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showSheetTabs="0" xWindow="0" yWindow="0" windowWidth="16320" windowHeight="6690"/>
  </bookViews>
  <sheets>
    <sheet name="Paramètres" sheetId="8" r:id="rId1"/>
    <sheet name="Calendrier" sheetId="4" r:id="rId2"/>
    <sheet name="Classements" sheetId="7" r:id="rId3"/>
    <sheet name="Tableau" sheetId="9" r:id="rId4"/>
    <sheet name="Stats" sheetId="10" r:id="rId5"/>
    <sheet name="Aide" sheetId="11" r:id="rId6"/>
    <sheet name="BDDScore" sheetId="6" state="hidden" r:id="rId7"/>
    <sheet name="Groupes" sheetId="2" state="hidden" r:id="rId8"/>
    <sheet name="Tables" sheetId="5" state="hidden" r:id="rId9"/>
    <sheet name="liens" sheetId="13" state="hidden" r:id="rId10"/>
  </sheets>
  <externalReferences>
    <externalReference r:id="rId11"/>
    <externalReference r:id="rId12"/>
  </externalReferences>
  <definedNames>
    <definedName name="Calendrier">Calendrier!$C$5:$AA$41</definedName>
    <definedName name="ChoixEquipe">Tables!$D$29:$D$52</definedName>
    <definedName name="Combinaison">Tables!$A$80:$E$94</definedName>
    <definedName name="Equipes" localSheetId="9">[1]Table!$A$2:$A$22</definedName>
    <definedName name="Equipes">Tables!$A$29:$A$52</definedName>
    <definedName name="GRPA">Groupes!$C$7:$C$10</definedName>
    <definedName name="GRPB">Groupes!$F$7:$F$10</definedName>
    <definedName name="GRPC">Groupes!$I$7:$I$10</definedName>
    <definedName name="GRPD">Groupes!$L$7:$L$10</definedName>
    <definedName name="GRPE">Groupes!$O$7:$O$10</definedName>
    <definedName name="GRPF">Groupes!$R$7:$R$10</definedName>
    <definedName name="Jour">Tables!$A$20:$C$26</definedName>
    <definedName name="Journées">[1]Table!$A$38:$B$48</definedName>
    <definedName name="Jr_Pos">[1]Table!$B$814:$C$851</definedName>
    <definedName name="Langues" localSheetId="9">[1]Table!$B$869:$B$874</definedName>
    <definedName name="Langues">Tables!$A$2:$A$3</definedName>
    <definedName name="Matchs" localSheetId="9">[2]Matchs!$B$9:$K$388</definedName>
    <definedName name="Matchs">Calendrier!$C$6:$C$41</definedName>
    <definedName name="nbr_equipes">[1]Table!$A$25:$A$35</definedName>
    <definedName name="Nbr_matchs">[1]Table!$A$25:$B$35</definedName>
    <definedName name="Postes">[1]Table!$B$854:$B$857</definedName>
    <definedName name="Pub">[1]Table!$B$865:$B$866</definedName>
    <definedName name="Qualifiés">Tables!$A$54:$B$69</definedName>
    <definedName name="TableGrp">Tables!$A$71:$B$76</definedName>
    <definedName name="Teams">Tables!$B$29:$B$52</definedName>
    <definedName name="Traduction">Tables!$A$6:$B$13</definedName>
    <definedName name="Type_class">[1]Table!$B$860:$B$862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2"/>
  <c r="X33" i="9"/>
  <c r="R33"/>
  <c r="N33"/>
  <c r="J33"/>
  <c r="I33"/>
  <c r="D33"/>
  <c r="C33"/>
  <c r="X27"/>
  <c r="R27"/>
  <c r="N27"/>
  <c r="J27"/>
  <c r="I27"/>
  <c r="D27"/>
  <c r="C27"/>
  <c r="X19"/>
  <c r="R19"/>
  <c r="N19"/>
  <c r="J19"/>
  <c r="I19"/>
  <c r="D19"/>
  <c r="C19"/>
  <c r="X7"/>
  <c r="R7"/>
  <c r="N7"/>
  <c r="J7"/>
  <c r="D7"/>
  <c r="C7"/>
  <c r="C5"/>
  <c r="C10" i="8"/>
  <c r="C26" i="11"/>
  <c r="B18" i="10" l="1"/>
  <c r="B35" i="9"/>
  <c r="B30"/>
  <c r="B24"/>
  <c r="B16"/>
  <c r="AH5" i="4"/>
  <c r="B10" i="7"/>
  <c r="B21"/>
  <c r="B32"/>
  <c r="B80"/>
  <c r="B65"/>
  <c r="B54"/>
  <c r="B43"/>
  <c r="A3" i="13"/>
  <c r="AI5" i="4" l="1"/>
  <c r="A4" i="1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C54" i="7"/>
  <c r="C21"/>
  <c r="C10"/>
  <c r="C80"/>
  <c r="C32"/>
  <c r="C16" i="9"/>
  <c r="O2" i="11"/>
  <c r="C43" i="7" l="1"/>
  <c r="C30" i="9"/>
  <c r="C18" i="10"/>
  <c r="C35" i="9"/>
  <c r="C24"/>
  <c r="C65" i="7"/>
  <c r="C6" i="11"/>
  <c r="C8"/>
  <c r="C9"/>
  <c r="C11"/>
  <c r="C12"/>
  <c r="C14"/>
  <c r="C15"/>
  <c r="C17"/>
  <c r="C18"/>
  <c r="C20"/>
  <c r="C21"/>
  <c r="C22"/>
  <c r="C23"/>
  <c r="C24"/>
  <c r="C5"/>
  <c r="R2" i="8"/>
  <c r="C11"/>
  <c r="C36" i="9" l="1"/>
  <c r="AB8"/>
  <c r="AC8"/>
  <c r="AB9"/>
  <c r="AC9"/>
  <c r="AB10"/>
  <c r="AC10"/>
  <c r="AB11"/>
  <c r="AC11"/>
  <c r="AB12"/>
  <c r="D12" s="1"/>
  <c r="AC12"/>
  <c r="AB13"/>
  <c r="AC13"/>
  <c r="AB14"/>
  <c r="AC14"/>
  <c r="AB15"/>
  <c r="AC15"/>
  <c r="AB20"/>
  <c r="AC20"/>
  <c r="AF20"/>
  <c r="AG20"/>
  <c r="AB21"/>
  <c r="D21" s="1"/>
  <c r="AC21"/>
  <c r="AF21"/>
  <c r="AG21"/>
  <c r="AB22"/>
  <c r="D22" s="1"/>
  <c r="AC22"/>
  <c r="AF22"/>
  <c r="AG22"/>
  <c r="AB23"/>
  <c r="D23" s="1"/>
  <c r="AC23"/>
  <c r="AF23"/>
  <c r="AG23"/>
  <c r="AB28"/>
  <c r="D28" s="1"/>
  <c r="AC28"/>
  <c r="AF28"/>
  <c r="AG28"/>
  <c r="AB29"/>
  <c r="D29" s="1"/>
  <c r="AC29"/>
  <c r="AF29"/>
  <c r="AG29"/>
  <c r="AB34"/>
  <c r="D34" s="1"/>
  <c r="AC34"/>
  <c r="AF34"/>
  <c r="AG34"/>
  <c r="AF38"/>
  <c r="O2" i="10"/>
  <c r="O2" i="9"/>
  <c r="O2" i="7"/>
  <c r="O2" i="4"/>
  <c r="O2" i="8"/>
  <c r="D20" i="9"/>
  <c r="D9"/>
  <c r="D10"/>
  <c r="D13"/>
  <c r="D14"/>
  <c r="D11"/>
  <c r="D15"/>
  <c r="D8"/>
  <c r="AB6" i="4"/>
  <c r="H6" i="8"/>
  <c r="W21" i="10" l="1"/>
  <c r="U21"/>
  <c r="S21"/>
  <c r="G21"/>
  <c r="D21"/>
  <c r="C21"/>
  <c r="C19"/>
  <c r="Q21"/>
  <c r="C5"/>
  <c r="K7"/>
  <c r="G7"/>
  <c r="D7"/>
  <c r="C7"/>
  <c r="C25" l="1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2"/>
  <c r="C24" l="1"/>
  <c r="C22"/>
  <c r="C23"/>
  <c r="K14" l="1"/>
  <c r="K10"/>
  <c r="J16"/>
  <c r="J14"/>
  <c r="J12"/>
  <c r="J10"/>
  <c r="D17"/>
  <c r="D13"/>
  <c r="D9"/>
  <c r="K17"/>
  <c r="K13"/>
  <c r="K9"/>
  <c r="G16"/>
  <c r="G14"/>
  <c r="G12"/>
  <c r="G10"/>
  <c r="D16"/>
  <c r="D12"/>
  <c r="K8"/>
  <c r="K16"/>
  <c r="K12"/>
  <c r="J17"/>
  <c r="J15"/>
  <c r="J13"/>
  <c r="J11"/>
  <c r="J9"/>
  <c r="D15"/>
  <c r="D11"/>
  <c r="G8"/>
  <c r="K15"/>
  <c r="K11"/>
  <c r="G17"/>
  <c r="G15"/>
  <c r="G13"/>
  <c r="G11"/>
  <c r="G9"/>
  <c r="D14"/>
  <c r="D10"/>
  <c r="D8"/>
  <c r="J8"/>
  <c r="D30" i="5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29"/>
  <c r="W13" i="4"/>
  <c r="C25" i="9" l="1"/>
  <c r="C71" i="7"/>
  <c r="L2" i="11"/>
  <c r="L2" i="10"/>
  <c r="L2" i="7"/>
  <c r="L2" i="4"/>
  <c r="L2" i="8"/>
  <c r="L2" i="9"/>
  <c r="C31"/>
  <c r="C17"/>
  <c r="C73" i="7" l="1"/>
  <c r="D73"/>
  <c r="M73"/>
  <c r="L73"/>
  <c r="K73"/>
  <c r="J73"/>
  <c r="I73"/>
  <c r="H73"/>
  <c r="R2" i="11" l="1"/>
  <c r="I2"/>
  <c r="F2"/>
  <c r="C2"/>
  <c r="R2" i="10"/>
  <c r="I2"/>
  <c r="F2"/>
  <c r="C2"/>
  <c r="R2" i="9"/>
  <c r="I2"/>
  <c r="F2"/>
  <c r="C2"/>
  <c r="R2" i="7"/>
  <c r="I2"/>
  <c r="F2"/>
  <c r="C2"/>
  <c r="R2" i="4"/>
  <c r="I2"/>
  <c r="F2"/>
  <c r="C2"/>
  <c r="C2" i="8"/>
  <c r="I2"/>
  <c r="F2"/>
  <c r="T7" i="4"/>
  <c r="W7"/>
  <c r="T8"/>
  <c r="W8"/>
  <c r="T9"/>
  <c r="W9"/>
  <c r="T10"/>
  <c r="W10"/>
  <c r="T11"/>
  <c r="W11"/>
  <c r="T12"/>
  <c r="W12"/>
  <c r="T13"/>
  <c r="T14"/>
  <c r="W14"/>
  <c r="T15"/>
  <c r="W15"/>
  <c r="T16"/>
  <c r="W16"/>
  <c r="T17"/>
  <c r="W17"/>
  <c r="T18"/>
  <c r="W18"/>
  <c r="T19"/>
  <c r="W19"/>
  <c r="T20"/>
  <c r="W20"/>
  <c r="T21"/>
  <c r="W21"/>
  <c r="T22"/>
  <c r="W22"/>
  <c r="T23"/>
  <c r="W23"/>
  <c r="T24"/>
  <c r="W24"/>
  <c r="T25"/>
  <c r="W25"/>
  <c r="T26"/>
  <c r="W26"/>
  <c r="T27"/>
  <c r="W27"/>
  <c r="T28"/>
  <c r="W28"/>
  <c r="T29"/>
  <c r="W29"/>
  <c r="T30"/>
  <c r="W30"/>
  <c r="T31"/>
  <c r="W31"/>
  <c r="C60" i="7"/>
  <c r="C64" s="1"/>
  <c r="C49"/>
  <c r="C50" s="1"/>
  <c r="C38"/>
  <c r="C42" s="1"/>
  <c r="C27"/>
  <c r="C30" s="1"/>
  <c r="F83" s="1"/>
  <c r="C16"/>
  <c r="C20" s="1"/>
  <c r="M60"/>
  <c r="L60"/>
  <c r="K60"/>
  <c r="J60"/>
  <c r="I60"/>
  <c r="H60"/>
  <c r="M49"/>
  <c r="L49"/>
  <c r="K49"/>
  <c r="J49"/>
  <c r="I49"/>
  <c r="H49"/>
  <c r="M38"/>
  <c r="L38"/>
  <c r="K38"/>
  <c r="J38"/>
  <c r="I38"/>
  <c r="H38"/>
  <c r="M27"/>
  <c r="L27"/>
  <c r="K27"/>
  <c r="J27"/>
  <c r="I27"/>
  <c r="H27"/>
  <c r="M16"/>
  <c r="L16"/>
  <c r="K16"/>
  <c r="J16"/>
  <c r="I16"/>
  <c r="H16"/>
  <c r="M5"/>
  <c r="L5"/>
  <c r="K5"/>
  <c r="J5"/>
  <c r="H5"/>
  <c r="I5"/>
  <c r="C17" l="1"/>
  <c r="C39"/>
  <c r="C51"/>
  <c r="C19"/>
  <c r="F82" s="1"/>
  <c r="C40"/>
  <c r="C41"/>
  <c r="C61"/>
  <c r="C31"/>
  <c r="C18"/>
  <c r="C28"/>
  <c r="C52"/>
  <c r="C62"/>
  <c r="C29"/>
  <c r="C53"/>
  <c r="C63"/>
  <c r="F84" l="1"/>
  <c r="F86"/>
  <c r="F85"/>
  <c r="C5"/>
  <c r="C9" l="1"/>
  <c r="C8"/>
  <c r="F81" s="1"/>
  <c r="C7"/>
  <c r="C6"/>
  <c r="A3" i="6"/>
  <c r="B3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A35"/>
  <c r="B35"/>
  <c r="A36"/>
  <c r="B36"/>
  <c r="A37"/>
  <c r="B37"/>
  <c r="B2"/>
  <c r="A2"/>
  <c r="E7" i="2"/>
  <c r="F7"/>
  <c r="D22" i="7" s="1"/>
  <c r="H7" i="2"/>
  <c r="I7"/>
  <c r="D33" i="7" s="1"/>
  <c r="H8" i="2"/>
  <c r="I8"/>
  <c r="D34" i="7" s="1"/>
  <c r="H9" i="2"/>
  <c r="I9"/>
  <c r="D35" i="7" s="1"/>
  <c r="H10" i="2"/>
  <c r="I10"/>
  <c r="D36" i="7" s="1"/>
  <c r="K7" i="2"/>
  <c r="L7"/>
  <c r="D44" i="7" s="1"/>
  <c r="K8" i="2"/>
  <c r="L8"/>
  <c r="D45" i="7" s="1"/>
  <c r="K9" i="2"/>
  <c r="L9"/>
  <c r="D46" i="7" s="1"/>
  <c r="K10" i="2"/>
  <c r="L10"/>
  <c r="D47" i="7" s="1"/>
  <c r="N7" i="2"/>
  <c r="O7"/>
  <c r="D55" i="7" s="1"/>
  <c r="N8" i="2"/>
  <c r="O8"/>
  <c r="D56" i="7" s="1"/>
  <c r="N9" i="2"/>
  <c r="O9"/>
  <c r="D57" i="7" s="1"/>
  <c r="N10" i="2"/>
  <c r="O10"/>
  <c r="D58" i="7" s="1"/>
  <c r="Q7" i="2"/>
  <c r="R7"/>
  <c r="D66" i="7" s="1"/>
  <c r="Q8" i="2"/>
  <c r="R8"/>
  <c r="D67" i="7" s="1"/>
  <c r="Q9" i="2"/>
  <c r="R9"/>
  <c r="D68" i="7" s="1"/>
  <c r="Q10" i="2"/>
  <c r="R10"/>
  <c r="D69" i="7" s="1"/>
  <c r="Z5" i="4"/>
  <c r="T5"/>
  <c r="P5"/>
  <c r="L5"/>
  <c r="K5"/>
  <c r="I5"/>
  <c r="D5"/>
  <c r="C5"/>
  <c r="E4" i="6"/>
  <c r="R4" s="1"/>
  <c r="F4"/>
  <c r="L4" s="1"/>
  <c r="E5"/>
  <c r="F5"/>
  <c r="Q5" s="1"/>
  <c r="E6"/>
  <c r="K6" s="1"/>
  <c r="F6"/>
  <c r="E7"/>
  <c r="F7"/>
  <c r="E8"/>
  <c r="R8" s="1"/>
  <c r="F8"/>
  <c r="E9"/>
  <c r="F9"/>
  <c r="Q9" s="1"/>
  <c r="E10"/>
  <c r="F10"/>
  <c r="E11"/>
  <c r="F11"/>
  <c r="E12"/>
  <c r="R12" s="1"/>
  <c r="F12"/>
  <c r="L12" s="1"/>
  <c r="E13"/>
  <c r="F13"/>
  <c r="Q13" s="1"/>
  <c r="E14"/>
  <c r="K14" s="1"/>
  <c r="F14"/>
  <c r="O14" s="1"/>
  <c r="E15"/>
  <c r="F15"/>
  <c r="E16"/>
  <c r="F16"/>
  <c r="E17"/>
  <c r="F17"/>
  <c r="Q17" s="1"/>
  <c r="E18"/>
  <c r="I18" s="1"/>
  <c r="F18"/>
  <c r="L18" s="1"/>
  <c r="E19"/>
  <c r="F19"/>
  <c r="E20"/>
  <c r="F20"/>
  <c r="L20" s="1"/>
  <c r="E21"/>
  <c r="K21" s="1"/>
  <c r="F21"/>
  <c r="E22"/>
  <c r="I22" s="1"/>
  <c r="F22"/>
  <c r="Q22" s="1"/>
  <c r="E23"/>
  <c r="K23" s="1"/>
  <c r="F23"/>
  <c r="E24"/>
  <c r="I24" s="1"/>
  <c r="F24"/>
  <c r="L24" s="1"/>
  <c r="E25"/>
  <c r="K25" s="1"/>
  <c r="F25"/>
  <c r="E26"/>
  <c r="F26"/>
  <c r="O26" s="1"/>
  <c r="E27"/>
  <c r="K27" s="1"/>
  <c r="F27"/>
  <c r="O27" s="1"/>
  <c r="E28"/>
  <c r="F28"/>
  <c r="Q28" s="1"/>
  <c r="E29"/>
  <c r="K29" s="1"/>
  <c r="F29"/>
  <c r="O29" s="1"/>
  <c r="E30"/>
  <c r="F30"/>
  <c r="E31"/>
  <c r="K31" s="1"/>
  <c r="F31"/>
  <c r="O31" s="1"/>
  <c r="E32"/>
  <c r="F32"/>
  <c r="L32" s="1"/>
  <c r="E33"/>
  <c r="K33" s="1"/>
  <c r="F33"/>
  <c r="O33" s="1"/>
  <c r="E34"/>
  <c r="F34"/>
  <c r="O34" s="1"/>
  <c r="E35"/>
  <c r="K35" s="1"/>
  <c r="F35"/>
  <c r="O35" s="1"/>
  <c r="E36"/>
  <c r="F36"/>
  <c r="Q36" s="1"/>
  <c r="E37"/>
  <c r="K37" s="1"/>
  <c r="F37"/>
  <c r="O37" s="1"/>
  <c r="E3"/>
  <c r="F3"/>
  <c r="F2"/>
  <c r="E2"/>
  <c r="I36" l="1"/>
  <c r="I34"/>
  <c r="I32"/>
  <c r="I30"/>
  <c r="I28"/>
  <c r="I26"/>
  <c r="I20"/>
  <c r="K20"/>
  <c r="I19"/>
  <c r="I16"/>
  <c r="I15"/>
  <c r="I7" i="9"/>
  <c r="Q4" i="6"/>
  <c r="O7"/>
  <c r="I8"/>
  <c r="K3"/>
  <c r="O8"/>
  <c r="O6"/>
  <c r="K12"/>
  <c r="I11"/>
  <c r="I10"/>
  <c r="I9"/>
  <c r="Q8"/>
  <c r="I7"/>
  <c r="J6"/>
  <c r="I21"/>
  <c r="R10"/>
  <c r="I4"/>
  <c r="K4"/>
  <c r="H17"/>
  <c r="P13"/>
  <c r="K8"/>
  <c r="I14"/>
  <c r="O4"/>
  <c r="H10"/>
  <c r="H18"/>
  <c r="G18" s="1"/>
  <c r="Q12"/>
  <c r="O12"/>
  <c r="N16"/>
  <c r="K30"/>
  <c r="I3"/>
  <c r="N10"/>
  <c r="J18"/>
  <c r="Q14"/>
  <c r="P18"/>
  <c r="J14"/>
  <c r="P6"/>
  <c r="Q3"/>
  <c r="I17"/>
  <c r="I35"/>
  <c r="K32"/>
  <c r="J15"/>
  <c r="H9"/>
  <c r="R23"/>
  <c r="J25"/>
  <c r="R19"/>
  <c r="K7"/>
  <c r="I37"/>
  <c r="K24"/>
  <c r="R15"/>
  <c r="R11"/>
  <c r="I13"/>
  <c r="R37"/>
  <c r="R35"/>
  <c r="R33"/>
  <c r="I33"/>
  <c r="K15"/>
  <c r="K11"/>
  <c r="N9"/>
  <c r="R7"/>
  <c r="R31"/>
  <c r="R29"/>
  <c r="R27"/>
  <c r="R25"/>
  <c r="R21"/>
  <c r="K19"/>
  <c r="J7"/>
  <c r="I31"/>
  <c r="I29"/>
  <c r="I27"/>
  <c r="I25"/>
  <c r="I23"/>
  <c r="O3"/>
  <c r="H36"/>
  <c r="G36" s="1"/>
  <c r="H34"/>
  <c r="H32"/>
  <c r="H30"/>
  <c r="H28"/>
  <c r="G28" s="1"/>
  <c r="H26"/>
  <c r="H24"/>
  <c r="G24" s="1"/>
  <c r="H22"/>
  <c r="G22" s="1"/>
  <c r="H20"/>
  <c r="J16"/>
  <c r="P10"/>
  <c r="I5"/>
  <c r="P5"/>
  <c r="H3"/>
  <c r="G3" s="1"/>
  <c r="N18"/>
  <c r="P14"/>
  <c r="P12"/>
  <c r="J12"/>
  <c r="J8"/>
  <c r="H6"/>
  <c r="P4"/>
  <c r="O10"/>
  <c r="O36"/>
  <c r="Q30"/>
  <c r="O28"/>
  <c r="K18"/>
  <c r="N14"/>
  <c r="M14" s="1"/>
  <c r="N12"/>
  <c r="K10"/>
  <c r="N8"/>
  <c r="M8" s="1"/>
  <c r="H8"/>
  <c r="R6"/>
  <c r="L6"/>
  <c r="N4"/>
  <c r="H4"/>
  <c r="L3"/>
  <c r="I12"/>
  <c r="I6"/>
  <c r="O18"/>
  <c r="L36"/>
  <c r="K34"/>
  <c r="Q32"/>
  <c r="O30"/>
  <c r="L28"/>
  <c r="K26"/>
  <c r="Q24"/>
  <c r="L22"/>
  <c r="Q20"/>
  <c r="L16"/>
  <c r="H14"/>
  <c r="L10"/>
  <c r="P8"/>
  <c r="N6"/>
  <c r="J4"/>
  <c r="N3"/>
  <c r="L34"/>
  <c r="L26"/>
  <c r="O22"/>
  <c r="R18"/>
  <c r="R16"/>
  <c r="K16"/>
  <c r="H12"/>
  <c r="Q10"/>
  <c r="Q18"/>
  <c r="Q16"/>
  <c r="H16"/>
  <c r="R14"/>
  <c r="J10"/>
  <c r="L8"/>
  <c r="Q6"/>
  <c r="R3"/>
  <c r="O16"/>
  <c r="M16" s="1"/>
  <c r="K36"/>
  <c r="Q34"/>
  <c r="O32"/>
  <c r="L30"/>
  <c r="K28"/>
  <c r="Q26"/>
  <c r="O24"/>
  <c r="K22"/>
  <c r="O20"/>
  <c r="I2"/>
  <c r="K2"/>
  <c r="H2"/>
  <c r="P37"/>
  <c r="N37"/>
  <c r="M37" s="1"/>
  <c r="P35"/>
  <c r="N35"/>
  <c r="M35" s="1"/>
  <c r="P33"/>
  <c r="N33"/>
  <c r="M33" s="1"/>
  <c r="P31"/>
  <c r="N31"/>
  <c r="M31" s="1"/>
  <c r="P29"/>
  <c r="N29"/>
  <c r="M29" s="1"/>
  <c r="P27"/>
  <c r="N27"/>
  <c r="M27" s="1"/>
  <c r="P25"/>
  <c r="N25"/>
  <c r="O25"/>
  <c r="P23"/>
  <c r="N23"/>
  <c r="O23"/>
  <c r="P21"/>
  <c r="N21"/>
  <c r="O21"/>
  <c r="Q19"/>
  <c r="O19"/>
  <c r="N19"/>
  <c r="P19"/>
  <c r="Q15"/>
  <c r="N15"/>
  <c r="O15"/>
  <c r="P15"/>
  <c r="Q11"/>
  <c r="N11"/>
  <c r="P11"/>
  <c r="Q7"/>
  <c r="N7"/>
  <c r="P7"/>
  <c r="J19"/>
  <c r="P17"/>
  <c r="N13"/>
  <c r="J11"/>
  <c r="N5"/>
  <c r="J37"/>
  <c r="J35"/>
  <c r="J33"/>
  <c r="J31"/>
  <c r="J29"/>
  <c r="J27"/>
  <c r="J17"/>
  <c r="J13"/>
  <c r="J9"/>
  <c r="J5"/>
  <c r="R2"/>
  <c r="N17"/>
  <c r="H13"/>
  <c r="P9"/>
  <c r="H5"/>
  <c r="G5" s="1"/>
  <c r="O11"/>
  <c r="J21"/>
  <c r="J23"/>
  <c r="N2"/>
  <c r="H19"/>
  <c r="G19" s="1"/>
  <c r="K17"/>
  <c r="H15"/>
  <c r="K13"/>
  <c r="H11"/>
  <c r="K9"/>
  <c r="H7"/>
  <c r="K5"/>
  <c r="R17"/>
  <c r="P16"/>
  <c r="L14"/>
  <c r="R13"/>
  <c r="R9"/>
  <c r="R5"/>
  <c r="P3"/>
  <c r="J3"/>
  <c r="P36"/>
  <c r="P34"/>
  <c r="P32"/>
  <c r="P30"/>
  <c r="P28"/>
  <c r="P26"/>
  <c r="P24"/>
  <c r="P22"/>
  <c r="P20"/>
  <c r="L19"/>
  <c r="L17"/>
  <c r="L15"/>
  <c r="L13"/>
  <c r="L11"/>
  <c r="L9"/>
  <c r="L7"/>
  <c r="L5"/>
  <c r="O17"/>
  <c r="O13"/>
  <c r="O9"/>
  <c r="O5"/>
  <c r="Q37"/>
  <c r="L37"/>
  <c r="H37"/>
  <c r="J36"/>
  <c r="Q35"/>
  <c r="L35"/>
  <c r="H35"/>
  <c r="J34"/>
  <c r="Q33"/>
  <c r="L33"/>
  <c r="H33"/>
  <c r="J32"/>
  <c r="Q31"/>
  <c r="L31"/>
  <c r="H31"/>
  <c r="J30"/>
  <c r="Q29"/>
  <c r="L29"/>
  <c r="H29"/>
  <c r="J28"/>
  <c r="Q27"/>
  <c r="L27"/>
  <c r="H27"/>
  <c r="J26"/>
  <c r="Q25"/>
  <c r="L25"/>
  <c r="H25"/>
  <c r="J24"/>
  <c r="Q23"/>
  <c r="L23"/>
  <c r="H23"/>
  <c r="J22"/>
  <c r="Q21"/>
  <c r="L21"/>
  <c r="H21"/>
  <c r="J20"/>
  <c r="R36"/>
  <c r="N36"/>
  <c r="R34"/>
  <c r="N34"/>
  <c r="M34" s="1"/>
  <c r="R32"/>
  <c r="N32"/>
  <c r="R30"/>
  <c r="N30"/>
  <c r="R28"/>
  <c r="N28"/>
  <c r="R26"/>
  <c r="N26"/>
  <c r="M26" s="1"/>
  <c r="R24"/>
  <c r="N24"/>
  <c r="R22"/>
  <c r="N22"/>
  <c r="R20"/>
  <c r="N20"/>
  <c r="Q2"/>
  <c r="O2"/>
  <c r="L2"/>
  <c r="P2"/>
  <c r="J2"/>
  <c r="T6" i="4"/>
  <c r="C2" i="6" s="1"/>
  <c r="C3"/>
  <c r="D3"/>
  <c r="C4"/>
  <c r="D4"/>
  <c r="C5"/>
  <c r="D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T32" i="4"/>
  <c r="C28" i="6" s="1"/>
  <c r="W32" i="4"/>
  <c r="D28" i="6" s="1"/>
  <c r="T33" i="4"/>
  <c r="C29" i="6" s="1"/>
  <c r="W33" i="4"/>
  <c r="D29" i="6" s="1"/>
  <c r="T34" i="4"/>
  <c r="C30" i="6" s="1"/>
  <c r="W34" i="4"/>
  <c r="D30" i="6" s="1"/>
  <c r="T35" i="4"/>
  <c r="C31" i="6" s="1"/>
  <c r="W35" i="4"/>
  <c r="D31" i="6" s="1"/>
  <c r="T36" i="4"/>
  <c r="C32" i="6" s="1"/>
  <c r="W36" i="4"/>
  <c r="D32" i="6" s="1"/>
  <c r="T37" i="4"/>
  <c r="C33" i="6" s="1"/>
  <c r="W37" i="4"/>
  <c r="D33" i="6" s="1"/>
  <c r="T38" i="4"/>
  <c r="C34" i="6" s="1"/>
  <c r="W38" i="4"/>
  <c r="D34" i="6" s="1"/>
  <c r="T39" i="4"/>
  <c r="C35" i="6" s="1"/>
  <c r="W39" i="4"/>
  <c r="D35" i="6" s="1"/>
  <c r="T40" i="4"/>
  <c r="C36" i="6" s="1"/>
  <c r="W40" i="4"/>
  <c r="D36" i="6" s="1"/>
  <c r="T41" i="4"/>
  <c r="C37" i="6" s="1"/>
  <c r="W41" i="4"/>
  <c r="D37" i="6" s="1"/>
  <c r="W6" i="4"/>
  <c r="D2" i="6" s="1"/>
  <c r="AB7" i="4"/>
  <c r="AB8"/>
  <c r="AB9"/>
  <c r="AB10"/>
  <c r="AB11"/>
  <c r="AB12"/>
  <c r="AB13"/>
  <c r="AB14"/>
  <c r="AB15"/>
  <c r="AB16"/>
  <c r="D16" s="1"/>
  <c r="AB17"/>
  <c r="AB18"/>
  <c r="AB19"/>
  <c r="AB20"/>
  <c r="D20" s="1"/>
  <c r="AB21"/>
  <c r="AB22"/>
  <c r="AB23"/>
  <c r="AB24"/>
  <c r="D24" s="1"/>
  <c r="AB25"/>
  <c r="AB26"/>
  <c r="AB27"/>
  <c r="AB28"/>
  <c r="D28" s="1"/>
  <c r="AB29"/>
  <c r="AB30"/>
  <c r="AB31"/>
  <c r="AB32"/>
  <c r="D32" s="1"/>
  <c r="AB33"/>
  <c r="AB34"/>
  <c r="AB35"/>
  <c r="AB36"/>
  <c r="D36" s="1"/>
  <c r="AB37"/>
  <c r="AB38"/>
  <c r="AB39"/>
  <c r="AB40"/>
  <c r="D40" s="1"/>
  <c r="AB41"/>
  <c r="AE6"/>
  <c r="AE7"/>
  <c r="D7" s="1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F10" i="2"/>
  <c r="D25" i="7" s="1"/>
  <c r="F9" i="2"/>
  <c r="D24" i="7" s="1"/>
  <c r="F8" i="2"/>
  <c r="D23" i="7" s="1"/>
  <c r="C8" i="2"/>
  <c r="D12" i="7" s="1"/>
  <c r="C9" i="2"/>
  <c r="D13" i="7" s="1"/>
  <c r="C10" i="2"/>
  <c r="D14" i="7" s="1"/>
  <c r="C7" i="2"/>
  <c r="D11" i="7" s="1"/>
  <c r="E10" i="2"/>
  <c r="E9"/>
  <c r="E8"/>
  <c r="B10"/>
  <c r="B9"/>
  <c r="B8"/>
  <c r="B7"/>
  <c r="G16" i="6" l="1"/>
  <c r="G26"/>
  <c r="G34"/>
  <c r="G15"/>
  <c r="G20"/>
  <c r="G32"/>
  <c r="G30"/>
  <c r="G34" i="7" s="1"/>
  <c r="G10" i="6"/>
  <c r="D39" i="4"/>
  <c r="D35"/>
  <c r="D31"/>
  <c r="D27"/>
  <c r="D23"/>
  <c r="D19"/>
  <c r="D15"/>
  <c r="D11"/>
  <c r="D38"/>
  <c r="D34"/>
  <c r="D30"/>
  <c r="D26"/>
  <c r="D22"/>
  <c r="D18"/>
  <c r="D14"/>
  <c r="D10"/>
  <c r="D41"/>
  <c r="D37"/>
  <c r="D33"/>
  <c r="D29"/>
  <c r="D25"/>
  <c r="D21"/>
  <c r="D17"/>
  <c r="D13"/>
  <c r="D9"/>
  <c r="D12"/>
  <c r="D8"/>
  <c r="G7" i="6"/>
  <c r="G8"/>
  <c r="G33" i="7" s="1"/>
  <c r="G11" i="6"/>
  <c r="M7"/>
  <c r="G29"/>
  <c r="M36"/>
  <c r="G17"/>
  <c r="G22" i="7" s="1"/>
  <c r="M6" i="6"/>
  <c r="G9"/>
  <c r="G44" i="7" s="1"/>
  <c r="G21" i="6"/>
  <c r="G23"/>
  <c r="G31"/>
  <c r="G33"/>
  <c r="G35"/>
  <c r="G37"/>
  <c r="G14"/>
  <c r="G4"/>
  <c r="G27"/>
  <c r="M18"/>
  <c r="G13"/>
  <c r="M4"/>
  <c r="M10"/>
  <c r="M30"/>
  <c r="M12"/>
  <c r="M19"/>
  <c r="G25"/>
  <c r="M9"/>
  <c r="M2"/>
  <c r="M24"/>
  <c r="M32"/>
  <c r="M13"/>
  <c r="M11"/>
  <c r="M15"/>
  <c r="M25"/>
  <c r="G12"/>
  <c r="G6"/>
  <c r="M22"/>
  <c r="K14" i="7"/>
  <c r="M5" i="6"/>
  <c r="I13" i="7"/>
  <c r="I68"/>
  <c r="I67"/>
  <c r="I66"/>
  <c r="L57"/>
  <c r="J47"/>
  <c r="J46"/>
  <c r="J45"/>
  <c r="J44"/>
  <c r="I35"/>
  <c r="L33"/>
  <c r="K24"/>
  <c r="I23"/>
  <c r="I22"/>
  <c r="H68"/>
  <c r="H66"/>
  <c r="I57"/>
  <c r="L55"/>
  <c r="I47"/>
  <c r="I46"/>
  <c r="I45"/>
  <c r="I44"/>
  <c r="H35"/>
  <c r="I33"/>
  <c r="I24"/>
  <c r="H22"/>
  <c r="K22"/>
  <c r="L23"/>
  <c r="L68"/>
  <c r="L66"/>
  <c r="H57"/>
  <c r="I55"/>
  <c r="L47"/>
  <c r="H47"/>
  <c r="L46"/>
  <c r="H46"/>
  <c r="L45"/>
  <c r="H45"/>
  <c r="L44"/>
  <c r="H44"/>
  <c r="H33"/>
  <c r="H24"/>
  <c r="L22"/>
  <c r="K68"/>
  <c r="K66"/>
  <c r="H55"/>
  <c r="K47"/>
  <c r="K46"/>
  <c r="K45"/>
  <c r="K44"/>
  <c r="L35"/>
  <c r="I25"/>
  <c r="J24"/>
  <c r="J22"/>
  <c r="I58"/>
  <c r="L67"/>
  <c r="H67"/>
  <c r="K56"/>
  <c r="H56"/>
  <c r="L58"/>
  <c r="J36"/>
  <c r="K34"/>
  <c r="H34"/>
  <c r="L36"/>
  <c r="K25"/>
  <c r="L25"/>
  <c r="H69"/>
  <c r="J56"/>
  <c r="L56"/>
  <c r="K36"/>
  <c r="L34"/>
  <c r="J23"/>
  <c r="K33"/>
  <c r="J66"/>
  <c r="K35"/>
  <c r="I69"/>
  <c r="K69"/>
  <c r="I34"/>
  <c r="J68"/>
  <c r="I36"/>
  <c r="K55"/>
  <c r="J67"/>
  <c r="L69"/>
  <c r="J58"/>
  <c r="K58"/>
  <c r="J57"/>
  <c r="J34"/>
  <c r="J35"/>
  <c r="J25"/>
  <c r="K23"/>
  <c r="H23"/>
  <c r="K57"/>
  <c r="L24"/>
  <c r="I56"/>
  <c r="J69"/>
  <c r="K67"/>
  <c r="J55"/>
  <c r="H58"/>
  <c r="J33"/>
  <c r="H25"/>
  <c r="H36"/>
  <c r="I12"/>
  <c r="J14"/>
  <c r="I11"/>
  <c r="H13"/>
  <c r="J11"/>
  <c r="K12"/>
  <c r="K13"/>
  <c r="J12"/>
  <c r="L12"/>
  <c r="H11"/>
  <c r="L13"/>
  <c r="G13"/>
  <c r="L11"/>
  <c r="J13"/>
  <c r="H12"/>
  <c r="K11"/>
  <c r="L14"/>
  <c r="I14"/>
  <c r="M3" i="6"/>
  <c r="H14" i="7"/>
  <c r="D6" i="4"/>
  <c r="M20" i="6"/>
  <c r="M28"/>
  <c r="M21"/>
  <c r="G2"/>
  <c r="G11" i="7" s="1"/>
  <c r="M23" i="6"/>
  <c r="M17"/>
  <c r="G12" i="7" l="1"/>
  <c r="G24"/>
  <c r="G67"/>
  <c r="G58"/>
  <c r="G56"/>
  <c r="G55"/>
  <c r="G47"/>
  <c r="G45"/>
  <c r="G25"/>
  <c r="G36"/>
  <c r="G57"/>
  <c r="G66"/>
  <c r="G69"/>
  <c r="G35"/>
  <c r="G23"/>
  <c r="M14"/>
  <c r="G46"/>
  <c r="M33"/>
  <c r="C33" s="1"/>
  <c r="G68"/>
  <c r="M55"/>
  <c r="M44"/>
  <c r="C44" s="1"/>
  <c r="M36"/>
  <c r="M45"/>
  <c r="M66"/>
  <c r="M47"/>
  <c r="M13"/>
  <c r="C13" s="1"/>
  <c r="M68"/>
  <c r="M67"/>
  <c r="M57"/>
  <c r="M58"/>
  <c r="M46"/>
  <c r="M25"/>
  <c r="M23"/>
  <c r="M69"/>
  <c r="M35"/>
  <c r="M34"/>
  <c r="C34" s="1"/>
  <c r="M24"/>
  <c r="M56"/>
  <c r="C56" s="1"/>
  <c r="M22"/>
  <c r="C22" s="1"/>
  <c r="M11"/>
  <c r="C11" s="1"/>
  <c r="M12"/>
  <c r="C12" s="1"/>
  <c r="G14"/>
  <c r="C67" l="1"/>
  <c r="C58"/>
  <c r="C24"/>
  <c r="C47"/>
  <c r="C55"/>
  <c r="C45"/>
  <c r="C25"/>
  <c r="C66"/>
  <c r="C36"/>
  <c r="C57"/>
  <c r="C69"/>
  <c r="C35"/>
  <c r="C23"/>
  <c r="C46"/>
  <c r="C68"/>
  <c r="C14"/>
  <c r="B14" s="1"/>
  <c r="B25" l="1"/>
  <c r="B24"/>
  <c r="B23"/>
  <c r="B22"/>
  <c r="B56"/>
  <c r="B57"/>
  <c r="B46"/>
  <c r="B55"/>
  <c r="B58"/>
  <c r="B36"/>
  <c r="B34"/>
  <c r="B68"/>
  <c r="B33"/>
  <c r="B35"/>
  <c r="B66"/>
  <c r="B44"/>
  <c r="B67"/>
  <c r="B47"/>
  <c r="B69"/>
  <c r="B11"/>
  <c r="B45"/>
  <c r="B12"/>
  <c r="B13"/>
  <c r="D53" l="1"/>
  <c r="J53" s="1"/>
  <c r="D20"/>
  <c r="L20" s="1"/>
  <c r="D51"/>
  <c r="D52"/>
  <c r="L52" s="1"/>
  <c r="L85" s="1"/>
  <c r="D50"/>
  <c r="D17"/>
  <c r="D18"/>
  <c r="D31"/>
  <c r="G31" s="1"/>
  <c r="D28"/>
  <c r="D19"/>
  <c r="D82" s="1"/>
  <c r="D29"/>
  <c r="D30"/>
  <c r="D83" s="1"/>
  <c r="D42"/>
  <c r="D40"/>
  <c r="B61" i="5" s="1"/>
  <c r="D41" i="7"/>
  <c r="D39"/>
  <c r="B60" i="5" s="1"/>
  <c r="D64" i="7"/>
  <c r="D62"/>
  <c r="B65" i="5" s="1"/>
  <c r="D61" i="7"/>
  <c r="B64" i="5" s="1"/>
  <c r="D63" i="7"/>
  <c r="D6"/>
  <c r="D9"/>
  <c r="M9" s="1"/>
  <c r="D7"/>
  <c r="D8"/>
  <c r="M53" l="1"/>
  <c r="AF9" i="9"/>
  <c r="R9" s="1"/>
  <c r="U20" s="1"/>
  <c r="R28" s="1"/>
  <c r="AG15"/>
  <c r="U15" s="1"/>
  <c r="U23" s="1"/>
  <c r="AF13"/>
  <c r="R13" s="1"/>
  <c r="AG14"/>
  <c r="U14" s="1"/>
  <c r="H53" i="7"/>
  <c r="I53"/>
  <c r="L53"/>
  <c r="K53"/>
  <c r="G53"/>
  <c r="M20"/>
  <c r="J20"/>
  <c r="I20"/>
  <c r="G20"/>
  <c r="K20"/>
  <c r="H20"/>
  <c r="M7"/>
  <c r="B55" i="5"/>
  <c r="I50" i="7"/>
  <c r="B62" i="5"/>
  <c r="K28" i="7"/>
  <c r="B58" i="5"/>
  <c r="M6" i="7"/>
  <c r="B54" i="5"/>
  <c r="G29" i="7"/>
  <c r="B59" i="5"/>
  <c r="L18" i="7"/>
  <c r="B57" i="5"/>
  <c r="K51" i="7"/>
  <c r="B63" i="5"/>
  <c r="J17" i="7"/>
  <c r="B56" i="5"/>
  <c r="J52" i="7"/>
  <c r="J85" s="1"/>
  <c r="M52"/>
  <c r="M85" s="1"/>
  <c r="I52"/>
  <c r="I85" s="1"/>
  <c r="G52"/>
  <c r="G85" s="1"/>
  <c r="I51"/>
  <c r="J51"/>
  <c r="H51"/>
  <c r="M51"/>
  <c r="K52"/>
  <c r="K85" s="1"/>
  <c r="D85"/>
  <c r="H50"/>
  <c r="J50"/>
  <c r="G51"/>
  <c r="J18"/>
  <c r="L17"/>
  <c r="K17"/>
  <c r="M17"/>
  <c r="M50"/>
  <c r="G17"/>
  <c r="I17"/>
  <c r="H17"/>
  <c r="G50"/>
  <c r="L51"/>
  <c r="G18"/>
  <c r="K18"/>
  <c r="L50"/>
  <c r="K50"/>
  <c r="I18"/>
  <c r="J31"/>
  <c r="H52"/>
  <c r="H85" s="1"/>
  <c r="K31"/>
  <c r="M31"/>
  <c r="L31"/>
  <c r="H18"/>
  <c r="M18"/>
  <c r="L28"/>
  <c r="I28"/>
  <c r="H28"/>
  <c r="H31"/>
  <c r="I31"/>
  <c r="J28"/>
  <c r="M28"/>
  <c r="G28"/>
  <c r="I19"/>
  <c r="I82" s="1"/>
  <c r="J19"/>
  <c r="J82" s="1"/>
  <c r="K19"/>
  <c r="K82" s="1"/>
  <c r="L19"/>
  <c r="L82" s="1"/>
  <c r="M19"/>
  <c r="M82" s="1"/>
  <c r="H19"/>
  <c r="H82" s="1"/>
  <c r="G30"/>
  <c r="G83" s="1"/>
  <c r="H30"/>
  <c r="H83" s="1"/>
  <c r="G19"/>
  <c r="G82" s="1"/>
  <c r="M30"/>
  <c r="M83" s="1"/>
  <c r="K30"/>
  <c r="K83" s="1"/>
  <c r="L30"/>
  <c r="L83" s="1"/>
  <c r="I30"/>
  <c r="I83" s="1"/>
  <c r="J30"/>
  <c r="J83" s="1"/>
  <c r="L29"/>
  <c r="K29"/>
  <c r="I29"/>
  <c r="J29"/>
  <c r="M29"/>
  <c r="H29"/>
  <c r="M62"/>
  <c r="J62"/>
  <c r="K62"/>
  <c r="G62"/>
  <c r="H62"/>
  <c r="I62"/>
  <c r="L62"/>
  <c r="M42"/>
  <c r="J42"/>
  <c r="L42"/>
  <c r="H42"/>
  <c r="G42"/>
  <c r="I42"/>
  <c r="K42"/>
  <c r="M64"/>
  <c r="G64"/>
  <c r="L64"/>
  <c r="H64"/>
  <c r="K64"/>
  <c r="I64"/>
  <c r="J64"/>
  <c r="M63"/>
  <c r="M86" s="1"/>
  <c r="D86"/>
  <c r="J63"/>
  <c r="J86" s="1"/>
  <c r="I63"/>
  <c r="I86" s="1"/>
  <c r="G63"/>
  <c r="G86" s="1"/>
  <c r="H63"/>
  <c r="H86" s="1"/>
  <c r="K63"/>
  <c r="K86" s="1"/>
  <c r="L63"/>
  <c r="L86" s="1"/>
  <c r="M41"/>
  <c r="M84" s="1"/>
  <c r="D84"/>
  <c r="H41"/>
  <c r="H84" s="1"/>
  <c r="I41"/>
  <c r="I84" s="1"/>
  <c r="L41"/>
  <c r="L84" s="1"/>
  <c r="J41"/>
  <c r="J84" s="1"/>
  <c r="G41"/>
  <c r="G84" s="1"/>
  <c r="K41"/>
  <c r="K84" s="1"/>
  <c r="J39"/>
  <c r="H39"/>
  <c r="K39"/>
  <c r="G39"/>
  <c r="M39"/>
  <c r="I39"/>
  <c r="L39"/>
  <c r="M8"/>
  <c r="M81" s="1"/>
  <c r="D81"/>
  <c r="L61"/>
  <c r="H61"/>
  <c r="I61"/>
  <c r="K61"/>
  <c r="G61"/>
  <c r="J61"/>
  <c r="M61"/>
  <c r="M40"/>
  <c r="J40"/>
  <c r="L40"/>
  <c r="G40"/>
  <c r="I40"/>
  <c r="K40"/>
  <c r="H40"/>
  <c r="I7"/>
  <c r="L7"/>
  <c r="G7"/>
  <c r="J7"/>
  <c r="H7"/>
  <c r="K7"/>
  <c r="H8"/>
  <c r="H81" s="1"/>
  <c r="K8"/>
  <c r="K81" s="1"/>
  <c r="G8"/>
  <c r="G81" s="1"/>
  <c r="J8"/>
  <c r="J81" s="1"/>
  <c r="I8"/>
  <c r="I81" s="1"/>
  <c r="L8"/>
  <c r="L81" s="1"/>
  <c r="K9"/>
  <c r="G9"/>
  <c r="L9"/>
  <c r="H9"/>
  <c r="J9"/>
  <c r="I9"/>
  <c r="L6"/>
  <c r="H6"/>
  <c r="K6"/>
  <c r="J6"/>
  <c r="G6"/>
  <c r="I6"/>
  <c r="AF10" i="9" l="1"/>
  <c r="R10" s="1"/>
  <c r="R21" s="1"/>
  <c r="AF15"/>
  <c r="R15" s="1"/>
  <c r="AF11"/>
  <c r="R11" s="1"/>
  <c r="R23" s="1"/>
  <c r="U29" s="1"/>
  <c r="AF14"/>
  <c r="R14" s="1"/>
  <c r="U22" s="1"/>
  <c r="AG13"/>
  <c r="U13" s="1"/>
  <c r="U21" s="1"/>
  <c r="AG8"/>
  <c r="U8" s="1"/>
  <c r="R20" s="1"/>
  <c r="AF12"/>
  <c r="R12" s="1"/>
  <c r="R22" s="1"/>
  <c r="AF8"/>
  <c r="R8" s="1"/>
  <c r="U28"/>
  <c r="R34" s="1"/>
  <c r="R29"/>
  <c r="U34" s="1"/>
  <c r="C38" s="1"/>
  <c r="C85" i="7"/>
  <c r="C82"/>
  <c r="C83"/>
  <c r="C81"/>
  <c r="C86"/>
  <c r="C84"/>
  <c r="B86" l="1"/>
  <c r="B84"/>
  <c r="B83"/>
  <c r="B85"/>
  <c r="B82"/>
  <c r="B81"/>
  <c r="G75" l="1"/>
  <c r="K75"/>
  <c r="H76"/>
  <c r="L76"/>
  <c r="I77"/>
  <c r="M77"/>
  <c r="J78"/>
  <c r="G79"/>
  <c r="K79"/>
  <c r="L74"/>
  <c r="H74"/>
  <c r="D77"/>
  <c r="B69" i="5" s="1"/>
  <c r="C77" i="7"/>
  <c r="C79"/>
  <c r="D76"/>
  <c r="B68" i="5" s="1"/>
  <c r="H75" i="7"/>
  <c r="L75"/>
  <c r="I76"/>
  <c r="M76"/>
  <c r="J77"/>
  <c r="G78"/>
  <c r="K78"/>
  <c r="H79"/>
  <c r="L79"/>
  <c r="K74"/>
  <c r="G74"/>
  <c r="C78"/>
  <c r="I75"/>
  <c r="M75"/>
  <c r="J76"/>
  <c r="G77"/>
  <c r="K77"/>
  <c r="H78"/>
  <c r="L78"/>
  <c r="I79"/>
  <c r="M79"/>
  <c r="J74"/>
  <c r="D79"/>
  <c r="D75"/>
  <c r="B67" i="5" s="1"/>
  <c r="C75" i="7"/>
  <c r="J75"/>
  <c r="G76"/>
  <c r="K76"/>
  <c r="H77"/>
  <c r="L77"/>
  <c r="I78"/>
  <c r="M78"/>
  <c r="J79"/>
  <c r="M74"/>
  <c r="I74"/>
  <c r="D78"/>
  <c r="D74"/>
  <c r="B66" i="5" s="1"/>
  <c r="C74" i="7"/>
  <c r="C76"/>
  <c r="A67" i="5" l="1"/>
  <c r="D90" i="7"/>
  <c r="C90" s="1"/>
  <c r="A68" i="5"/>
  <c r="D91" i="7"/>
  <c r="C91" s="1"/>
  <c r="A66" i="5"/>
  <c r="D89" i="7"/>
  <c r="C89" s="1"/>
  <c r="A69" i="5"/>
  <c r="D92" i="7"/>
  <c r="C92" s="1"/>
  <c r="B92" l="1"/>
  <c r="B91"/>
  <c r="B90"/>
  <c r="B89"/>
  <c r="F89" l="1"/>
  <c r="AE9" i="9" l="1"/>
  <c r="AG9" s="1"/>
  <c r="U9" s="1"/>
  <c r="AE10"/>
  <c r="AG10" s="1"/>
  <c r="U10" s="1"/>
  <c r="AE11"/>
  <c r="AG11" s="1"/>
  <c r="U11" s="1"/>
  <c r="AE12"/>
  <c r="AG12" s="1"/>
  <c r="U12" s="1"/>
</calcChain>
</file>

<file path=xl/sharedStrings.xml><?xml version="1.0" encoding="utf-8"?>
<sst xmlns="http://schemas.openxmlformats.org/spreadsheetml/2006/main" count="928" uniqueCount="387">
  <si>
    <t>Stade</t>
  </si>
  <si>
    <t>Ville</t>
  </si>
  <si>
    <t>Date</t>
  </si>
  <si>
    <t>Groupe</t>
  </si>
  <si>
    <t>Equipe 1</t>
  </si>
  <si>
    <t>Equipe 2</t>
  </si>
  <si>
    <t>A</t>
  </si>
  <si>
    <t>France</t>
  </si>
  <si>
    <t>Roumanie</t>
  </si>
  <si>
    <t>Albanie</t>
  </si>
  <si>
    <t>Suisse</t>
  </si>
  <si>
    <t>Stade de France</t>
  </si>
  <si>
    <t>Stade Bollaert</t>
  </si>
  <si>
    <t>Lens</t>
  </si>
  <si>
    <t>B</t>
  </si>
  <si>
    <t>C</t>
  </si>
  <si>
    <t>D</t>
  </si>
  <si>
    <t>E</t>
  </si>
  <si>
    <t>F</t>
  </si>
  <si>
    <t>Groupe A</t>
  </si>
  <si>
    <t>Groupe B</t>
  </si>
  <si>
    <t>Groupe C</t>
  </si>
  <si>
    <t>Groupe D</t>
  </si>
  <si>
    <t>Groupe F</t>
  </si>
  <si>
    <t>1A</t>
  </si>
  <si>
    <t>2A</t>
  </si>
  <si>
    <t>3A</t>
  </si>
  <si>
    <t>4A</t>
  </si>
  <si>
    <t>Angleterre</t>
  </si>
  <si>
    <t>Russie</t>
  </si>
  <si>
    <t>Pays de Galles</t>
  </si>
  <si>
    <t>Slovaquie</t>
  </si>
  <si>
    <t>Allemagne</t>
  </si>
  <si>
    <t>Ukraine</t>
  </si>
  <si>
    <t>Pologne</t>
  </si>
  <si>
    <t>Irlande du Nord</t>
  </si>
  <si>
    <t>Romania</t>
  </si>
  <si>
    <t>Espagne</t>
  </si>
  <si>
    <t>Rep. Tchèque</t>
  </si>
  <si>
    <t>Turquie</t>
  </si>
  <si>
    <t>Croatie</t>
  </si>
  <si>
    <t>Belgique</t>
  </si>
  <si>
    <t>Italie</t>
  </si>
  <si>
    <t>Irlande</t>
  </si>
  <si>
    <t>Suède</t>
  </si>
  <si>
    <t>Portugal</t>
  </si>
  <si>
    <t>Islande</t>
  </si>
  <si>
    <t>Autriche</t>
  </si>
  <si>
    <t>Hongrie</t>
  </si>
  <si>
    <t>Saint-Denis</t>
  </si>
  <si>
    <t>Bordeaux</t>
  </si>
  <si>
    <t>Marseille</t>
  </si>
  <si>
    <t>Paris</t>
  </si>
  <si>
    <t>Nice</t>
  </si>
  <si>
    <t>Irlande Du Nord</t>
  </si>
  <si>
    <t>Villeneuve-d'Ascq</t>
  </si>
  <si>
    <t>Toulouse</t>
  </si>
  <si>
    <t>Décines-Charpieu</t>
  </si>
  <si>
    <t>Saint-Etienne</t>
  </si>
  <si>
    <t>Heure</t>
  </si>
  <si>
    <t>Groupes</t>
  </si>
  <si>
    <t>Stade Vélodrome</t>
  </si>
  <si>
    <t>Stade des Lumières</t>
  </si>
  <si>
    <t>Parc des Princes</t>
  </si>
  <si>
    <t>Geoffroi Guichard</t>
  </si>
  <si>
    <t>Matmut-Atlantique</t>
  </si>
  <si>
    <t>Allianz Riviera</t>
  </si>
  <si>
    <t>Stadium</t>
  </si>
  <si>
    <t>Geoffroy Guichard</t>
  </si>
  <si>
    <t>Stade Pierre Mauroy</t>
  </si>
  <si>
    <t>Albania</t>
  </si>
  <si>
    <t>Slovaquia</t>
  </si>
  <si>
    <t>Russia</t>
  </si>
  <si>
    <t>Croatia</t>
  </si>
  <si>
    <t>England</t>
  </si>
  <si>
    <t>Turkey</t>
  </si>
  <si>
    <t>Poland</t>
  </si>
  <si>
    <t>North Irland</t>
  </si>
  <si>
    <t>Switzerland</t>
  </si>
  <si>
    <t>Germany</t>
  </si>
  <si>
    <t>Spain</t>
  </si>
  <si>
    <t>Czech republic</t>
  </si>
  <si>
    <t>Sweden</t>
  </si>
  <si>
    <t>Irland</t>
  </si>
  <si>
    <t>Belgium</t>
  </si>
  <si>
    <t>Italy</t>
  </si>
  <si>
    <t>Austria</t>
  </si>
  <si>
    <t>Hungary</t>
  </si>
  <si>
    <t>Iceland</t>
  </si>
  <si>
    <t>Slovakia</t>
  </si>
  <si>
    <t>Wales</t>
  </si>
  <si>
    <t>1B</t>
  </si>
  <si>
    <t>1C</t>
  </si>
  <si>
    <t>1D</t>
  </si>
  <si>
    <t>1F</t>
  </si>
  <si>
    <t>2B</t>
  </si>
  <si>
    <t>2C</t>
  </si>
  <si>
    <t>2D</t>
  </si>
  <si>
    <t>2F</t>
  </si>
  <si>
    <t>3B</t>
  </si>
  <si>
    <t>3C</t>
  </si>
  <si>
    <t>3D</t>
  </si>
  <si>
    <t>3F</t>
  </si>
  <si>
    <t>4B</t>
  </si>
  <si>
    <t>4C</t>
  </si>
  <si>
    <t>4D</t>
  </si>
  <si>
    <t>4F</t>
  </si>
  <si>
    <t>Norh Irland</t>
  </si>
  <si>
    <t>Français</t>
  </si>
  <si>
    <t>English</t>
  </si>
  <si>
    <t>Group</t>
  </si>
  <si>
    <t>City</t>
  </si>
  <si>
    <t>Vendredi</t>
  </si>
  <si>
    <t>Samedi</t>
  </si>
  <si>
    <t>Dimanche</t>
  </si>
  <si>
    <t>Lundi</t>
  </si>
  <si>
    <t>Mardi</t>
  </si>
  <si>
    <t>Mercredi</t>
  </si>
  <si>
    <t>Jeudi</t>
  </si>
  <si>
    <t>Monday</t>
  </si>
  <si>
    <t>Tuesday</t>
  </si>
  <si>
    <t>Wednesday</t>
  </si>
  <si>
    <t>Thursday</t>
  </si>
  <si>
    <t>Friday</t>
  </si>
  <si>
    <t>Saturday</t>
  </si>
  <si>
    <t>Sunday</t>
  </si>
  <si>
    <t>Anglais</t>
  </si>
  <si>
    <t>Langue - Language:</t>
  </si>
  <si>
    <t>Time</t>
  </si>
  <si>
    <t>Match</t>
  </si>
  <si>
    <t>Score1</t>
  </si>
  <si>
    <t>Score2</t>
  </si>
  <si>
    <t>Score</t>
  </si>
  <si>
    <t>G1</t>
  </si>
  <si>
    <t>N1</t>
  </si>
  <si>
    <t>P1</t>
  </si>
  <si>
    <t>BP1</t>
  </si>
  <si>
    <t>BC1</t>
  </si>
  <si>
    <t>P2</t>
  </si>
  <si>
    <t>G2</t>
  </si>
  <si>
    <t>N2</t>
  </si>
  <si>
    <t>BP2</t>
  </si>
  <si>
    <t>BC2</t>
  </si>
  <si>
    <t>Equipes</t>
  </si>
  <si>
    <t>Teams</t>
  </si>
  <si>
    <t>Pts</t>
  </si>
  <si>
    <t>Correction</t>
  </si>
  <si>
    <t>Groupe E</t>
  </si>
  <si>
    <t>1E</t>
  </si>
  <si>
    <t>2E</t>
  </si>
  <si>
    <t>3E</t>
  </si>
  <si>
    <t>4E</t>
  </si>
  <si>
    <t>© 2015-2016  - Excel-dev.fr</t>
  </si>
  <si>
    <t>-</t>
  </si>
  <si>
    <t>=SI(Paramètres!C9="Français";Tables!A9;Tables!B9)</t>
  </si>
  <si>
    <t>Combinaison</t>
  </si>
  <si>
    <t>Combinaisons</t>
  </si>
  <si>
    <t>Adversaires de</t>
  </si>
  <si>
    <t>A B C D</t>
  </si>
  <si>
    <t>A B C E</t>
  </si>
  <si>
    <t>A B C F</t>
  </si>
  <si>
    <t>A B D E</t>
  </si>
  <si>
    <t>A B D F</t>
  </si>
  <si>
    <t>A B E F</t>
  </si>
  <si>
    <t>A C D E</t>
  </si>
  <si>
    <t>A C D F</t>
  </si>
  <si>
    <t>A C E F</t>
  </si>
  <si>
    <t>A D E F</t>
  </si>
  <si>
    <t>B C D E</t>
  </si>
  <si>
    <t>B C D F</t>
  </si>
  <si>
    <t>B C E F</t>
  </si>
  <si>
    <t>B D E F</t>
  </si>
  <si>
    <t>C D E F</t>
  </si>
  <si>
    <t>(groupes d'origine des meilleurs 3e)</t>
  </si>
  <si>
    <t>Pénalties</t>
  </si>
  <si>
    <t>Match 1</t>
  </si>
  <si>
    <t>Match 2</t>
  </si>
  <si>
    <t>Match 3</t>
  </si>
  <si>
    <t>Total</t>
  </si>
  <si>
    <t>Saint Etienne</t>
  </si>
  <si>
    <t>Geoffroy-Guichard</t>
  </si>
  <si>
    <t xml:space="preserve">Nice </t>
  </si>
  <si>
    <t>Excel-Dev_Euro 2016 Version 1.0.0</t>
  </si>
  <si>
    <t>Support:</t>
  </si>
  <si>
    <t>mcohen@excel-dev.fr</t>
  </si>
  <si>
    <t>1 User License</t>
  </si>
  <si>
    <t>Paramètres:</t>
  </si>
  <si>
    <t>Calendrier:</t>
  </si>
  <si>
    <t>Classements:</t>
  </si>
  <si>
    <t>Déplacement:</t>
  </si>
  <si>
    <t>Utilisez le menu pour vous déplacer dans l'application et atteindre ce que vous souhaitez.</t>
  </si>
  <si>
    <t>Tableau final:</t>
  </si>
  <si>
    <t>Buteurs:</t>
  </si>
  <si>
    <t>Si vous désirez suivre le classement des buteurs, complétez le tableau de saisie des buteurs, en indiquant:</t>
  </si>
  <si>
    <t>Bon Euro 2016 à vous.</t>
  </si>
  <si>
    <t>Excel-Dev</t>
  </si>
  <si>
    <t>Excel-dev</t>
  </si>
  <si>
    <t>Si vous désirez un développement d'application Excel, rendez-vous sur le site web:</t>
  </si>
  <si>
    <t>Use the menu to navigate through the application and achieve what you want.</t>
  </si>
  <si>
    <t>Change in this area, the language and choose your team to follow, to activate the highlighted in the tables.</t>
  </si>
  <si>
    <t>Standings:</t>
  </si>
  <si>
    <t>Scorers:</t>
  </si>
  <si>
    <t>If you want to follow the Goal Scorers, complete the entry table of goal scorers, indicating:</t>
  </si>
  <si>
    <t>Movement:</t>
  </si>
  <si>
    <t>Setup:</t>
  </si>
  <si>
    <t>Matches:</t>
  </si>
  <si>
    <t>This sheet allows you to follow the group rankings and the Ranking third-placed teams.</t>
  </si>
  <si>
    <t>Knockout phase:</t>
  </si>
  <si>
    <t>Nice Euro 2016 to you.</t>
  </si>
  <si>
    <t>-Le nom du joueur.</t>
  </si>
  <si>
    <t>-Le nom de son équipe.</t>
  </si>
  <si>
    <t>-Le nombre de buts inscrits pour chaque match du tournois.</t>
  </si>
  <si>
    <t>-The player's name.</t>
  </si>
  <si>
    <t>-The name of his team.</t>
  </si>
  <si>
    <t>-The number of goals scored in each match of the tournament.</t>
  </si>
  <si>
    <r>
      <t xml:space="preserve">File for Excel 2007 to Excel 2016 file developed in 2016,  </t>
    </r>
    <r>
      <rPr>
        <u/>
        <sz val="10"/>
        <color theme="8" tint="-0.249977111117893"/>
        <rFont val="Calibri"/>
        <family val="2"/>
        <scheme val="minor"/>
      </rPr>
      <t>Select your team</t>
    </r>
    <r>
      <rPr>
        <sz val="10"/>
        <color theme="8" tint="-0.249977111117893"/>
        <rFont val="Calibri"/>
        <family val="2"/>
        <scheme val="minor"/>
      </rPr>
      <t xml:space="preserve"> is not running in 2007.</t>
    </r>
  </si>
  <si>
    <t>Enter scores of the knockout phase in this area.</t>
  </si>
  <si>
    <t>Enter scores of the first round in this area.</t>
  </si>
  <si>
    <t>Saisissez les résultats des matchs du premier tour dans cette zone de l'application.</t>
  </si>
  <si>
    <t>Saisissez les résultats des éliminatoires dans cette zone de l'application.</t>
  </si>
  <si>
    <t>Cette feuille vous permet de suivre les classements des groupes, ainsi que le classement des meilleurs troisièmes.</t>
  </si>
  <si>
    <t>N°</t>
  </si>
  <si>
    <t>Nom</t>
  </si>
  <si>
    <t>Lien</t>
  </si>
  <si>
    <t>PlayStation</t>
  </si>
  <si>
    <t>http://www.amazon.fr/gp/search/ref=as_li_qf_sp_sr_tl?ie=UTF8&amp;camp=1642&amp;creative=6746&amp;index=aps&amp;keywords=Playstation&amp;linkCode=ur2&amp;tag=msofcom-21&amp;linkId=3W2C43C7FWZU7OX4</t>
  </si>
  <si>
    <t>Xbox</t>
  </si>
  <si>
    <t>Nintendo</t>
  </si>
  <si>
    <t>Samsung</t>
  </si>
  <si>
    <t>Windows</t>
  </si>
  <si>
    <t>Office</t>
  </si>
  <si>
    <t>Polars</t>
  </si>
  <si>
    <t>Trillers</t>
  </si>
  <si>
    <t>Aventure</t>
  </si>
  <si>
    <t>Android</t>
  </si>
  <si>
    <t>Iphone</t>
  </si>
  <si>
    <t>http://www.amazon.fr/gp/search/ref=as_li_qf_sp_sr_tl?ie=UTF8&amp;camp=1642&amp;creative=6746&amp;index=aps&amp;keywords=Iphone&amp;linkCode=ur2&amp;tag=msofcom-21&amp;linkId=V5D3EWZT6ZAV254V</t>
  </si>
  <si>
    <t>Seiko</t>
  </si>
  <si>
    <t>http://www.amazon.fr/gp/search/ref=as_li_qf_sp_sr_tl?ie=UTF8&amp;camp=1642&amp;creative=6746&amp;index=aps&amp;keywords=seiko&amp;linkCode=ur2&amp;tag=msofcom-21&amp;linkId=EIKQUZZDT2VQCHXO</t>
  </si>
  <si>
    <t>Cadeaux</t>
  </si>
  <si>
    <t>Anniversaire</t>
  </si>
  <si>
    <t>Téléphonie</t>
  </si>
  <si>
    <t>Hifi</t>
  </si>
  <si>
    <t>Sexy</t>
  </si>
  <si>
    <t>Vidéo</t>
  </si>
  <si>
    <t>Blu-ray</t>
  </si>
  <si>
    <t>DVD</t>
  </si>
  <si>
    <t>Musique</t>
  </si>
  <si>
    <t>CD</t>
  </si>
  <si>
    <t>Vinyls</t>
  </si>
  <si>
    <t>Télévision</t>
  </si>
  <si>
    <t>Lecteur Blu-ray</t>
  </si>
  <si>
    <t>Lecteur DVD</t>
  </si>
  <si>
    <t>Platine vinyls</t>
  </si>
  <si>
    <t>Toute la Maison</t>
  </si>
  <si>
    <t>Univers du Jardin</t>
  </si>
  <si>
    <t>Mobilier de jardin</t>
  </si>
  <si>
    <t>Enfants</t>
  </si>
  <si>
    <t>Jeux vidéo</t>
  </si>
  <si>
    <t>Jeux de société</t>
  </si>
  <si>
    <t>Maquettes</t>
  </si>
  <si>
    <t>Beauté</t>
  </si>
  <si>
    <t>Bébés et Puériculture</t>
  </si>
  <si>
    <t>Bijoux</t>
  </si>
  <si>
    <t>Cuisine &amp; Maison</t>
  </si>
  <si>
    <t>Fournitures de bureau</t>
  </si>
  <si>
    <t>Gros électroménager</t>
  </si>
  <si>
    <t>Image Son Micro Photo</t>
  </si>
  <si>
    <t>Informatique &amp; jeux vidéos</t>
  </si>
  <si>
    <t>Jouets &amp; jeux</t>
  </si>
  <si>
    <t>Kindle</t>
  </si>
  <si>
    <t>Livres</t>
  </si>
  <si>
    <t>Livres en anglais</t>
  </si>
  <si>
    <t>Logiciels</t>
  </si>
  <si>
    <t>Montres</t>
  </si>
  <si>
    <t>Ordinateurs</t>
  </si>
  <si>
    <t>Instruments de musique</t>
  </si>
  <si>
    <t>Santé &amp; Soins du Corps</t>
  </si>
  <si>
    <t>Téléchargements MP3</t>
  </si>
  <si>
    <t>Chaussures et accessoires</t>
  </si>
  <si>
    <t>Sports et Loisirs</t>
  </si>
  <si>
    <t>Luminaires et Eclairage</t>
  </si>
  <si>
    <t>Vêtements et accessoires</t>
  </si>
  <si>
    <t>Bagages</t>
  </si>
  <si>
    <t>Noël</t>
  </si>
  <si>
    <t>Saint-Valentin</t>
  </si>
  <si>
    <t>http://www.amazon.fr/gp/search/ref=as_li_qf_sp_sr_tl?ie=UTF8&amp;camp=1642&amp;creative=6746&amp;index=aps&amp;keywords=xbox&amp;linkCode=ur2&amp;tag=msofcom-21</t>
  </si>
  <si>
    <t>http://www.amazon.fr/gp/search/ref=as_li_qf_sp_sr_tl?ie=UTF8&amp;camp=1642&amp;creative=6746&amp;index=aps&amp;keywords=nintendo&amp;linkCode=ur2&amp;tag=msofcom-21</t>
  </si>
  <si>
    <t>http://www.amazon.fr/gp/search/ref=as_li_qf_sp_sr_tl?ie=UTF8&amp;camp=1642&amp;creative=6746&amp;index=aps&amp;keywords=samsung&amp;linkCode=ur2&amp;tag=msofcom-21</t>
  </si>
  <si>
    <t>http://www.amazon.fr/gp/search/ref=as_li_qf_sp_sr_tl?ie=UTF8&amp;camp=1642&amp;creative=6746&amp;index=aps&amp;keywords=windows&amp;linkCode=ur2&amp;tag=msofcom-21</t>
  </si>
  <si>
    <t>http://www.amazon.fr/gp/search/ref=as_li_qf_sp_sr_tl?ie=UTF8&amp;camp=1642&amp;creative=6746&amp;index=aps&amp;keywords=office&amp;linkCode=ur2&amp;tag=msofcom-21</t>
  </si>
  <si>
    <t>http://www.amazon.fr/gp/search/ref=as_li_qf_sp_sr_tl?ie=UTF8&amp;camp=1642&amp;creative=6746&amp;index=aps&amp;keywords=Polars&amp;linkCode=ur2&amp;tag=msofcom-21</t>
  </si>
  <si>
    <t>http://www.amazon.fr/gp/search/ref=as_li_qf_sp_sr_tl?ie=UTF8&amp;camp=1642&amp;creative=6746&amp;index=aps&amp;keywords=thriller&amp;linkCode=ur2&amp;tag=msofcom-21</t>
  </si>
  <si>
    <t>http://www.amazon.fr/gp/search/ref=as_li_qf_sp_sr_tl?ie=UTF8&amp;camp=1642&amp;creative=6746&amp;index=aps&amp;keywords=Aventure&amp;linkCode=ur2&amp;tag=msofcom-21</t>
  </si>
  <si>
    <t>http://www.amazon.fr/gp/search/ref=as_li_qf_sp_sr_tl?ie=UTF8&amp;camp=1642&amp;creative=6746&amp;index=aps&amp;keywords=android&amp;linkCode=ur2&amp;tag=msofcom-21</t>
  </si>
  <si>
    <t>http://www.amazon.fr/gp/search/ref=as_li_qf_sp_sr_tl?ie=UTF8&amp;camp=1642&amp;creative=6746&amp;index=aps&amp;keywords=cadeaux&amp;linkCode=ur2&amp;tag=msofcom-21</t>
  </si>
  <si>
    <t>http://www.amazon.fr/gp/search/ref=as_li_qf_sp_sr_tl?ie=UTF8&amp;camp=1642&amp;creative=6746&amp;index=aps&amp;keywords=anniversaire&amp;linkCode=ur2&amp;tag=msofcom-21</t>
  </si>
  <si>
    <t>http://www.amazon.fr/gp/search/ref=as_li_qf_sp_sr_tl?ie=UTF8&amp;camp=1642&amp;creative=6746&amp;index=aps&amp;keywords=t%C3%A9l%C3%A9phonie&amp;linkCode=ur2&amp;tag=msofcom-21</t>
  </si>
  <si>
    <t>http://www.amazon.fr/gp/search/ref=as_li_qf_sp_sr_tl?ie=UTF8&amp;camp=1642&amp;creative=6746&amp;index=aps&amp;keywords=hifi&amp;linkCode=ur2&amp;tag=msofcom-21</t>
  </si>
  <si>
    <t>http://www.amazon.fr/gp/search/ref=as_li_qf_sp_sr_tl?ie=UTF8&amp;camp=1642&amp;creative=6746&amp;index=aps&amp;keywords=sexy&amp;linkCode=ur2&amp;tag=msofcom-21</t>
  </si>
  <si>
    <t>http://www.amazon.fr/gp/search/ref=as_li_qf_sp_sr_tl?ie=UTF8&amp;camp=1642&amp;creative=6746&amp;index=aps&amp;keywords=vid%C3%A9o&amp;linkCode=ur2&amp;tag=msofcom-21</t>
  </si>
  <si>
    <t>http://www.amazon.fr/gp/search/ref=as_li_qf_sp_sr_tl?ie=UTF8&amp;camp=1642&amp;creative=6746&amp;index=aps&amp;keywords=bluray&amp;linkCode=ur2&amp;tag=msofcom-21</t>
  </si>
  <si>
    <t>http://www.amazon.fr/gp/search/ref=as_li_qf_sp_sr_tl?ie=UTF8&amp;camp=1642&amp;creative=6746&amp;index=aps&amp;keywords=dvd&amp;linkCode=ur2&amp;tag=msofcom-21</t>
  </si>
  <si>
    <t>http://www.amazon.fr/gp/search/ref=as_li_qf_sp_sr_tl?ie=UTF8&amp;camp=1642&amp;creative=6746&amp;index=aps&amp;keywords=musique&amp;linkCode=ur2&amp;tag=msofcom-21</t>
  </si>
  <si>
    <t>http://www.amazon.fr/gp/search/ref=as_li_qf_sp_sr_tl?ie=UTF8&amp;camp=1642&amp;creative=6746&amp;index=aps&amp;keywords=cd&amp;linkCode=ur2&amp;tag=msofcom-21</t>
  </si>
  <si>
    <t>http://www.amazon.fr/gp/search/ref=as_li_qf_sp_sr_tl?ie=UTF8&amp;camp=1642&amp;creative=6746&amp;index=aps&amp;keywords=vinyl&amp;linkCode=ur2&amp;tag=msofcom-21</t>
  </si>
  <si>
    <t>Développement excel</t>
  </si>
  <si>
    <t>http://www.excel-dev.fr</t>
  </si>
  <si>
    <t>http://www.amazon.fr/gp/search/ref=as_li_qf_sp_sr_tl?ie=UTF8&amp;camp=1642&amp;creative=6746&amp;index=aps&amp;keywords=t%C3%A9l%C3%A9vision&amp;linkCode=ur2&amp;tag=msofcom-21</t>
  </si>
  <si>
    <t>http://www.amazon.fr/gp/search/ref=as_li_qf_sp_sr_tl?ie=UTF8&amp;camp=1642&amp;creative=6746&amp;index=aps&amp;keywords=Lecteur%20Blu-ray&amp;linkCode=ur2&amp;tag=msofcom-21</t>
  </si>
  <si>
    <t>Amazon prémium</t>
  </si>
  <si>
    <t>https://www.amazon.fr/gp/prime/pipeline/landing?primeCampaignId=prime_assoc_ft&amp;rw_useCurrentProtocol=1&amp;tag=msofcom-21</t>
  </si>
  <si>
    <t>http://www.amazon.fr/gp/search/ref=as_li_qf_sp_sr_tl?ie=UTF8&amp;camp=1642&amp;creative=6746&amp;index=aps&amp;keywords=lecteur%20dvd&amp;linkCode=ur2&amp;tag=msofcom-21</t>
  </si>
  <si>
    <t>http://www.amazon.fr/gp/search/ref=as_li_qf_sp_sr_tl?ie=UTF8&amp;camp=1642&amp;creative=6746&amp;index=aps&amp;keywords=Platine%20vinyls&amp;linkCode=ur2&amp;tag=msofcom-21</t>
  </si>
  <si>
    <t>http://www.amazon.fr/gp/search/ref=as_li_qf_sp_sr_tl?ie=UTF8&amp;camp=1642&amp;creative=6746&amp;index=aps&amp;keywords=univers%20maison&amp;linkCode=ur2&amp;tag=msofcom-21</t>
  </si>
  <si>
    <t>http://www.amazon.fr/gp/search/ref=as_li_qf_sp_sr_tl?ie=UTF8&amp;camp=1642&amp;creative=6746&amp;index=aps&amp;keywords=univers%20jardin&amp;linkCode=ur2&amp;tag=msofcom-21</t>
  </si>
  <si>
    <t>http://www.amazon.fr/gp/search/ref=as_li_qf_sp_sr_tl?ie=UTF8&amp;camp=1642&amp;creative=6746&amp;index=aps&amp;keywords=Mobilier%20de%20jardin&amp;linkCode=ur2&amp;tag=msofcom-21</t>
  </si>
  <si>
    <t>http://www.amazon.fr/gp/search/ref=as_li_qf_sp_sr_tl?ie=UTF8&amp;camp=1642&amp;creative=6746&amp;index=aps&amp;keywords=enfants&amp;linkCode=ur2&amp;tag=msofcom-21</t>
  </si>
  <si>
    <t>http://www.amazon.fr/gp/search/ref=as_li_qf_sp_sr_tl?ie=UTF8&amp;camp=1642&amp;creative=6746&amp;index=aps&amp;keywords=Jeux%20vid%C3%A9o&amp;linkCode=ur2&amp;tag=msofcom-21</t>
  </si>
  <si>
    <t>http://www.amazon.fr/gp/search/ref=as_li_qf_sp_sr_tl?ie=UTF8&amp;camp=1642&amp;creative=6746&amp;index=aps&amp;keywords=Jeux%20de%20soci%C3%A9t%C3%A9&amp;linkCode=ur2&amp;tag=msofcom-21</t>
  </si>
  <si>
    <t>http://www.amazon.fr/gp/search/ref=as_li_qf_sp_sr_tl?ie=UTF8&amp;camp=1642&amp;creative=6746&amp;index=aps&amp;keywords=Maquettes&amp;linkCode=ur2&amp;tag=msofcom-21</t>
  </si>
  <si>
    <t>http://www.amazon.fr/gp/search/ref=as_li_qf_sp_sr_tl?ie=UTF8&amp;camp=1642&amp;creative=6746&amp;index=aps&amp;keywords=beaut%C3%A9&amp;linkCode=ur2&amp;tag=msofcom-21</t>
  </si>
  <si>
    <t>http://www.amazon.fr/gp/search/ref=as_li_qf_sp_sr_tl?ie=UTF8&amp;camp=1642&amp;creative=6746&amp;index=aps&amp;keywords=B%C3%A9b%C3%A9s%20et%20Pu%C3%A9riculture&amp;linkCode=ur2&amp;tag=msofcom-21</t>
  </si>
  <si>
    <t>http://www.amazon.fr/gp/search/ref=as_li_qf_sp_sr_tl?ie=UTF8&amp;camp=1642&amp;creative=6746&amp;index=aps&amp;keywords=Bijoux&amp;linkCode=ur2&amp;tag=msofcom-21</t>
  </si>
  <si>
    <t>http://www.amazon.fr/gp/search/ref=as_li_qf_sp_sr_tl?ie=UTF8&amp;camp=1642&amp;creative=6746&amp;index=aps&amp;keywords=Cuisine%20%26%20Maison&amp;linkCode=ur2&amp;tag=msofcom-21</t>
  </si>
  <si>
    <t>http://www.amazon.fr/gp/search/ref=as_li_qf_sp_sr_tl?ie=UTF8&amp;camp=1642&amp;creative=6746&amp;index=aps&amp;keywords=Fournitures%20de%20bureau&amp;linkCode=ur2&amp;tag=msofcom-21</t>
  </si>
  <si>
    <t>http://www.amazon.fr/gp/search/ref=as_li_qf_sp_sr_tl?ie=UTF8&amp;camp=1642&amp;creative=6746&amp;index=aps&amp;keywords=Gros%20%C3%A9lectrom%C3%A9nager&amp;linkCode=ur2&amp;tag=msofcom-21</t>
  </si>
  <si>
    <t>http://www.amazon.fr/gp/search/ref=as_li_qf_sp_sr_tl?ie=UTF8&amp;camp=1642&amp;creative=6746&amp;index=aps&amp;keywords=Image%20Son%20Micro%20Photo&amp;linkCode=ur2&amp;tag=msofcom-21</t>
  </si>
  <si>
    <t>http://www.amazon.fr/gp/search/ref=as_li_qf_sp_sr_tl?ie=UTF8&amp;camp=1642&amp;creative=6746&amp;index=aps&amp;keywords=Informatique%20%26%20jeux%20vid%C3%A9os&amp;linkCode=ur2&amp;tag=msofcom-21</t>
  </si>
  <si>
    <t>http://www.amazon.fr/gp/search/ref=as_li_qf_sp_sr_tl?ie=UTF8&amp;camp=1642&amp;creative=6746&amp;index=aps&amp;keywords=Jouets%20%26%20jeux&amp;linkCode=ur2&amp;tag=msofcom-21</t>
  </si>
  <si>
    <t>http://www.amazon.fr/gp/search/ref=as_li_qf_sp_sr_tl?ie=UTF8&amp;camp=1642&amp;creative=6746&amp;index=aps&amp;keywords=Kindle&amp;linkCode=ur2&amp;tag=msofcom-21</t>
  </si>
  <si>
    <t>http://www.amazon.fr/gp/search/ref=as_li_qf_sp_sr_tl?ie=UTF8&amp;camp=1642&amp;creative=6746&amp;index=aps&amp;keywords=livres&amp;linkCode=ur2&amp;tag=msofcom-21</t>
  </si>
  <si>
    <t>http://www.amazon.fr/gp/search/ref=as_li_qf_sp_sr_tl?ie=UTF8&amp;camp=1642&amp;creative=6746&amp;index=aps&amp;keywords=Livres%20en%20anglais&amp;linkCode=ur2&amp;tag=msofcom-21</t>
  </si>
  <si>
    <t>http://www.amazon.fr/gp/search/ref=as_li_qf_sp_sr_tl?ie=UTF8&amp;camp=1642&amp;creative=6746&amp;index=aps&amp;keywords=Logiciels&amp;linkCode=ur2&amp;tag=msofcom-21</t>
  </si>
  <si>
    <t>http://www.amazon.fr/gp/search/ref=as_li_qf_sp_sr_tl?ie=UTF8&amp;camp=1642&amp;creative=6746&amp;index=aps&amp;keywords=Montres&amp;linkCode=ur2&amp;tag=msofcom-21</t>
  </si>
  <si>
    <t>http://www.amazon.fr/gp/search/ref=as_li_qf_sp_sr_tl?ie=UTF8&amp;camp=1642&amp;creative=6746&amp;index=aps&amp;keywords=Ordinateurs&amp;linkCode=ur2&amp;tag=msofcom-21</t>
  </si>
  <si>
    <t>http://www.amazon.fr/gp/search/ref=as_li_qf_sp_sr_tl?ie=UTF8&amp;camp=1642&amp;creative=6746&amp;index=aps&amp;keywords=Instruments%20de%20musique&amp;linkCode=ur2&amp;tag=msofcom-21</t>
  </si>
  <si>
    <t>http://www.amazon.fr/gp/search/ref=as_li_qf_sp_sr_tl?ie=UTF8&amp;camp=1642&amp;creative=6746&amp;index=aps&amp;keywords=Sant%C3%A9%20%26%20Soins%20du%20Corps&amp;linkCode=ur2&amp;tag=msofcom-21</t>
  </si>
  <si>
    <t>http://www.amazon.fr/gp/search/ref=as_li_qf_sp_sr_tl?ie=UTF8&amp;camp=1642&amp;creative=6746&amp;index=aps&amp;keywords=T%C3%A9l%C3%A9chargements%20MP3&amp;linkCode=ur2&amp;tag=msofcom-21</t>
  </si>
  <si>
    <t>http://www.amazon.fr/gp/search/ref=as_li_qf_sp_sr_tl?ie=UTF8&amp;camp=1642&amp;creative=6746&amp;index=aps&amp;keywords=Chaussures%20et%20accessoires&amp;linkCode=ur2&amp;tag=msofcom-21</t>
  </si>
  <si>
    <t>http://www.amazon.fr/gp/search/ref=as_li_qf_sp_sr_tl?ie=UTF8&amp;camp=1642&amp;creative=6746&amp;index=aps&amp;keywords=Sports%20et%20Loisirs&amp;linkCode=ur2&amp;tag=msofcom-21</t>
  </si>
  <si>
    <t>Football</t>
  </si>
  <si>
    <t>PSG</t>
  </si>
  <si>
    <t>Ol. Marseille</t>
  </si>
  <si>
    <t>Ol. Lyonnais</t>
  </si>
  <si>
    <t>Girondin de bordeaux</t>
  </si>
  <si>
    <t>Real de Madrid</t>
  </si>
  <si>
    <t>Inter de Milan</t>
  </si>
  <si>
    <t>Milan AC</t>
  </si>
  <si>
    <t>http://www.amazon.fr/gp/search/ref=as_li_qf_sp_sr_tl?ie=UTF8&amp;camp=1642&amp;creative=6746&amp;index=aps&amp;keywords=Luminaires%20et%20Eclairage&amp;linkCode=ur2&amp;tag=msofcom-21</t>
  </si>
  <si>
    <t>http://www.amazon.fr/gp/search/ref=as_li_qf_sp_sr_tl?ie=UTF8&amp;camp=1642&amp;creative=6746&amp;index=aps&amp;keywords=PSG&amp;linkCode=ur2&amp;tag=msofcom-21</t>
  </si>
  <si>
    <t>http://www.amazon.fr/gp/search/ref=as_li_qf_sp_sr_tl?ie=UTF8&amp;camp=1642&amp;creative=6746&amp;index=aps&amp;keywords=Olympique%20de%20%20Marseille&amp;linkCode=ur2&amp;tag=msofcom-21</t>
  </si>
  <si>
    <t>http://www.amazon.fr/gp/search/ref=as_li_qf_sp_sr_tl?ie=UTF8&amp;camp=1642&amp;creative=6746&amp;index=aps&amp;keywords=Olympique%20lyonnais&amp;linkCode=ur2&amp;tag=msofcom-21</t>
  </si>
  <si>
    <t>http://www.amazon.fr/gp/search/ref=as_li_qf_sp_sr_tl?ie=UTF8&amp;camp=1642&amp;creative=6746&amp;index=aps&amp;keywords=Juventus%20de%20turin&amp;linkCode=ur2&amp;tag=msofcom-21</t>
  </si>
  <si>
    <t>http://www.amazon.fr/gp/search/ref=as_li_qf_sp_sr_tl?ie=UTF8&amp;camp=1642&amp;creative=6746&amp;index=aps&amp;keywords=Girondin%20de%20bordeaux&amp;linkCode=ur2&amp;tag=msofcom-21</t>
  </si>
  <si>
    <t>Liverpool FC</t>
  </si>
  <si>
    <t>FC Barcelone</t>
  </si>
  <si>
    <t>Juventus de Turin</t>
  </si>
  <si>
    <t>http://www.amazon.fr/gp/search/ref=as_li_qf_sp_sr_tl?ie=UTF8&amp;camp=1642&amp;creative=6746&amp;index=aps&amp;keywords=Football&amp;linkCode=ur2&amp;tag=msofcom-21</t>
  </si>
  <si>
    <t>http://www.amazon.fr/gp/search/ref=as_li_qf_sp_sr_tl?ie=UTF8&amp;camp=1642&amp;creative=6746&amp;index=aps&amp;keywords=V%C3%AAtements%20et%20accessoires&amp;linkCode=ur2&amp;tag=msofcom-21</t>
  </si>
  <si>
    <t>http://www.amazon.fr/gp/search/ref=as_li_qf_sp_sr_tl?ie=UTF8&amp;camp=1642&amp;creative=6746&amp;index=aps&amp;keywords=Bagages&amp;linkCode=ur2&amp;tag=msofcom-21</t>
  </si>
  <si>
    <t>Photographie</t>
  </si>
  <si>
    <t>Chelsea FC</t>
  </si>
  <si>
    <t>Arsenal</t>
  </si>
  <si>
    <t>Manchester United</t>
  </si>
  <si>
    <t>Manchester City</t>
  </si>
  <si>
    <t>Paris SG</t>
  </si>
  <si>
    <t>Paris Saint Germain FC</t>
  </si>
  <si>
    <t>http://www.amazon.fr/gp/search/ref=as_li_qf_sp_sr_tl?ie=UTF8&amp;camp=1642&amp;creative=6746&amp;index=aps&amp;keywords=Liverpool%20FC&amp;linkCode=ur2&amp;tag=msofcom-21</t>
  </si>
  <si>
    <t>http://www.amazon.fr/gp/search/ref=as_li_qf_sp_sr_tl?ie=UTF8&amp;camp=1642&amp;creative=6746&amp;index=aps&amp;keywords=FC%20Barcelone&amp;linkCode=ur2&amp;tag=msofcom-21</t>
  </si>
  <si>
    <t>http://www.amazon.fr/gp/search/ref=as_li_qf_sp_sr_tl?ie=UTF8&amp;camp=1642&amp;creative=6746&amp;index=aps&amp;keywords=Real%20de%20Madrid&amp;linkCode=ur2&amp;tag=msofcom-21</t>
  </si>
  <si>
    <t>http://www.amazon.fr/gp/search/ref=as_li_qf_sp_sr_tl?ie=UTF8&amp;camp=1642&amp;creative=6746&amp;index=aps&amp;keywords=Chelsea%20FC&amp;linkCode=ur2&amp;tag=msofcom-21</t>
  </si>
  <si>
    <t>http://www.amazon.fr/gp/search/ref=as_li_qf_sp_sr_tl?ie=UTF8&amp;camp=1642&amp;creative=6746&amp;index=aps&amp;keywords=Inter%20de%20Milan&amp;linkCode=ur2&amp;tag=msofcom-21</t>
  </si>
  <si>
    <t>Equipe de France</t>
  </si>
  <si>
    <t>Bayern de Munich</t>
  </si>
  <si>
    <t>http://www.amazon.fr/gp/search/ref=as_li_qf_sp_sr_tl?ie=UTF8&amp;camp=1642&amp;creative=6746&amp;index=aps&amp;keywords=Milan%20AC&amp;linkCode=ur2&amp;tag=msofcom-21</t>
  </si>
  <si>
    <t>http://www.amazon.fr/gp/search/ref=as_li_qf_sp_sr_tl?ie=UTF8&amp;camp=1642&amp;creative=6746&amp;index=aps&amp;keywords=Photographie&amp;linkCode=ur2&amp;tag=msofcom-21</t>
  </si>
  <si>
    <t>http://www.amazon.fr/gp/search/ref=as_li_qf_sp_sr_tl?ie=UTF8&amp;camp=1642&amp;creative=6746&amp;index=aps&amp;keywords=Arsenal&amp;linkCode=ur2&amp;tag=msofcom-21</t>
  </si>
  <si>
    <t>http://www.amazon.fr/gp/search/ref=as_li_qf_sp_sr_tl?ie=UTF8&amp;camp=1642&amp;creative=6746&amp;index=aps&amp;keywords=Manchester%20United&amp;linkCode=ur2&amp;tag=msofcom-21</t>
  </si>
  <si>
    <t>http://www.amazon.fr/gp/search/ref=as_li_qf_sp_sr_tl?ie=UTF8&amp;camp=1642&amp;creative=6746&amp;index=aps&amp;keywords=Manchester%20City&amp;linkCode=ur2&amp;tag=msofcom-21</t>
  </si>
  <si>
    <t>http://www.amazon.fr/gp/search/ref=as_li_qf_sp_sr_tl?ie=UTF8&amp;camp=1642&amp;creative=6746&amp;index=aps&amp;keywords=Equipe%20de%20France&amp;linkCode=ur2&amp;tag=msofcom-21</t>
  </si>
  <si>
    <t>http://www.amazon.fr/gp/search/ref=as_li_qf_sp_sr_tl?ie=UTF8&amp;camp=1642&amp;creative=6746&amp;index=aps&amp;keywords=Bayern%20de%20Munich&amp;linkCode=ur2&amp;tag=msofcom-21</t>
  </si>
  <si>
    <t>Maillot de football</t>
  </si>
  <si>
    <t>http://www.amazon.fr/gp/search/ref=as_li_qf_sp_sr_tl?ie=UTF8&amp;camp=1642&amp;creative=6746&amp;index=aps&amp;keywords=Maillot%20de%20football&amp;linkCode=ur2&amp;tag=msofcom-21</t>
  </si>
  <si>
    <t>http://www.amazon.fr/gp/search/ref=as_li_qf_sp_sr_tl?ie=UTF8&amp;camp=1642&amp;creative=6746&amp;index=aps&amp;keywords=No%C3%ABl&amp;linkCode=ur2&amp;tag=msofcom-21</t>
  </si>
  <si>
    <t>http://www.amazon.fr/gp/search/ref=as_li_qf_sp_sr_tl?ie=UTF8&amp;camp=1642&amp;creative=6746&amp;index=aps&amp;keywords=Saint-Valentin&amp;linkCode=ur2&amp;tag=msofcom-21</t>
  </si>
  <si>
    <t>Modifiez dans cette zone, le langage et choisissez votre équipe à suivre, pour activer la mise en surbrillance dans les tableaux.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</si>
</sst>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h:mm;@"/>
    <numFmt numFmtId="166" formatCode="dd/mm/yy;@"/>
  </numFmts>
  <fonts count="22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u/>
      <sz val="10"/>
      <color theme="8" tint="-0.249977111117893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9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i/>
      <u/>
      <sz val="8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5"/>
      </patternFill>
    </fill>
  </fills>
  <borders count="104">
    <border>
      <left/>
      <right/>
      <top/>
      <bottom/>
      <diagonal/>
    </border>
    <border>
      <left style="thick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ck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dashed">
        <color theme="4" tint="-0.24994659260841701"/>
      </top>
      <bottom style="dashed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dashed">
        <color theme="4" tint="-0.24994659260841701"/>
      </top>
      <bottom style="dashed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dashed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dashed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dashed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dashed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hair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ck">
        <color theme="4" tint="-0.24994659260841701"/>
      </bottom>
      <diagonal/>
    </border>
    <border>
      <left/>
      <right/>
      <top style="hair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ck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ck">
        <color theme="4" tint="-0.24994659260841701"/>
      </left>
      <right/>
      <top style="hair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hair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 style="thick">
        <color theme="4" tint="-0.24994659260841701"/>
      </right>
      <top/>
      <bottom style="hair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ck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n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n">
        <color theme="8" tint="-0.24994659260841701"/>
      </right>
      <top/>
      <bottom style="thick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n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ck">
        <color theme="4" tint="-0.24994659260841701"/>
      </left>
      <right style="thin">
        <color theme="8" tint="-0.24994659260841701"/>
      </right>
      <top style="thick">
        <color theme="4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4" tint="-0.24994659260841701"/>
      </top>
      <bottom style="thin">
        <color theme="8" tint="-0.24994659260841701"/>
      </bottom>
      <diagonal/>
    </border>
    <border>
      <left/>
      <right/>
      <top style="thick">
        <color theme="4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ck">
        <color theme="4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4" tint="-0.24994659260841701"/>
      </top>
      <bottom style="thin">
        <color theme="8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n">
        <color theme="8" tint="-0.24994659260841701"/>
      </bottom>
      <diagonal/>
    </border>
    <border>
      <left style="thick">
        <color theme="4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ck">
        <color theme="4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ck">
        <color theme="4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ck">
        <color theme="4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ck">
        <color theme="4" tint="-0.24994659260841701"/>
      </left>
      <right style="thin">
        <color theme="8" tint="-0.24994659260841701"/>
      </right>
      <top style="hair">
        <color theme="8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ck">
        <color theme="4" tint="-0.24994659260841701"/>
      </bottom>
      <diagonal/>
    </border>
    <border>
      <left/>
      <right/>
      <top style="hair">
        <color theme="8" tint="-0.24994659260841701"/>
      </top>
      <bottom style="thick">
        <color theme="4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 style="thick">
        <color theme="4" tint="-0.24994659260841701"/>
      </right>
      <top style="hair">
        <color theme="8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8" tint="-0.24994659260841701"/>
      </right>
      <top style="thin">
        <color theme="8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ck">
        <color theme="4" tint="-0.24994659260841701"/>
      </bottom>
      <diagonal/>
    </border>
    <border>
      <left/>
      <right/>
      <top style="thin">
        <color theme="8" tint="-0.24994659260841701"/>
      </top>
      <bottom style="thick">
        <color theme="4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ck">
        <color theme="4" tint="-0.24994659260841701"/>
      </bottom>
      <diagonal/>
    </border>
    <border>
      <left style="thin">
        <color theme="8" tint="-0.24994659260841701"/>
      </left>
      <right style="thick">
        <color theme="4" tint="-0.24994659260841701"/>
      </right>
      <top style="thin">
        <color theme="8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8" borderId="0" applyNumberFormat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5" fillId="5" borderId="73" xfId="0" applyFont="1" applyFill="1" applyBorder="1" applyAlignment="1" applyProtection="1">
      <alignment horizontal="center"/>
      <protection locked="0"/>
    </xf>
    <xf numFmtId="0" fontId="5" fillId="5" borderId="74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5" borderId="70" xfId="0" applyFont="1" applyFill="1" applyBorder="1" applyAlignment="1" applyProtection="1">
      <alignment horizontal="center"/>
      <protection locked="0"/>
    </xf>
    <xf numFmtId="0" fontId="5" fillId="5" borderId="71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hidden="1"/>
    </xf>
    <xf numFmtId="0" fontId="2" fillId="2" borderId="40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2" borderId="4" xfId="0" quotePrefix="1" applyFont="1" applyFill="1" applyBorder="1" applyAlignment="1" applyProtection="1">
      <alignment horizontal="center"/>
      <protection hidden="1"/>
    </xf>
    <xf numFmtId="0" fontId="6" fillId="2" borderId="5" xfId="0" quotePrefix="1" applyFont="1" applyFill="1" applyBorder="1" applyAlignment="1" applyProtection="1">
      <alignment horizontal="center"/>
      <protection hidden="1"/>
    </xf>
    <xf numFmtId="0" fontId="5" fillId="0" borderId="72" xfId="0" applyFont="1" applyBorder="1" applyProtection="1">
      <protection hidden="1"/>
    </xf>
    <xf numFmtId="165" fontId="5" fillId="0" borderId="73" xfId="0" applyNumberFormat="1" applyFont="1" applyBorder="1" applyAlignment="1" applyProtection="1">
      <alignment horizontal="center"/>
      <protection hidden="1"/>
    </xf>
    <xf numFmtId="0" fontId="2" fillId="0" borderId="0" xfId="0" quotePrefix="1" applyNumberFormat="1" applyFont="1" applyProtection="1">
      <protection hidden="1"/>
    </xf>
    <xf numFmtId="0" fontId="5" fillId="6" borderId="1" xfId="0" applyFont="1" applyFill="1" applyBorder="1" applyProtection="1">
      <protection hidden="1"/>
    </xf>
    <xf numFmtId="165" fontId="5" fillId="6" borderId="2" xfId="0" applyNumberFormat="1" applyFont="1" applyFill="1" applyBorder="1" applyAlignment="1" applyProtection="1">
      <alignment horizontal="center"/>
      <protection hidden="1"/>
    </xf>
    <xf numFmtId="0" fontId="2" fillId="0" borderId="0" xfId="0" applyNumberFormat="1" applyFont="1" applyProtection="1">
      <protection hidden="1"/>
    </xf>
    <xf numFmtId="0" fontId="5" fillId="0" borderId="1" xfId="0" applyFont="1" applyBorder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0" fontId="5" fillId="6" borderId="66" xfId="0" applyFont="1" applyFill="1" applyBorder="1" applyProtection="1">
      <protection hidden="1"/>
    </xf>
    <xf numFmtId="165" fontId="5" fillId="6" borderId="70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2" borderId="26" xfId="0" applyFont="1" applyFill="1" applyBorder="1" applyAlignment="1" applyProtection="1">
      <alignment horizontal="center"/>
      <protection hidden="1"/>
    </xf>
    <xf numFmtId="0" fontId="6" fillId="2" borderId="16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protection hidden="1"/>
    </xf>
    <xf numFmtId="0" fontId="5" fillId="0" borderId="0" xfId="0" quotePrefix="1" applyFont="1" applyAlignment="1" applyProtection="1">
      <alignment horizontal="center"/>
      <protection hidden="1"/>
    </xf>
    <xf numFmtId="0" fontId="6" fillId="3" borderId="23" xfId="0" applyFont="1" applyFill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0" borderId="25" xfId="0" applyFont="1" applyBorder="1" applyProtection="1">
      <protection hidden="1"/>
    </xf>
    <xf numFmtId="0" fontId="6" fillId="6" borderId="17" xfId="0" applyFont="1" applyFill="1" applyBorder="1" applyProtection="1">
      <protection hidden="1"/>
    </xf>
    <xf numFmtId="0" fontId="6" fillId="6" borderId="18" xfId="0" applyFont="1" applyFill="1" applyBorder="1" applyProtection="1">
      <protection hidden="1"/>
    </xf>
    <xf numFmtId="0" fontId="6" fillId="6" borderId="24" xfId="0" applyFont="1" applyFill="1" applyBorder="1" applyProtection="1">
      <protection hidden="1"/>
    </xf>
    <xf numFmtId="0" fontId="6" fillId="6" borderId="19" xfId="0" applyFont="1" applyFill="1" applyBorder="1" applyProtection="1">
      <protection hidden="1"/>
    </xf>
    <xf numFmtId="0" fontId="5" fillId="3" borderId="17" xfId="0" applyFont="1" applyFill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19" xfId="0" applyFont="1" applyBorder="1" applyProtection="1">
      <protection hidden="1"/>
    </xf>
    <xf numFmtId="0" fontId="5" fillId="6" borderId="20" xfId="0" applyFont="1" applyFill="1" applyBorder="1" applyProtection="1">
      <protection hidden="1"/>
    </xf>
    <xf numFmtId="0" fontId="5" fillId="6" borderId="21" xfId="0" applyFont="1" applyFill="1" applyBorder="1" applyProtection="1">
      <protection hidden="1"/>
    </xf>
    <xf numFmtId="0" fontId="6" fillId="6" borderId="58" xfId="0" applyFont="1" applyFill="1" applyBorder="1" applyProtection="1">
      <protection hidden="1"/>
    </xf>
    <xf numFmtId="0" fontId="5" fillId="6" borderId="22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6" fillId="2" borderId="15" xfId="0" applyFont="1" applyFill="1" applyBorder="1" applyAlignment="1" applyProtection="1">
      <alignment horizontal="center"/>
      <protection hidden="1"/>
    </xf>
    <xf numFmtId="0" fontId="6" fillId="0" borderId="23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18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6" borderId="59" xfId="0" applyFont="1" applyFill="1" applyBorder="1" applyProtection="1">
      <protection hidden="1"/>
    </xf>
    <xf numFmtId="0" fontId="6" fillId="6" borderId="60" xfId="0" applyFont="1" applyFill="1" applyBorder="1" applyProtection="1">
      <protection hidden="1"/>
    </xf>
    <xf numFmtId="0" fontId="6" fillId="6" borderId="61" xfId="0" applyFont="1" applyFill="1" applyBorder="1" applyProtection="1">
      <protection hidden="1"/>
    </xf>
    <xf numFmtId="0" fontId="5" fillId="0" borderId="23" xfId="0" applyFont="1" applyBorder="1" applyProtection="1">
      <protection hidden="1"/>
    </xf>
    <xf numFmtId="0" fontId="5" fillId="0" borderId="24" xfId="0" applyFont="1" applyBorder="1" applyProtection="1">
      <protection hidden="1"/>
    </xf>
    <xf numFmtId="0" fontId="5" fillId="0" borderId="25" xfId="0" applyFont="1" applyBorder="1" applyProtection="1">
      <protection hidden="1"/>
    </xf>
    <xf numFmtId="0" fontId="5" fillId="0" borderId="0" xfId="0" quotePrefix="1" applyFont="1" applyProtection="1">
      <protection hidden="1"/>
    </xf>
    <xf numFmtId="0" fontId="6" fillId="2" borderId="75" xfId="0" quotePrefix="1" applyFont="1" applyFill="1" applyBorder="1" applyAlignment="1" applyProtection="1">
      <alignment horizontal="center"/>
      <protection hidden="1"/>
    </xf>
    <xf numFmtId="0" fontId="6" fillId="2" borderId="79" xfId="0" quotePrefix="1" applyFont="1" applyFill="1" applyBorder="1" applyAlignment="1" applyProtection="1">
      <alignment horizontal="center"/>
      <protection hidden="1"/>
    </xf>
    <xf numFmtId="0" fontId="5" fillId="0" borderId="81" xfId="0" applyFont="1" applyBorder="1" applyProtection="1">
      <protection hidden="1"/>
    </xf>
    <xf numFmtId="0" fontId="5" fillId="6" borderId="83" xfId="0" applyFont="1" applyFill="1" applyBorder="1" applyProtection="1">
      <protection hidden="1"/>
    </xf>
    <xf numFmtId="0" fontId="2" fillId="0" borderId="0" xfId="0" quotePrefix="1" applyFont="1" applyProtection="1">
      <protection hidden="1"/>
    </xf>
    <xf numFmtId="0" fontId="5" fillId="0" borderId="83" xfId="0" applyFont="1" applyBorder="1" applyProtection="1">
      <protection hidden="1"/>
    </xf>
    <xf numFmtId="0" fontId="5" fillId="6" borderId="85" xfId="0" applyFont="1" applyFill="1" applyBorder="1" applyProtection="1">
      <protection hidden="1"/>
    </xf>
    <xf numFmtId="165" fontId="5" fillId="6" borderId="89" xfId="0" applyNumberFormat="1" applyFont="1" applyFill="1" applyBorder="1" applyAlignment="1" applyProtection="1">
      <alignment horizontal="center"/>
      <protection hidden="1"/>
    </xf>
    <xf numFmtId="0" fontId="5" fillId="0" borderId="91" xfId="0" applyFont="1" applyBorder="1" applyProtection="1">
      <protection hidden="1"/>
    </xf>
    <xf numFmtId="165" fontId="5" fillId="0" borderId="95" xfId="0" applyNumberFormat="1" applyFont="1" applyBorder="1" applyAlignment="1" applyProtection="1">
      <alignment horizontal="center"/>
      <protection hidden="1"/>
    </xf>
    <xf numFmtId="0" fontId="5" fillId="5" borderId="82" xfId="0" applyFont="1" applyFill="1" applyBorder="1" applyAlignment="1" applyProtection="1">
      <alignment horizontal="center"/>
      <protection locked="0"/>
    </xf>
    <xf numFmtId="0" fontId="5" fillId="0" borderId="98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5" fillId="5" borderId="84" xfId="0" applyFont="1" applyFill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5" borderId="89" xfId="0" applyFont="1" applyFill="1" applyBorder="1" applyAlignment="1" applyProtection="1">
      <alignment horizontal="center"/>
      <protection locked="0"/>
    </xf>
    <xf numFmtId="0" fontId="5" fillId="5" borderId="90" xfId="0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2" fillId="0" borderId="23" xfId="0" applyFont="1" applyBorder="1" applyProtection="1">
      <protection locked="0"/>
    </xf>
    <xf numFmtId="0" fontId="2" fillId="0" borderId="48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5" fillId="5" borderId="95" xfId="0" applyFont="1" applyFill="1" applyBorder="1" applyAlignment="1" applyProtection="1">
      <alignment horizontal="center"/>
      <protection locked="0"/>
    </xf>
    <xf numFmtId="0" fontId="5" fillId="5" borderId="96" xfId="0" applyFont="1" applyFill="1" applyBorder="1" applyAlignment="1" applyProtection="1">
      <alignment horizontal="center"/>
      <protection locked="0"/>
    </xf>
    <xf numFmtId="0" fontId="2" fillId="0" borderId="97" xfId="0" applyFont="1" applyBorder="1" applyProtection="1">
      <protection locked="0"/>
    </xf>
    <xf numFmtId="0" fontId="2" fillId="0" borderId="99" xfId="0" applyFont="1" applyBorder="1" applyProtection="1">
      <protection locked="0"/>
    </xf>
    <xf numFmtId="0" fontId="10" fillId="2" borderId="0" xfId="0" applyFont="1" applyFill="1" applyProtection="1">
      <protection hidden="1"/>
    </xf>
    <xf numFmtId="0" fontId="10" fillId="2" borderId="40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10" fillId="0" borderId="17" xfId="0" applyFont="1" applyFill="1" applyBorder="1" applyAlignment="1" applyProtection="1">
      <alignment horizontal="center"/>
      <protection hidden="1"/>
    </xf>
    <xf numFmtId="0" fontId="10" fillId="0" borderId="20" xfId="0" applyFont="1" applyFill="1" applyBorder="1" applyAlignment="1" applyProtection="1">
      <alignment horizontal="center"/>
      <protection hidden="1"/>
    </xf>
    <xf numFmtId="0" fontId="10" fillId="0" borderId="23" xfId="0" applyFont="1" applyFill="1" applyBorder="1" applyAlignment="1" applyProtection="1">
      <alignment horizontal="center"/>
      <protection hidden="1"/>
    </xf>
    <xf numFmtId="0" fontId="11" fillId="2" borderId="15" xfId="0" applyFont="1" applyFill="1" applyBorder="1" applyAlignment="1" applyProtection="1">
      <alignment horizontal="center"/>
      <protection hidden="1"/>
    </xf>
    <xf numFmtId="0" fontId="10" fillId="0" borderId="17" xfId="0" applyFont="1" applyBorder="1" applyProtection="1">
      <protection hidden="1"/>
    </xf>
    <xf numFmtId="0" fontId="10" fillId="2" borderId="17" xfId="0" applyFont="1" applyFill="1" applyBorder="1" applyProtection="1">
      <protection hidden="1"/>
    </xf>
    <xf numFmtId="0" fontId="10" fillId="2" borderId="20" xfId="0" applyFont="1" applyFill="1" applyBorder="1" applyProtection="1">
      <protection hidden="1"/>
    </xf>
    <xf numFmtId="0" fontId="10" fillId="0" borderId="23" xfId="0" applyFont="1" applyBorder="1" applyProtection="1">
      <protection hidden="1"/>
    </xf>
    <xf numFmtId="0" fontId="11" fillId="2" borderId="15" xfId="0" applyFont="1" applyFill="1" applyBorder="1" applyProtection="1">
      <protection hidden="1"/>
    </xf>
    <xf numFmtId="0" fontId="2" fillId="0" borderId="0" xfId="0" applyFont="1" applyFill="1" applyProtection="1">
      <protection hidden="1"/>
    </xf>
    <xf numFmtId="0" fontId="1" fillId="0" borderId="0" xfId="0" quotePrefix="1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quotePrefix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0" fontId="5" fillId="0" borderId="81" xfId="0" applyFont="1" applyFill="1" applyBorder="1" applyProtection="1">
      <protection hidden="1"/>
    </xf>
    <xf numFmtId="165" fontId="5" fillId="0" borderId="73" xfId="0" applyNumberFormat="1" applyFont="1" applyFill="1" applyBorder="1" applyAlignment="1" applyProtection="1">
      <alignment horizontal="center"/>
      <protection hidden="1"/>
    </xf>
    <xf numFmtId="0" fontId="5" fillId="0" borderId="83" xfId="0" applyFont="1" applyFill="1" applyBorder="1" applyProtection="1">
      <protection hidden="1"/>
    </xf>
    <xf numFmtId="165" fontId="5" fillId="0" borderId="2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4" fillId="0" borderId="0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1" fillId="3" borderId="13" xfId="0" applyFont="1" applyFill="1" applyBorder="1" applyProtection="1">
      <protection hidden="1"/>
    </xf>
    <xf numFmtId="0" fontId="1" fillId="3" borderId="14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 applyProtection="1"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2" fillId="3" borderId="11" xfId="0" applyFont="1" applyFill="1" applyBorder="1" applyProtection="1">
      <protection hidden="1"/>
    </xf>
    <xf numFmtId="0" fontId="2" fillId="3" borderId="12" xfId="0" applyFont="1" applyFill="1" applyBorder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5" fillId="2" borderId="40" xfId="0" applyFont="1" applyFill="1" applyBorder="1" applyProtection="1">
      <protection hidden="1"/>
    </xf>
    <xf numFmtId="0" fontId="1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8" fillId="0" borderId="0" xfId="2" applyFont="1" applyFill="1" applyAlignment="1"/>
    <xf numFmtId="0" fontId="2" fillId="0" borderId="0" xfId="0" applyFont="1" applyAlignment="1" applyProtection="1">
      <alignment horizontal="left"/>
      <protection hidden="1"/>
    </xf>
    <xf numFmtId="0" fontId="13" fillId="0" borderId="0" xfId="0" applyFont="1" applyBorder="1" applyProtection="1">
      <protection hidden="1"/>
    </xf>
    <xf numFmtId="0" fontId="0" fillId="0" borderId="0" xfId="0" applyBorder="1"/>
    <xf numFmtId="0" fontId="3" fillId="0" borderId="0" xfId="1" applyProtection="1"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4" fillId="4" borderId="39" xfId="1" applyFont="1" applyFill="1" applyBorder="1" applyAlignment="1" applyProtection="1">
      <alignment horizontal="center" vertical="center"/>
      <protection hidden="1"/>
    </xf>
    <xf numFmtId="0" fontId="4" fillId="3" borderId="41" xfId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3" fillId="0" borderId="100" xfId="0" applyFont="1" applyBorder="1" applyAlignment="1" applyProtection="1">
      <alignment horizontal="left"/>
      <protection locked="0"/>
    </xf>
    <xf numFmtId="0" fontId="13" fillId="0" borderId="101" xfId="0" applyFont="1" applyBorder="1" applyAlignment="1" applyProtection="1">
      <alignment horizontal="left"/>
      <protection locked="0"/>
    </xf>
    <xf numFmtId="0" fontId="13" fillId="0" borderId="102" xfId="0" applyFont="1" applyBorder="1" applyAlignment="1" applyProtection="1">
      <alignment horizontal="left"/>
      <protection locked="0"/>
    </xf>
    <xf numFmtId="0" fontId="5" fillId="6" borderId="56" xfId="0" applyFont="1" applyFill="1" applyBorder="1" applyAlignment="1" applyProtection="1">
      <alignment horizontal="center"/>
      <protection hidden="1"/>
    </xf>
    <xf numFmtId="0" fontId="5" fillId="6" borderId="57" xfId="0" applyFont="1" applyFill="1" applyBorder="1" applyAlignment="1" applyProtection="1">
      <alignment horizontal="center"/>
      <protection hidden="1"/>
    </xf>
    <xf numFmtId="0" fontId="5" fillId="6" borderId="51" xfId="0" applyFont="1" applyFill="1" applyBorder="1" applyAlignment="1" applyProtection="1">
      <alignment horizontal="center"/>
      <protection hidden="1"/>
    </xf>
    <xf numFmtId="0" fontId="5" fillId="0" borderId="56" xfId="0" applyFont="1" applyBorder="1" applyAlignment="1" applyProtection="1">
      <alignment horizontal="center"/>
      <protection hidden="1"/>
    </xf>
    <xf numFmtId="0" fontId="5" fillId="0" borderId="57" xfId="0" applyFont="1" applyBorder="1" applyAlignment="1" applyProtection="1">
      <alignment horizontal="center"/>
      <protection hidden="1"/>
    </xf>
    <xf numFmtId="0" fontId="5" fillId="0" borderId="51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6" fillId="2" borderId="6" xfId="0" quotePrefix="1" applyFont="1" applyFill="1" applyBorder="1" applyAlignment="1" applyProtection="1">
      <alignment horizontal="center"/>
      <protection hidden="1"/>
    </xf>
    <xf numFmtId="0" fontId="6" fillId="2" borderId="8" xfId="0" quotePrefix="1" applyFont="1" applyFill="1" applyBorder="1" applyAlignment="1" applyProtection="1">
      <alignment horizontal="center"/>
      <protection hidden="1"/>
    </xf>
    <xf numFmtId="0" fontId="5" fillId="0" borderId="53" xfId="0" applyFont="1" applyBorder="1" applyAlignment="1" applyProtection="1">
      <alignment horizontal="center"/>
      <protection hidden="1"/>
    </xf>
    <xf numFmtId="0" fontId="5" fillId="0" borderId="54" xfId="0" applyFont="1" applyBorder="1" applyAlignment="1" applyProtection="1">
      <alignment horizontal="center"/>
      <protection hidden="1"/>
    </xf>
    <xf numFmtId="0" fontId="5" fillId="0" borderId="55" xfId="0" applyFont="1" applyBorder="1" applyAlignment="1" applyProtection="1">
      <alignment horizontal="center"/>
      <protection hidden="1"/>
    </xf>
    <xf numFmtId="0" fontId="5" fillId="6" borderId="56" xfId="0" applyFont="1" applyFill="1" applyBorder="1" applyAlignment="1" applyProtection="1">
      <alignment horizontal="right"/>
      <protection hidden="1"/>
    </xf>
    <xf numFmtId="0" fontId="5" fillId="6" borderId="57" xfId="0" applyFont="1" applyFill="1" applyBorder="1" applyAlignment="1" applyProtection="1">
      <alignment horizontal="right"/>
      <protection hidden="1"/>
    </xf>
    <xf numFmtId="166" fontId="5" fillId="6" borderId="57" xfId="0" applyNumberFormat="1" applyFont="1" applyFill="1" applyBorder="1" applyAlignment="1" applyProtection="1">
      <alignment horizontal="left"/>
      <protection hidden="1"/>
    </xf>
    <xf numFmtId="166" fontId="5" fillId="6" borderId="51" xfId="0" applyNumberFormat="1" applyFont="1" applyFill="1" applyBorder="1" applyAlignment="1" applyProtection="1">
      <alignment horizontal="left"/>
      <protection hidden="1"/>
    </xf>
    <xf numFmtId="0" fontId="5" fillId="0" borderId="56" xfId="0" applyFont="1" applyBorder="1" applyAlignment="1" applyProtection="1">
      <alignment horizontal="right"/>
      <protection hidden="1"/>
    </xf>
    <xf numFmtId="0" fontId="5" fillId="0" borderId="57" xfId="0" applyFont="1" applyBorder="1" applyAlignment="1" applyProtection="1">
      <alignment horizontal="right"/>
      <protection hidden="1"/>
    </xf>
    <xf numFmtId="166" fontId="5" fillId="0" borderId="57" xfId="0" applyNumberFormat="1" applyFont="1" applyBorder="1" applyAlignment="1" applyProtection="1">
      <alignment horizontal="left"/>
      <protection hidden="1"/>
    </xf>
    <xf numFmtId="166" fontId="5" fillId="0" borderId="51" xfId="0" applyNumberFormat="1" applyFont="1" applyBorder="1" applyAlignment="1" applyProtection="1">
      <alignment horizontal="left"/>
      <protection hidden="1"/>
    </xf>
    <xf numFmtId="0" fontId="5" fillId="6" borderId="65" xfId="0" applyFont="1" applyFill="1" applyBorder="1" applyAlignment="1" applyProtection="1">
      <alignment horizontal="center"/>
      <protection hidden="1"/>
    </xf>
    <xf numFmtId="0" fontId="5" fillId="6" borderId="52" xfId="0" applyFont="1" applyFill="1" applyBorder="1" applyAlignment="1" applyProtection="1">
      <alignment horizontal="center"/>
      <protection hidden="1"/>
    </xf>
    <xf numFmtId="0" fontId="6" fillId="2" borderId="50" xfId="0" quotePrefix="1" applyFont="1" applyFill="1" applyBorder="1" applyAlignment="1" applyProtection="1">
      <alignment horizontal="center"/>
      <protection hidden="1"/>
    </xf>
    <xf numFmtId="0" fontId="6" fillId="2" borderId="7" xfId="0" quotePrefix="1" applyFont="1" applyFill="1" applyBorder="1" applyAlignment="1" applyProtection="1">
      <alignment horizontal="center"/>
      <protection hidden="1"/>
    </xf>
    <xf numFmtId="0" fontId="5" fillId="0" borderId="53" xfId="0" applyFont="1" applyBorder="1" applyAlignment="1" applyProtection="1">
      <alignment horizontal="right"/>
      <protection hidden="1"/>
    </xf>
    <xf numFmtId="0" fontId="5" fillId="0" borderId="54" xfId="0" applyFont="1" applyBorder="1" applyAlignment="1" applyProtection="1">
      <alignment horizontal="right"/>
      <protection hidden="1"/>
    </xf>
    <xf numFmtId="166" fontId="5" fillId="0" borderId="54" xfId="0" applyNumberFormat="1" applyFont="1" applyBorder="1" applyAlignment="1" applyProtection="1">
      <alignment horizontal="left"/>
      <protection hidden="1"/>
    </xf>
    <xf numFmtId="166" fontId="5" fillId="0" borderId="55" xfId="0" applyNumberFormat="1" applyFont="1" applyBorder="1" applyAlignment="1" applyProtection="1">
      <alignment horizontal="left"/>
      <protection hidden="1"/>
    </xf>
    <xf numFmtId="0" fontId="5" fillId="6" borderId="67" xfId="0" applyFont="1" applyFill="1" applyBorder="1" applyAlignment="1" applyProtection="1">
      <alignment horizontal="right"/>
      <protection hidden="1"/>
    </xf>
    <xf numFmtId="0" fontId="5" fillId="6" borderId="68" xfId="0" applyFont="1" applyFill="1" applyBorder="1" applyAlignment="1" applyProtection="1">
      <alignment horizontal="right"/>
      <protection hidden="1"/>
    </xf>
    <xf numFmtId="166" fontId="5" fillId="6" borderId="68" xfId="0" applyNumberFormat="1" applyFont="1" applyFill="1" applyBorder="1" applyAlignment="1" applyProtection="1">
      <alignment horizontal="left"/>
      <protection hidden="1"/>
    </xf>
    <xf numFmtId="166" fontId="5" fillId="6" borderId="69" xfId="0" applyNumberFormat="1" applyFont="1" applyFill="1" applyBorder="1" applyAlignment="1" applyProtection="1">
      <alignment horizontal="left"/>
      <protection hidden="1"/>
    </xf>
    <xf numFmtId="0" fontId="5" fillId="6" borderId="67" xfId="0" applyFont="1" applyFill="1" applyBorder="1" applyAlignment="1" applyProtection="1">
      <alignment horizontal="center"/>
      <protection hidden="1"/>
    </xf>
    <xf numFmtId="0" fontId="5" fillId="6" borderId="68" xfId="0" applyFont="1" applyFill="1" applyBorder="1" applyAlignment="1" applyProtection="1">
      <alignment horizontal="center"/>
      <protection hidden="1"/>
    </xf>
    <xf numFmtId="0" fontId="5" fillId="6" borderId="69" xfId="0" applyFont="1" applyFill="1" applyBorder="1" applyAlignment="1" applyProtection="1">
      <alignment horizontal="center"/>
      <protection hidden="1"/>
    </xf>
    <xf numFmtId="0" fontId="19" fillId="0" borderId="0" xfId="1" applyFont="1" applyFill="1" applyAlignment="1">
      <alignment horizontal="left"/>
    </xf>
    <xf numFmtId="0" fontId="21" fillId="0" borderId="0" xfId="1" applyFont="1" applyFill="1" applyAlignment="1">
      <alignment horizontal="left"/>
    </xf>
    <xf numFmtId="0" fontId="5" fillId="6" borderId="21" xfId="0" applyFont="1" applyFill="1" applyBorder="1" applyAlignment="1" applyProtection="1">
      <alignment horizontal="left"/>
      <protection hidden="1"/>
    </xf>
    <xf numFmtId="0" fontId="6" fillId="2" borderId="36" xfId="0" applyFont="1" applyFill="1" applyBorder="1" applyAlignment="1" applyProtection="1">
      <alignment horizontal="center"/>
      <protection hidden="1"/>
    </xf>
    <xf numFmtId="0" fontId="6" fillId="2" borderId="37" xfId="0" applyFont="1" applyFill="1" applyBorder="1" applyAlignment="1" applyProtection="1">
      <alignment horizontal="center"/>
      <protection hidden="1"/>
    </xf>
    <xf numFmtId="0" fontId="6" fillId="2" borderId="38" xfId="0" applyFont="1" applyFill="1" applyBorder="1" applyAlignment="1" applyProtection="1">
      <alignment horizontal="center"/>
      <protection hidden="1"/>
    </xf>
    <xf numFmtId="0" fontId="6" fillId="2" borderId="26" xfId="0" applyFont="1" applyFill="1" applyBorder="1" applyAlignment="1" applyProtection="1">
      <alignment horizontal="center"/>
      <protection hidden="1"/>
    </xf>
    <xf numFmtId="0" fontId="6" fillId="2" borderId="62" xfId="0" applyFont="1" applyFill="1" applyBorder="1" applyAlignment="1" applyProtection="1">
      <alignment horizontal="center"/>
      <protection hidden="1"/>
    </xf>
    <xf numFmtId="0" fontId="6" fillId="2" borderId="63" xfId="0" applyFont="1" applyFill="1" applyBorder="1" applyAlignment="1" applyProtection="1">
      <alignment horizontal="center"/>
      <protection hidden="1"/>
    </xf>
    <xf numFmtId="0" fontId="6" fillId="2" borderId="64" xfId="0" applyFont="1" applyFill="1" applyBorder="1" applyAlignment="1" applyProtection="1">
      <alignment horizontal="center"/>
      <protection hidden="1"/>
    </xf>
    <xf numFmtId="0" fontId="6" fillId="6" borderId="30" xfId="0" applyFont="1" applyFill="1" applyBorder="1" applyAlignment="1" applyProtection="1">
      <alignment horizontal="left"/>
      <protection hidden="1"/>
    </xf>
    <xf numFmtId="0" fontId="6" fillId="6" borderId="31" xfId="0" applyFont="1" applyFill="1" applyBorder="1" applyAlignment="1" applyProtection="1">
      <alignment horizontal="left"/>
      <protection hidden="1"/>
    </xf>
    <xf numFmtId="0" fontId="6" fillId="6" borderId="32" xfId="0" applyFont="1" applyFill="1" applyBorder="1" applyAlignment="1" applyProtection="1">
      <alignment horizontal="left"/>
      <protection hidden="1"/>
    </xf>
    <xf numFmtId="0" fontId="5" fillId="3" borderId="30" xfId="0" applyFont="1" applyFill="1" applyBorder="1" applyAlignment="1" applyProtection="1">
      <alignment horizontal="left"/>
      <protection hidden="1"/>
    </xf>
    <xf numFmtId="0" fontId="5" fillId="3" borderId="31" xfId="0" applyFont="1" applyFill="1" applyBorder="1" applyAlignment="1" applyProtection="1">
      <alignment horizontal="left"/>
      <protection hidden="1"/>
    </xf>
    <xf numFmtId="0" fontId="5" fillId="3" borderId="32" xfId="0" applyFont="1" applyFill="1" applyBorder="1" applyAlignment="1" applyProtection="1">
      <alignment horizontal="left"/>
      <protection hidden="1"/>
    </xf>
    <xf numFmtId="0" fontId="5" fillId="6" borderId="33" xfId="0" applyFont="1" applyFill="1" applyBorder="1" applyAlignment="1" applyProtection="1">
      <alignment horizontal="left"/>
      <protection hidden="1"/>
    </xf>
    <xf numFmtId="0" fontId="5" fillId="6" borderId="34" xfId="0" applyFont="1" applyFill="1" applyBorder="1" applyAlignment="1" applyProtection="1">
      <alignment horizontal="left"/>
      <protection hidden="1"/>
    </xf>
    <xf numFmtId="0" fontId="5" fillId="6" borderId="35" xfId="0" applyFont="1" applyFill="1" applyBorder="1" applyAlignment="1" applyProtection="1">
      <alignment horizontal="left"/>
      <protection hidden="1"/>
    </xf>
    <xf numFmtId="0" fontId="6" fillId="3" borderId="24" xfId="0" applyFont="1" applyFill="1" applyBorder="1" applyAlignment="1" applyProtection="1">
      <alignment horizontal="left"/>
      <protection hidden="1"/>
    </xf>
    <xf numFmtId="0" fontId="6" fillId="6" borderId="18" xfId="0" applyFont="1" applyFill="1" applyBorder="1" applyAlignment="1" applyProtection="1">
      <alignment horizontal="left"/>
      <protection hidden="1"/>
    </xf>
    <xf numFmtId="0" fontId="6" fillId="3" borderId="27" xfId="0" applyFont="1" applyFill="1" applyBorder="1" applyAlignment="1" applyProtection="1">
      <alignment horizontal="left"/>
      <protection hidden="1"/>
    </xf>
    <xf numFmtId="0" fontId="6" fillId="3" borderId="28" xfId="0" applyFont="1" applyFill="1" applyBorder="1" applyAlignment="1" applyProtection="1">
      <alignment horizontal="left"/>
      <protection hidden="1"/>
    </xf>
    <xf numFmtId="0" fontId="6" fillId="3" borderId="29" xfId="0" applyFont="1" applyFill="1" applyBorder="1" applyAlignment="1" applyProtection="1">
      <alignment horizontal="left"/>
      <protection hidden="1"/>
    </xf>
    <xf numFmtId="0" fontId="6" fillId="3" borderId="18" xfId="0" applyFont="1" applyFill="1" applyBorder="1" applyAlignment="1" applyProtection="1">
      <alignment horizontal="left"/>
      <protection hidden="1"/>
    </xf>
    <xf numFmtId="0" fontId="6" fillId="6" borderId="60" xfId="0" applyFont="1" applyFill="1" applyBorder="1" applyAlignment="1" applyProtection="1">
      <alignment horizontal="left"/>
      <protection hidden="1"/>
    </xf>
    <xf numFmtId="0" fontId="5" fillId="3" borderId="24" xfId="0" applyFont="1" applyFill="1" applyBorder="1" applyAlignment="1" applyProtection="1">
      <alignment horizontal="left"/>
      <protection hidden="1"/>
    </xf>
    <xf numFmtId="0" fontId="6" fillId="2" borderId="49" xfId="0" applyFont="1" applyFill="1" applyBorder="1" applyAlignment="1" applyProtection="1">
      <alignment horizontal="center"/>
      <protection hidden="1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5" fillId="6" borderId="42" xfId="0" applyFont="1" applyFill="1" applyBorder="1" applyAlignment="1" applyProtection="1">
      <alignment horizontal="center"/>
      <protection locked="0"/>
    </xf>
    <xf numFmtId="0" fontId="5" fillId="6" borderId="31" xfId="0" applyFont="1" applyFill="1" applyBorder="1" applyAlignment="1" applyProtection="1">
      <alignment horizontal="center"/>
      <protection locked="0"/>
    </xf>
    <xf numFmtId="0" fontId="5" fillId="6" borderId="43" xfId="0" applyFont="1" applyFill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6" borderId="44" xfId="0" applyFont="1" applyFill="1" applyBorder="1" applyAlignment="1" applyProtection="1">
      <alignment horizontal="center"/>
      <protection locked="0"/>
    </xf>
    <xf numFmtId="0" fontId="5" fillId="6" borderId="34" xfId="0" applyFont="1" applyFill="1" applyBorder="1" applyAlignment="1" applyProtection="1">
      <alignment horizontal="center"/>
      <protection locked="0"/>
    </xf>
    <xf numFmtId="0" fontId="5" fillId="6" borderId="45" xfId="0" applyFont="1" applyFill="1" applyBorder="1" applyAlignment="1" applyProtection="1">
      <alignment horizontal="center"/>
      <protection locked="0"/>
    </xf>
    <xf numFmtId="0" fontId="3" fillId="0" borderId="103" xfId="1" applyBorder="1" applyAlignment="1" applyProtection="1">
      <alignment horizontal="left"/>
      <protection hidden="1"/>
    </xf>
    <xf numFmtId="0" fontId="20" fillId="0" borderId="103" xfId="0" applyFont="1" applyBorder="1" applyAlignment="1" applyProtection="1">
      <alignment horizontal="left"/>
      <protection hidden="1"/>
    </xf>
    <xf numFmtId="0" fontId="5" fillId="0" borderId="103" xfId="0" applyFont="1" applyBorder="1" applyAlignment="1" applyProtection="1">
      <alignment horizontal="left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6" fillId="2" borderId="76" xfId="0" quotePrefix="1" applyFont="1" applyFill="1" applyBorder="1" applyAlignment="1" applyProtection="1">
      <alignment horizontal="center"/>
      <protection hidden="1"/>
    </xf>
    <xf numFmtId="0" fontId="6" fillId="2" borderId="77" xfId="0" quotePrefix="1" applyFont="1" applyFill="1" applyBorder="1" applyAlignment="1" applyProtection="1">
      <alignment horizontal="center"/>
      <protection hidden="1"/>
    </xf>
    <xf numFmtId="0" fontId="6" fillId="2" borderId="78" xfId="0" quotePrefix="1" applyFont="1" applyFill="1" applyBorder="1" applyAlignment="1" applyProtection="1">
      <alignment horizontal="center"/>
      <protection hidden="1"/>
    </xf>
    <xf numFmtId="0" fontId="6" fillId="2" borderId="80" xfId="0" quotePrefix="1" applyFont="1" applyFill="1" applyBorder="1" applyAlignment="1" applyProtection="1">
      <alignment horizontal="center"/>
      <protection hidden="1"/>
    </xf>
    <xf numFmtId="0" fontId="5" fillId="0" borderId="53" xfId="0" applyFont="1" applyFill="1" applyBorder="1" applyAlignment="1" applyProtection="1">
      <alignment horizontal="center"/>
      <protection hidden="1"/>
    </xf>
    <xf numFmtId="0" fontId="5" fillId="0" borderId="54" xfId="0" applyFont="1" applyFill="1" applyBorder="1" applyAlignment="1" applyProtection="1">
      <alignment horizontal="center"/>
      <protection hidden="1"/>
    </xf>
    <xf numFmtId="0" fontId="5" fillId="0" borderId="55" xfId="0" applyFont="1" applyFill="1" applyBorder="1" applyAlignment="1" applyProtection="1">
      <alignment horizontal="center"/>
      <protection hidden="1"/>
    </xf>
    <xf numFmtId="0" fontId="5" fillId="0" borderId="56" xfId="0" applyFont="1" applyFill="1" applyBorder="1" applyAlignment="1" applyProtection="1">
      <alignment horizontal="right"/>
      <protection hidden="1"/>
    </xf>
    <xf numFmtId="0" fontId="5" fillId="0" borderId="57" xfId="0" applyFont="1" applyFill="1" applyBorder="1" applyAlignment="1" applyProtection="1">
      <alignment horizontal="right"/>
      <protection hidden="1"/>
    </xf>
    <xf numFmtId="166" fontId="5" fillId="0" borderId="57" xfId="0" applyNumberFormat="1" applyFont="1" applyFill="1" applyBorder="1" applyAlignment="1" applyProtection="1">
      <alignment horizontal="left"/>
      <protection hidden="1"/>
    </xf>
    <xf numFmtId="166" fontId="5" fillId="0" borderId="51" xfId="0" applyNumberFormat="1" applyFont="1" applyFill="1" applyBorder="1" applyAlignment="1" applyProtection="1">
      <alignment horizontal="left"/>
      <protection hidden="1"/>
    </xf>
    <xf numFmtId="0" fontId="5" fillId="0" borderId="53" xfId="0" applyFont="1" applyFill="1" applyBorder="1" applyAlignment="1" applyProtection="1">
      <alignment horizontal="right"/>
      <protection hidden="1"/>
    </xf>
    <xf numFmtId="0" fontId="5" fillId="0" borderId="54" xfId="0" applyFont="1" applyFill="1" applyBorder="1" applyAlignment="1" applyProtection="1">
      <alignment horizontal="right"/>
      <protection hidden="1"/>
    </xf>
    <xf numFmtId="166" fontId="5" fillId="0" borderId="54" xfId="0" applyNumberFormat="1" applyFont="1" applyFill="1" applyBorder="1" applyAlignment="1" applyProtection="1">
      <alignment horizontal="left"/>
      <protection hidden="1"/>
    </xf>
    <xf numFmtId="166" fontId="5" fillId="0" borderId="55" xfId="0" applyNumberFormat="1" applyFont="1" applyFill="1" applyBorder="1" applyAlignment="1" applyProtection="1">
      <alignment horizontal="left"/>
      <protection hidden="1"/>
    </xf>
    <xf numFmtId="0" fontId="1" fillId="2" borderId="62" xfId="0" quotePrefix="1" applyFont="1" applyFill="1" applyBorder="1" applyAlignment="1" applyProtection="1">
      <alignment horizontal="center"/>
      <protection hidden="1"/>
    </xf>
    <xf numFmtId="0" fontId="1" fillId="2" borderId="63" xfId="0" quotePrefix="1" applyFont="1" applyFill="1" applyBorder="1" applyAlignment="1" applyProtection="1">
      <alignment horizontal="center"/>
      <protection hidden="1"/>
    </xf>
    <xf numFmtId="0" fontId="1" fillId="2" borderId="64" xfId="0" quotePrefix="1" applyFont="1" applyFill="1" applyBorder="1" applyAlignment="1" applyProtection="1">
      <alignment horizontal="center"/>
      <protection hidden="1"/>
    </xf>
    <xf numFmtId="0" fontId="1" fillId="2" borderId="36" xfId="0" applyFont="1" applyFill="1" applyBorder="1" applyAlignment="1" applyProtection="1">
      <alignment horizontal="center"/>
      <protection hidden="1"/>
    </xf>
    <xf numFmtId="0" fontId="1" fillId="2" borderId="49" xfId="0" applyFont="1" applyFill="1" applyBorder="1" applyAlignment="1" applyProtection="1">
      <alignment horizontal="center"/>
      <protection hidden="1"/>
    </xf>
    <xf numFmtId="0" fontId="5" fillId="6" borderId="86" xfId="0" applyFont="1" applyFill="1" applyBorder="1" applyAlignment="1" applyProtection="1">
      <alignment horizontal="right"/>
      <protection hidden="1"/>
    </xf>
    <xf numFmtId="0" fontId="5" fillId="6" borderId="87" xfId="0" applyFont="1" applyFill="1" applyBorder="1" applyAlignment="1" applyProtection="1">
      <alignment horizontal="right"/>
      <protection hidden="1"/>
    </xf>
    <xf numFmtId="166" fontId="5" fillId="6" borderId="87" xfId="0" applyNumberFormat="1" applyFont="1" applyFill="1" applyBorder="1" applyAlignment="1" applyProtection="1">
      <alignment horizontal="left"/>
      <protection hidden="1"/>
    </xf>
    <xf numFmtId="166" fontId="5" fillId="6" borderId="88" xfId="0" applyNumberFormat="1" applyFont="1" applyFill="1" applyBorder="1" applyAlignment="1" applyProtection="1">
      <alignment horizontal="left"/>
      <protection hidden="1"/>
    </xf>
    <xf numFmtId="0" fontId="5" fillId="6" borderId="86" xfId="0" applyFont="1" applyFill="1" applyBorder="1" applyAlignment="1" applyProtection="1">
      <alignment horizontal="center"/>
      <protection hidden="1"/>
    </xf>
    <xf numFmtId="0" fontId="5" fillId="6" borderId="87" xfId="0" applyFont="1" applyFill="1" applyBorder="1" applyAlignment="1" applyProtection="1">
      <alignment horizontal="center"/>
      <protection hidden="1"/>
    </xf>
    <xf numFmtId="0" fontId="5" fillId="6" borderId="88" xfId="0" applyFont="1" applyFill="1" applyBorder="1" applyAlignment="1" applyProtection="1">
      <alignment horizontal="center"/>
      <protection hidden="1"/>
    </xf>
    <xf numFmtId="0" fontId="5" fillId="0" borderId="56" xfId="0" applyFont="1" applyFill="1" applyBorder="1" applyAlignment="1" applyProtection="1">
      <alignment horizontal="center"/>
      <protection hidden="1"/>
    </xf>
    <xf numFmtId="0" fontId="5" fillId="0" borderId="57" xfId="0" applyFont="1" applyFill="1" applyBorder="1" applyAlignment="1" applyProtection="1">
      <alignment horizontal="center"/>
      <protection hidden="1"/>
    </xf>
    <xf numFmtId="0" fontId="5" fillId="0" borderId="51" xfId="0" applyFont="1" applyFill="1" applyBorder="1" applyAlignment="1" applyProtection="1">
      <alignment horizontal="center"/>
      <protection hidden="1"/>
    </xf>
    <xf numFmtId="0" fontId="5" fillId="0" borderId="53" xfId="0" quotePrefix="1" applyFont="1" applyBorder="1" applyAlignment="1" applyProtection="1">
      <alignment horizontal="center"/>
      <protection hidden="1"/>
    </xf>
    <xf numFmtId="0" fontId="5" fillId="6" borderId="56" xfId="0" quotePrefix="1" applyFont="1" applyFill="1" applyBorder="1" applyAlignment="1" applyProtection="1">
      <alignment horizontal="center"/>
      <protection hidden="1"/>
    </xf>
    <xf numFmtId="0" fontId="5" fillId="0" borderId="54" xfId="0" quotePrefix="1" applyFont="1" applyBorder="1" applyAlignment="1" applyProtection="1">
      <alignment horizontal="center"/>
      <protection hidden="1"/>
    </xf>
    <xf numFmtId="0" fontId="5" fillId="0" borderId="55" xfId="0" quotePrefix="1" applyFont="1" applyBorder="1" applyAlignment="1" applyProtection="1">
      <alignment horizontal="center"/>
      <protection hidden="1"/>
    </xf>
    <xf numFmtId="0" fontId="5" fillId="6" borderId="86" xfId="0" quotePrefix="1" applyFont="1" applyFill="1" applyBorder="1" applyAlignment="1" applyProtection="1">
      <alignment horizontal="center"/>
      <protection hidden="1"/>
    </xf>
    <xf numFmtId="0" fontId="19" fillId="0" borderId="63" xfId="1" applyFont="1" applyFill="1" applyBorder="1" applyAlignment="1">
      <alignment horizontal="left"/>
    </xf>
    <xf numFmtId="0" fontId="1" fillId="2" borderId="62" xfId="0" applyFont="1" applyFill="1" applyBorder="1" applyAlignment="1" applyProtection="1">
      <alignment horizontal="center"/>
      <protection hidden="1"/>
    </xf>
    <xf numFmtId="0" fontId="1" fillId="2" borderId="63" xfId="0" applyFont="1" applyFill="1" applyBorder="1" applyAlignment="1" applyProtection="1">
      <alignment horizontal="center"/>
      <protection hidden="1"/>
    </xf>
    <xf numFmtId="0" fontId="1" fillId="2" borderId="64" xfId="0" applyFont="1" applyFill="1" applyBorder="1" applyAlignment="1" applyProtection="1">
      <alignment horizontal="center"/>
      <protection hidden="1"/>
    </xf>
    <xf numFmtId="0" fontId="8" fillId="7" borderId="62" xfId="0" applyFont="1" applyFill="1" applyBorder="1" applyAlignment="1" applyProtection="1">
      <alignment horizontal="center"/>
      <protection hidden="1"/>
    </xf>
    <xf numFmtId="0" fontId="8" fillId="7" borderId="63" xfId="0" applyFont="1" applyFill="1" applyBorder="1" applyAlignment="1" applyProtection="1">
      <alignment horizontal="center"/>
      <protection hidden="1"/>
    </xf>
    <xf numFmtId="0" fontId="8" fillId="7" borderId="64" xfId="0" applyFont="1" applyFill="1" applyBorder="1" applyAlignment="1" applyProtection="1">
      <alignment horizontal="center"/>
      <protection hidden="1"/>
    </xf>
    <xf numFmtId="0" fontId="5" fillId="0" borderId="92" xfId="0" applyFont="1" applyBorder="1" applyAlignment="1" applyProtection="1">
      <alignment horizontal="center"/>
      <protection hidden="1"/>
    </xf>
    <xf numFmtId="0" fontId="5" fillId="0" borderId="93" xfId="0" applyFont="1" applyBorder="1" applyAlignment="1" applyProtection="1">
      <alignment horizontal="center"/>
      <protection hidden="1"/>
    </xf>
    <xf numFmtId="0" fontId="5" fillId="0" borderId="94" xfId="0" applyFont="1" applyBorder="1" applyAlignment="1" applyProtection="1">
      <alignment horizontal="center"/>
      <protection hidden="1"/>
    </xf>
    <xf numFmtId="0" fontId="5" fillId="0" borderId="92" xfId="0" applyFont="1" applyBorder="1" applyAlignment="1" applyProtection="1">
      <alignment horizontal="right"/>
      <protection hidden="1"/>
    </xf>
    <xf numFmtId="0" fontId="5" fillId="0" borderId="93" xfId="0" applyFont="1" applyBorder="1" applyAlignment="1" applyProtection="1">
      <alignment horizontal="right"/>
      <protection hidden="1"/>
    </xf>
    <xf numFmtId="166" fontId="5" fillId="0" borderId="93" xfId="0" applyNumberFormat="1" applyFont="1" applyBorder="1" applyAlignment="1" applyProtection="1">
      <alignment horizontal="left"/>
      <protection hidden="1"/>
    </xf>
    <xf numFmtId="166" fontId="5" fillId="0" borderId="94" xfId="0" applyNumberFormat="1" applyFont="1" applyBorder="1" applyAlignment="1" applyProtection="1">
      <alignment horizontal="left"/>
      <protection hidden="1"/>
    </xf>
    <xf numFmtId="0" fontId="5" fillId="0" borderId="56" xfId="0" quotePrefix="1" applyFont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0" borderId="18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11" fillId="2" borderId="26" xfId="0" applyFont="1" applyFill="1" applyBorder="1" applyAlignment="1" applyProtection="1">
      <alignment horizontal="center"/>
      <protection hidden="1"/>
    </xf>
    <xf numFmtId="0" fontId="11" fillId="2" borderId="16" xfId="0" applyFont="1" applyFill="1" applyBorder="1" applyAlignment="1" applyProtection="1">
      <alignment horizontal="center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9" fillId="4" borderId="39" xfId="1" applyFont="1" applyFill="1" applyBorder="1" applyAlignment="1" applyProtection="1">
      <alignment horizontal="center" vertical="center"/>
      <protection hidden="1"/>
    </xf>
    <xf numFmtId="0" fontId="9" fillId="3" borderId="41" xfId="1" applyFont="1" applyFill="1" applyBorder="1" applyAlignment="1" applyProtection="1">
      <alignment horizontal="center" vertical="center"/>
      <protection hidden="1"/>
    </xf>
    <xf numFmtId="0" fontId="11" fillId="2" borderId="62" xfId="0" applyFont="1" applyFill="1" applyBorder="1" applyAlignment="1" applyProtection="1">
      <alignment horizontal="center"/>
      <protection hidden="1"/>
    </xf>
    <xf numFmtId="0" fontId="11" fillId="2" borderId="63" xfId="0" applyFont="1" applyFill="1" applyBorder="1" applyAlignment="1" applyProtection="1">
      <alignment horizontal="center"/>
      <protection hidden="1"/>
    </xf>
    <xf numFmtId="0" fontId="11" fillId="2" borderId="64" xfId="0" applyFont="1" applyFill="1" applyBorder="1" applyAlignment="1" applyProtection="1">
      <alignment horizontal="center"/>
      <protection hidden="1"/>
    </xf>
    <xf numFmtId="0" fontId="10" fillId="0" borderId="24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hidden="1"/>
    </xf>
    <xf numFmtId="0" fontId="10" fillId="0" borderId="22" xfId="0" applyFont="1" applyBorder="1" applyAlignment="1" applyProtection="1">
      <alignment horizontal="center"/>
      <protection hidden="1"/>
    </xf>
    <xf numFmtId="0" fontId="4" fillId="4" borderId="100" xfId="1" applyFont="1" applyFill="1" applyBorder="1" applyAlignment="1" applyProtection="1">
      <alignment horizontal="center" vertical="center"/>
      <protection hidden="1"/>
    </xf>
    <xf numFmtId="0" fontId="4" fillId="4" borderId="101" xfId="1" applyFont="1" applyFill="1" applyBorder="1" applyAlignment="1" applyProtection="1">
      <alignment horizontal="center" vertical="center"/>
      <protection hidden="1"/>
    </xf>
    <xf numFmtId="0" fontId="4" fillId="4" borderId="102" xfId="1" applyFont="1" applyFill="1" applyBorder="1" applyAlignment="1" applyProtection="1">
      <alignment horizontal="center" vertical="center"/>
      <protection hidden="1"/>
    </xf>
  </cellXfs>
  <cellStyles count="3">
    <cellStyle name="60 % - Accent4" xfId="2" builtinId="44"/>
    <cellStyle name="Lien hypertexte" xfId="1" builtinId="8"/>
    <cellStyle name="Normal" xfId="0" builtinId="0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blog.excel-dev.fr/" TargetMode="External"/><Relationship Id="rId18" Type="http://schemas.openxmlformats.org/officeDocument/2006/relationships/image" Target="../media/image9.png"/><Relationship Id="rId3" Type="http://schemas.microsoft.com/office/2007/relationships/hdphoto" Target="../media/hdphoto1.wdp"/><Relationship Id="rId7" Type="http://schemas.openxmlformats.org/officeDocument/2006/relationships/hyperlink" Target="http://fr.viadeo.com/fr/profile/moti.cohen1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twitter.com/mcohen94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1" Type="http://schemas.openxmlformats.org/officeDocument/2006/relationships/hyperlink" Target="http://www.excel-dev.fr/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plus.google.com/u/0/+ExcelDev/posts/p/pub" TargetMode="External"/><Relationship Id="rId5" Type="http://schemas.openxmlformats.org/officeDocument/2006/relationships/hyperlink" Target="https://www.facebook.com/ExcelDevIDF/?ref=bookmarks" TargetMode="External"/><Relationship Id="rId15" Type="http://schemas.openxmlformats.org/officeDocument/2006/relationships/hyperlink" Target="https://feedburner.google.com/fb/a/mailverify?uri=BlogExcel-Dev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linkedin.com/profile/preview?locale=fr_FR&amp;trk=prof-0-sb-preview-primary-button" TargetMode="External"/><Relationship Id="rId1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0.png"/><Relationship Id="rId1" Type="http://schemas.openxmlformats.org/officeDocument/2006/relationships/hyperlink" Target="http://www.excel-dev.fr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0.png"/><Relationship Id="rId1" Type="http://schemas.openxmlformats.org/officeDocument/2006/relationships/hyperlink" Target="http://www.excel-dev.fr/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://www.excel-dev.fr/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://www.excel-dev.fr/" TargetMode="Externa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://www.excel-dev.fr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45720</xdr:rowOff>
    </xdr:from>
    <xdr:to>
      <xdr:col>23</xdr:col>
      <xdr:colOff>7619</xdr:colOff>
      <xdr:row>2</xdr:row>
      <xdr:rowOff>7518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65720" y="45720"/>
          <a:ext cx="792479" cy="32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167640</xdr:colOff>
      <xdr:row>0</xdr:row>
      <xdr:rowOff>30480</xdr:rowOff>
    </xdr:from>
    <xdr:to>
      <xdr:col>26</xdr:col>
      <xdr:colOff>38100</xdr:colOff>
      <xdr:row>1</xdr:row>
      <xdr:rowOff>312586</xdr:rowOff>
    </xdr:to>
    <xdr:pic>
      <xdr:nvPicPr>
        <xdr:cNvPr id="4" name="Image 3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18220" y="30480"/>
          <a:ext cx="922020" cy="3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16</xdr:row>
      <xdr:rowOff>38100</xdr:rowOff>
    </xdr:from>
    <xdr:to>
      <xdr:col>2</xdr:col>
      <xdr:colOff>342900</xdr:colOff>
      <xdr:row>18</xdr:row>
      <xdr:rowOff>7620</xdr:rowOff>
    </xdr:to>
    <xdr:pic>
      <xdr:nvPicPr>
        <xdr:cNvPr id="8" name="Image 7" descr="Afficher l'image d'origine">
          <a:hlinkClick xmlns:r="http://schemas.openxmlformats.org/officeDocument/2006/relationships" r:id="rId5" tooltip="Retrouvez moi sur Faceboo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4780" y="2796540"/>
          <a:ext cx="3352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30480</xdr:rowOff>
    </xdr:from>
    <xdr:to>
      <xdr:col>3</xdr:col>
      <xdr:colOff>342900</xdr:colOff>
      <xdr:row>18</xdr:row>
      <xdr:rowOff>7620</xdr:rowOff>
    </xdr:to>
    <xdr:pic>
      <xdr:nvPicPr>
        <xdr:cNvPr id="9" name="Image 8" descr="Afficher l'image d'origine">
          <a:hlinkClick xmlns:r="http://schemas.openxmlformats.org/officeDocument/2006/relationships" r:id="rId7" tooltip="Retrouvez moi sur Viade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680" y="278892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22860</xdr:rowOff>
    </xdr:from>
    <xdr:to>
      <xdr:col>5</xdr:col>
      <xdr:colOff>15240</xdr:colOff>
      <xdr:row>18</xdr:row>
      <xdr:rowOff>22860</xdr:rowOff>
    </xdr:to>
    <xdr:pic>
      <xdr:nvPicPr>
        <xdr:cNvPr id="10" name="Image 9" descr="Afficher l'image d'origine">
          <a:hlinkClick xmlns:r="http://schemas.openxmlformats.org/officeDocument/2006/relationships" r:id="rId9" tooltip="Retrouvez moi sur Linked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0" y="2781300"/>
          <a:ext cx="3657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</xdr:colOff>
      <xdr:row>16</xdr:row>
      <xdr:rowOff>22860</xdr:rowOff>
    </xdr:from>
    <xdr:to>
      <xdr:col>6</xdr:col>
      <xdr:colOff>22860</xdr:colOff>
      <xdr:row>18</xdr:row>
      <xdr:rowOff>22860</xdr:rowOff>
    </xdr:to>
    <xdr:pic>
      <xdr:nvPicPr>
        <xdr:cNvPr id="11" name="Image 10" descr="Afficher l'image d'origine">
          <a:hlinkClick xmlns:r="http://schemas.openxmlformats.org/officeDocument/2006/relationships" r:id="rId11" tooltip="Retrouvez moi sur G+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96340" y="2781300"/>
          <a:ext cx="3657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327660</xdr:colOff>
      <xdr:row>15</xdr:row>
      <xdr:rowOff>175260</xdr:rowOff>
    </xdr:from>
    <xdr:to>
      <xdr:col>7</xdr:col>
      <xdr:colOff>45720</xdr:colOff>
      <xdr:row>18</xdr:row>
      <xdr:rowOff>45720</xdr:rowOff>
    </xdr:to>
    <xdr:pic>
      <xdr:nvPicPr>
        <xdr:cNvPr id="14" name="Image 13" descr="Afficher l'image d'origine">
          <a:hlinkClick xmlns:r="http://schemas.openxmlformats.org/officeDocument/2006/relationships" r:id="rId13" tooltip="Retrouvez moi sur le blog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16380" y="2750820"/>
          <a:ext cx="4191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16</xdr:row>
      <xdr:rowOff>7620</xdr:rowOff>
    </xdr:from>
    <xdr:to>
      <xdr:col>8</xdr:col>
      <xdr:colOff>30480</xdr:colOff>
      <xdr:row>18</xdr:row>
      <xdr:rowOff>30480</xdr:rowOff>
    </xdr:to>
    <xdr:pic>
      <xdr:nvPicPr>
        <xdr:cNvPr id="15" name="Image 14" descr="Afficher l'image d'origine">
          <a:hlinkClick xmlns:r="http://schemas.openxmlformats.org/officeDocument/2006/relationships" r:id="rId15" tooltip="Suivez les flux RSS du Blog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82140" y="2766060"/>
          <a:ext cx="388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</xdr:colOff>
      <xdr:row>16</xdr:row>
      <xdr:rowOff>38100</xdr:rowOff>
    </xdr:from>
    <xdr:to>
      <xdr:col>9</xdr:col>
      <xdr:colOff>7620</xdr:colOff>
      <xdr:row>18</xdr:row>
      <xdr:rowOff>15240</xdr:rowOff>
    </xdr:to>
    <xdr:pic>
      <xdr:nvPicPr>
        <xdr:cNvPr id="17" name="Image 16" descr="Afficher l'image d'origine">
          <a:hlinkClick xmlns:r="http://schemas.openxmlformats.org/officeDocument/2006/relationships" r:id="rId17" tooltip="Retrouvez moi sur Twitt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5520" y="2796540"/>
          <a:ext cx="342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45720</xdr:rowOff>
    </xdr:from>
    <xdr:to>
      <xdr:col>23</xdr:col>
      <xdr:colOff>7619</xdr:colOff>
      <xdr:row>1</xdr:row>
      <xdr:rowOff>289458</xdr:rowOff>
    </xdr:to>
    <xdr:pic>
      <xdr:nvPicPr>
        <xdr:cNvPr id="4" name="Imag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65720" y="45720"/>
          <a:ext cx="792479" cy="32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137160</xdr:colOff>
      <xdr:row>0</xdr:row>
      <xdr:rowOff>38100</xdr:rowOff>
    </xdr:from>
    <xdr:to>
      <xdr:col>26</xdr:col>
      <xdr:colOff>7620</xdr:colOff>
      <xdr:row>1</xdr:row>
      <xdr:rowOff>320206</xdr:rowOff>
    </xdr:to>
    <xdr:pic>
      <xdr:nvPicPr>
        <xdr:cNvPr id="6" name="Image 5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87740" y="38100"/>
          <a:ext cx="922020" cy="3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274321</xdr:colOff>
      <xdr:row>0</xdr:row>
      <xdr:rowOff>42267</xdr:rowOff>
    </xdr:from>
    <xdr:to>
      <xdr:col>23</xdr:col>
      <xdr:colOff>15240</xdr:colOff>
      <xdr:row>1</xdr:row>
      <xdr:rowOff>286005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73341" y="42267"/>
          <a:ext cx="792479" cy="32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114301</xdr:colOff>
      <xdr:row>0</xdr:row>
      <xdr:rowOff>30314</xdr:rowOff>
    </xdr:from>
    <xdr:to>
      <xdr:col>25</xdr:col>
      <xdr:colOff>335281</xdr:colOff>
      <xdr:row>1</xdr:row>
      <xdr:rowOff>312420</xdr:rowOff>
    </xdr:to>
    <xdr:pic>
      <xdr:nvPicPr>
        <xdr:cNvPr id="6" name="Image 5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64881" y="30314"/>
          <a:ext cx="922020" cy="3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45720</xdr:rowOff>
    </xdr:from>
    <xdr:to>
      <xdr:col>23</xdr:col>
      <xdr:colOff>7619</xdr:colOff>
      <xdr:row>2</xdr:row>
      <xdr:rowOff>7518</xdr:rowOff>
    </xdr:to>
    <xdr:pic>
      <xdr:nvPicPr>
        <xdr:cNvPr id="5" name="Imag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65720" y="45720"/>
          <a:ext cx="792479" cy="32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106680</xdr:colOff>
      <xdr:row>0</xdr:row>
      <xdr:rowOff>38100</xdr:rowOff>
    </xdr:from>
    <xdr:to>
      <xdr:col>25</xdr:col>
      <xdr:colOff>327660</xdr:colOff>
      <xdr:row>1</xdr:row>
      <xdr:rowOff>320206</xdr:rowOff>
    </xdr:to>
    <xdr:pic>
      <xdr:nvPicPr>
        <xdr:cNvPr id="6" name="Image 5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57260" y="38100"/>
          <a:ext cx="922020" cy="3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45720</xdr:rowOff>
    </xdr:from>
    <xdr:to>
      <xdr:col>23</xdr:col>
      <xdr:colOff>7619</xdr:colOff>
      <xdr:row>2</xdr:row>
      <xdr:rowOff>7518</xdr:rowOff>
    </xdr:to>
    <xdr:pic>
      <xdr:nvPicPr>
        <xdr:cNvPr id="3" name="Imag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65720" y="45720"/>
          <a:ext cx="792479" cy="32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144780</xdr:colOff>
      <xdr:row>0</xdr:row>
      <xdr:rowOff>38100</xdr:rowOff>
    </xdr:from>
    <xdr:to>
      <xdr:col>26</xdr:col>
      <xdr:colOff>15240</xdr:colOff>
      <xdr:row>1</xdr:row>
      <xdr:rowOff>320206</xdr:rowOff>
    </xdr:to>
    <xdr:pic>
      <xdr:nvPicPr>
        <xdr:cNvPr id="4" name="Image 3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95360" y="38100"/>
          <a:ext cx="922020" cy="3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45720</xdr:rowOff>
    </xdr:from>
    <xdr:to>
      <xdr:col>23</xdr:col>
      <xdr:colOff>7619</xdr:colOff>
      <xdr:row>2</xdr:row>
      <xdr:rowOff>7518</xdr:rowOff>
    </xdr:to>
    <xdr:pic>
      <xdr:nvPicPr>
        <xdr:cNvPr id="5" name="Imag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665720" y="45720"/>
          <a:ext cx="792479" cy="327558"/>
        </a:xfrm>
        <a:prstGeom prst="rect">
          <a:avLst/>
        </a:prstGeom>
      </xdr:spPr>
    </xdr:pic>
    <xdr:clientData/>
  </xdr:twoCellAnchor>
  <xdr:twoCellAnchor editAs="oneCell">
    <xdr:from>
      <xdr:col>23</xdr:col>
      <xdr:colOff>182880</xdr:colOff>
      <xdr:row>0</xdr:row>
      <xdr:rowOff>22860</xdr:rowOff>
    </xdr:from>
    <xdr:to>
      <xdr:col>26</xdr:col>
      <xdr:colOff>53340</xdr:colOff>
      <xdr:row>1</xdr:row>
      <xdr:rowOff>304966</xdr:rowOff>
    </xdr:to>
    <xdr:pic>
      <xdr:nvPicPr>
        <xdr:cNvPr id="7" name="Image 6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33460" y="22860"/>
          <a:ext cx="922020" cy="36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xcel_Dev/Dropbox/Excel-Dev/Projet%20Alex%20Torres/Alex%20Torres/Excel-Dev%20Suivi%20Ligue%201%202015-2016%20v1.0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ti/Dropbox/Excel%20Apps/Excel%20-%20Mes%20appli/Excel-Ligue1/Football/Ligue1/Ligue1%202014-2015%20V3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ètres"/>
      <sheetName val="Calendrier"/>
      <sheetName val="Calendrier1"/>
      <sheetName val="Class"/>
      <sheetName val="Stats"/>
      <sheetName val="Stats Eq"/>
      <sheetName val="Stats Joueurs"/>
      <sheetName val="J1"/>
      <sheetName val="J2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J12"/>
      <sheetName val="J13"/>
      <sheetName val="J14"/>
      <sheetName val="J15"/>
      <sheetName val="J16"/>
      <sheetName val="J17"/>
      <sheetName val="J18"/>
      <sheetName val="J19"/>
      <sheetName val="J20"/>
      <sheetName val="J21"/>
      <sheetName val="J22"/>
      <sheetName val="J23"/>
      <sheetName val="J24"/>
      <sheetName val="J25"/>
      <sheetName val="J26"/>
      <sheetName val="J27"/>
      <sheetName val="J28"/>
      <sheetName val="J29"/>
      <sheetName val="J30"/>
      <sheetName val="J31"/>
      <sheetName val="J32"/>
      <sheetName val="J33"/>
      <sheetName val="J34"/>
      <sheetName val="J35"/>
      <sheetName val="J36"/>
      <sheetName val="J37"/>
      <sheetName val="J38"/>
      <sheetName val="Class2"/>
      <sheetName val="Points"/>
      <sheetName val="Points Dom"/>
      <sheetName val="Points Ext"/>
      <sheetName val="Joués"/>
      <sheetName val="Joués Dom"/>
      <sheetName val="Joués Ext"/>
      <sheetName val="Gagnés"/>
      <sheetName val="Gagnés Dom"/>
      <sheetName val="Gagnés Ext"/>
      <sheetName val="Nuls"/>
      <sheetName val="Nuls Dom"/>
      <sheetName val="Nuls Ext"/>
      <sheetName val="Perdus"/>
      <sheetName val="Perdus Dom"/>
      <sheetName val="Perdus Ext"/>
      <sheetName val="BP"/>
      <sheetName val="BP Dom"/>
      <sheetName val="BP Ext"/>
      <sheetName val="BC"/>
      <sheetName val="BC Dom"/>
      <sheetName val="BC Ext"/>
      <sheetName val="Table"/>
      <sheetName val="Aide"/>
      <sheetName val="Apropos"/>
      <sheetName val="liens"/>
      <sheetName val="Trad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2">
          <cell r="A2" t="str">
            <v>Aucun</v>
          </cell>
        </row>
        <row r="3">
          <cell r="A3" t="str">
            <v>Ajaccio</v>
          </cell>
        </row>
        <row r="4">
          <cell r="A4" t="str">
            <v>Angers</v>
          </cell>
        </row>
        <row r="5">
          <cell r="A5" t="str">
            <v>AS Monaco</v>
          </cell>
        </row>
        <row r="6">
          <cell r="A6" t="str">
            <v>Bastia</v>
          </cell>
        </row>
        <row r="7">
          <cell r="A7" t="str">
            <v>Bordeaux</v>
          </cell>
        </row>
        <row r="8">
          <cell r="A8" t="str">
            <v>Caen</v>
          </cell>
        </row>
        <row r="9">
          <cell r="A9" t="str">
            <v>EA Guingamp</v>
          </cell>
        </row>
        <row r="10">
          <cell r="A10" t="str">
            <v>Lille</v>
          </cell>
        </row>
        <row r="11">
          <cell r="A11" t="str">
            <v>Lorient</v>
          </cell>
        </row>
        <row r="12">
          <cell r="A12" t="str">
            <v>Lyon</v>
          </cell>
        </row>
        <row r="13">
          <cell r="A13" t="str">
            <v>Marseille</v>
          </cell>
        </row>
        <row r="14">
          <cell r="A14" t="str">
            <v>Montpellier</v>
          </cell>
        </row>
        <row r="15">
          <cell r="A15" t="str">
            <v>Nantes</v>
          </cell>
        </row>
        <row r="16">
          <cell r="A16" t="str">
            <v>Nice</v>
          </cell>
        </row>
        <row r="17">
          <cell r="A17" t="str">
            <v>Paris SG</v>
          </cell>
        </row>
        <row r="18">
          <cell r="A18" t="str">
            <v>Reims</v>
          </cell>
        </row>
        <row r="19">
          <cell r="A19" t="str">
            <v>Rennes</v>
          </cell>
        </row>
        <row r="20">
          <cell r="A20" t="str">
            <v>St Etienne</v>
          </cell>
        </row>
        <row r="21">
          <cell r="A21" t="str">
            <v>Toulouse</v>
          </cell>
        </row>
        <row r="22">
          <cell r="A22" t="str">
            <v>Troyes</v>
          </cell>
        </row>
        <row r="25">
          <cell r="A25">
            <v>10</v>
          </cell>
          <cell r="B25">
            <v>5</v>
          </cell>
        </row>
        <row r="26">
          <cell r="A26">
            <v>11</v>
          </cell>
          <cell r="B26">
            <v>5</v>
          </cell>
        </row>
        <row r="27">
          <cell r="A27">
            <v>12</v>
          </cell>
          <cell r="B27">
            <v>6</v>
          </cell>
        </row>
        <row r="28">
          <cell r="A28">
            <v>13</v>
          </cell>
          <cell r="B28">
            <v>6</v>
          </cell>
        </row>
        <row r="29">
          <cell r="A29">
            <v>14</v>
          </cell>
          <cell r="B29">
            <v>7</v>
          </cell>
        </row>
        <row r="30">
          <cell r="A30">
            <v>15</v>
          </cell>
          <cell r="B30">
            <v>7</v>
          </cell>
        </row>
        <row r="31">
          <cell r="A31">
            <v>16</v>
          </cell>
          <cell r="B31">
            <v>8</v>
          </cell>
        </row>
        <row r="32">
          <cell r="A32">
            <v>17</v>
          </cell>
          <cell r="B32">
            <v>8</v>
          </cell>
        </row>
        <row r="33">
          <cell r="A33">
            <v>18</v>
          </cell>
          <cell r="B33">
            <v>9</v>
          </cell>
        </row>
        <row r="34">
          <cell r="A34">
            <v>19</v>
          </cell>
          <cell r="B34">
            <v>9</v>
          </cell>
        </row>
        <row r="35">
          <cell r="A35">
            <v>20</v>
          </cell>
          <cell r="B35">
            <v>10</v>
          </cell>
        </row>
        <row r="38">
          <cell r="A38">
            <v>10</v>
          </cell>
          <cell r="B38">
            <v>18</v>
          </cell>
        </row>
        <row r="39">
          <cell r="A39">
            <v>11</v>
          </cell>
          <cell r="B39">
            <v>22</v>
          </cell>
        </row>
        <row r="40">
          <cell r="A40">
            <v>12</v>
          </cell>
          <cell r="B40">
            <v>22</v>
          </cell>
        </row>
        <row r="41">
          <cell r="A41">
            <v>13</v>
          </cell>
          <cell r="B41">
            <v>26</v>
          </cell>
        </row>
        <row r="42">
          <cell r="A42">
            <v>14</v>
          </cell>
          <cell r="B42">
            <v>26</v>
          </cell>
        </row>
        <row r="43">
          <cell r="A43">
            <v>15</v>
          </cell>
          <cell r="B43">
            <v>30</v>
          </cell>
        </row>
        <row r="44">
          <cell r="A44">
            <v>16</v>
          </cell>
          <cell r="B44">
            <v>30</v>
          </cell>
        </row>
        <row r="45">
          <cell r="A45">
            <v>17</v>
          </cell>
          <cell r="B45">
            <v>34</v>
          </cell>
        </row>
        <row r="46">
          <cell r="A46">
            <v>18</v>
          </cell>
          <cell r="B46">
            <v>34</v>
          </cell>
        </row>
        <row r="47">
          <cell r="A47">
            <v>19</v>
          </cell>
          <cell r="B47">
            <v>38</v>
          </cell>
        </row>
        <row r="48">
          <cell r="A48">
            <v>20</v>
          </cell>
          <cell r="B48">
            <v>38</v>
          </cell>
        </row>
        <row r="814">
          <cell r="B814">
            <v>1</v>
          </cell>
          <cell r="C814">
            <v>2</v>
          </cell>
        </row>
        <row r="815">
          <cell r="B815">
            <v>2</v>
          </cell>
          <cell r="C815">
            <v>3</v>
          </cell>
        </row>
        <row r="816">
          <cell r="B816">
            <v>3</v>
          </cell>
          <cell r="C816">
            <v>4</v>
          </cell>
        </row>
        <row r="817">
          <cell r="B817">
            <v>4</v>
          </cell>
          <cell r="C817">
            <v>5</v>
          </cell>
        </row>
        <row r="818">
          <cell r="B818">
            <v>5</v>
          </cell>
          <cell r="C818">
            <v>6</v>
          </cell>
        </row>
        <row r="819">
          <cell r="B819">
            <v>6</v>
          </cell>
          <cell r="C819">
            <v>7</v>
          </cell>
        </row>
        <row r="820">
          <cell r="B820">
            <v>7</v>
          </cell>
          <cell r="C820">
            <v>8</v>
          </cell>
        </row>
        <row r="821">
          <cell r="B821">
            <v>8</v>
          </cell>
          <cell r="C821">
            <v>9</v>
          </cell>
        </row>
        <row r="822">
          <cell r="B822">
            <v>9</v>
          </cell>
          <cell r="C822">
            <v>10</v>
          </cell>
        </row>
        <row r="823">
          <cell r="B823">
            <v>10</v>
          </cell>
          <cell r="C823">
            <v>11</v>
          </cell>
        </row>
        <row r="824">
          <cell r="B824">
            <v>11</v>
          </cell>
          <cell r="C824">
            <v>12</v>
          </cell>
        </row>
        <row r="825">
          <cell r="B825">
            <v>12</v>
          </cell>
          <cell r="C825">
            <v>13</v>
          </cell>
        </row>
        <row r="826">
          <cell r="B826">
            <v>13</v>
          </cell>
          <cell r="C826">
            <v>14</v>
          </cell>
        </row>
        <row r="827">
          <cell r="B827">
            <v>14</v>
          </cell>
          <cell r="C827">
            <v>15</v>
          </cell>
        </row>
        <row r="828">
          <cell r="B828">
            <v>15</v>
          </cell>
          <cell r="C828">
            <v>16</v>
          </cell>
        </row>
        <row r="829">
          <cell r="B829">
            <v>16</v>
          </cell>
          <cell r="C829">
            <v>17</v>
          </cell>
        </row>
        <row r="830">
          <cell r="B830">
            <v>17</v>
          </cell>
          <cell r="C830">
            <v>18</v>
          </cell>
        </row>
        <row r="831">
          <cell r="B831">
            <v>18</v>
          </cell>
          <cell r="C831">
            <v>19</v>
          </cell>
        </row>
        <row r="832">
          <cell r="B832">
            <v>19</v>
          </cell>
          <cell r="C832">
            <v>20</v>
          </cell>
        </row>
        <row r="833">
          <cell r="B833">
            <v>20</v>
          </cell>
          <cell r="C833">
            <v>21</v>
          </cell>
        </row>
        <row r="834">
          <cell r="B834">
            <v>21</v>
          </cell>
          <cell r="C834">
            <v>22</v>
          </cell>
        </row>
        <row r="835">
          <cell r="B835">
            <v>22</v>
          </cell>
          <cell r="C835">
            <v>23</v>
          </cell>
        </row>
        <row r="836">
          <cell r="B836">
            <v>23</v>
          </cell>
          <cell r="C836">
            <v>24</v>
          </cell>
        </row>
        <row r="837">
          <cell r="B837">
            <v>24</v>
          </cell>
          <cell r="C837">
            <v>25</v>
          </cell>
        </row>
        <row r="838">
          <cell r="B838">
            <v>25</v>
          </cell>
          <cell r="C838">
            <v>26</v>
          </cell>
        </row>
        <row r="839">
          <cell r="B839">
            <v>26</v>
          </cell>
          <cell r="C839">
            <v>27</v>
          </cell>
        </row>
        <row r="840">
          <cell r="B840">
            <v>27</v>
          </cell>
          <cell r="C840">
            <v>28</v>
          </cell>
        </row>
        <row r="841">
          <cell r="B841">
            <v>28</v>
          </cell>
          <cell r="C841">
            <v>29</v>
          </cell>
        </row>
        <row r="842">
          <cell r="B842">
            <v>29</v>
          </cell>
          <cell r="C842">
            <v>30</v>
          </cell>
        </row>
        <row r="843">
          <cell r="B843">
            <v>30</v>
          </cell>
          <cell r="C843">
            <v>31</v>
          </cell>
        </row>
        <row r="844">
          <cell r="B844">
            <v>31</v>
          </cell>
          <cell r="C844">
            <v>32</v>
          </cell>
        </row>
        <row r="845">
          <cell r="B845">
            <v>32</v>
          </cell>
          <cell r="C845">
            <v>33</v>
          </cell>
        </row>
        <row r="846">
          <cell r="B846">
            <v>33</v>
          </cell>
          <cell r="C846">
            <v>34</v>
          </cell>
        </row>
        <row r="847">
          <cell r="B847">
            <v>34</v>
          </cell>
          <cell r="C847">
            <v>35</v>
          </cell>
        </row>
        <row r="848">
          <cell r="B848">
            <v>35</v>
          </cell>
          <cell r="C848">
            <v>36</v>
          </cell>
        </row>
        <row r="849">
          <cell r="B849">
            <v>36</v>
          </cell>
          <cell r="C849">
            <v>37</v>
          </cell>
        </row>
        <row r="850">
          <cell r="B850">
            <v>37</v>
          </cell>
          <cell r="C850">
            <v>38</v>
          </cell>
        </row>
        <row r="851">
          <cell r="B851">
            <v>38</v>
          </cell>
          <cell r="C851">
            <v>39</v>
          </cell>
        </row>
        <row r="854">
          <cell r="B854" t="str">
            <v>Attaquant</v>
          </cell>
        </row>
        <row r="855">
          <cell r="B855" t="str">
            <v>Milieu</v>
          </cell>
        </row>
        <row r="856">
          <cell r="B856" t="str">
            <v>Défenseur</v>
          </cell>
        </row>
        <row r="857">
          <cell r="B857" t="str">
            <v>Gardien</v>
          </cell>
        </row>
        <row r="860">
          <cell r="B860" t="str">
            <v>Général</v>
          </cell>
        </row>
        <row r="861">
          <cell r="B861" t="str">
            <v>Domicile</v>
          </cell>
        </row>
        <row r="862">
          <cell r="B862" t="str">
            <v>Extérieur</v>
          </cell>
        </row>
        <row r="865">
          <cell r="B865" t="str">
            <v>Active</v>
          </cell>
        </row>
        <row r="866">
          <cell r="B866" t="str">
            <v>Inactive</v>
          </cell>
        </row>
        <row r="869">
          <cell r="B869" t="str">
            <v>Français</v>
          </cell>
        </row>
        <row r="870">
          <cell r="B870" t="str">
            <v>English</v>
          </cell>
        </row>
        <row r="871">
          <cell r="B871" t="str">
            <v>Español</v>
          </cell>
        </row>
        <row r="872">
          <cell r="B872" t="str">
            <v>Deutsch</v>
          </cell>
        </row>
        <row r="873">
          <cell r="B873" t="str">
            <v>Italiana</v>
          </cell>
        </row>
        <row r="874">
          <cell r="B874" t="str">
            <v>Português</v>
          </cell>
        </row>
      </sheetData>
      <sheetData sheetId="68" refreshError="1"/>
      <sheetData sheetId="69" refreshError="1"/>
      <sheetData sheetId="70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Aide"/>
      <sheetName val="Matchs"/>
      <sheetName val="Journées"/>
      <sheetName val="Buteurs"/>
      <sheetName val="Passeurs"/>
      <sheetName val="Stats"/>
      <sheetName val="Club"/>
      <sheetName val="Pénalités"/>
      <sheetName val="Classements"/>
      <sheetName val="Palmarès"/>
      <sheetName val="Class_journée"/>
      <sheetName val="Tables"/>
    </sheetNames>
    <sheetDataSet>
      <sheetData sheetId="0" refreshError="1"/>
      <sheetData sheetId="1" refreshError="1"/>
      <sheetData sheetId="2">
        <row r="9">
          <cell r="B9">
            <v>1</v>
          </cell>
          <cell r="C9">
            <v>41860</v>
          </cell>
          <cell r="D9" t="str">
            <v>1A</v>
          </cell>
          <cell r="E9" t="str">
            <v>Bastia</v>
          </cell>
          <cell r="F9" t="str">
            <v>BS</v>
          </cell>
          <cell r="G9" t="str">
            <v>-</v>
          </cell>
          <cell r="H9" t="str">
            <v>Marseille</v>
          </cell>
          <cell r="I9" t="str">
            <v>OM</v>
          </cell>
          <cell r="J9">
            <v>3</v>
          </cell>
          <cell r="K9">
            <v>3</v>
          </cell>
        </row>
        <row r="10">
          <cell r="B10">
            <v>1</v>
          </cell>
          <cell r="C10">
            <v>41860</v>
          </cell>
          <cell r="D10" t="str">
            <v>1B</v>
          </cell>
          <cell r="E10" t="str">
            <v>Evian TG</v>
          </cell>
          <cell r="F10" t="str">
            <v>TG</v>
          </cell>
          <cell r="G10" t="str">
            <v>-</v>
          </cell>
          <cell r="H10" t="str">
            <v>Caen</v>
          </cell>
          <cell r="I10" t="str">
            <v>CA</v>
          </cell>
          <cell r="J10">
            <v>0</v>
          </cell>
          <cell r="K10">
            <v>3</v>
          </cell>
        </row>
        <row r="11">
          <cell r="B11">
            <v>1</v>
          </cell>
          <cell r="C11">
            <v>41860</v>
          </cell>
          <cell r="D11" t="str">
            <v>1C</v>
          </cell>
          <cell r="E11" t="str">
            <v>EA Guingamp</v>
          </cell>
          <cell r="F11" t="str">
            <v>EG</v>
          </cell>
          <cell r="G11" t="str">
            <v>-</v>
          </cell>
          <cell r="H11" t="str">
            <v>St Etienne</v>
          </cell>
          <cell r="I11" t="str">
            <v>SN</v>
          </cell>
          <cell r="J11">
            <v>0</v>
          </cell>
          <cell r="K11">
            <v>2</v>
          </cell>
        </row>
        <row r="12">
          <cell r="B12">
            <v>1</v>
          </cell>
          <cell r="C12">
            <v>41860</v>
          </cell>
          <cell r="D12" t="str">
            <v>1D</v>
          </cell>
          <cell r="E12" t="str">
            <v>Lille</v>
          </cell>
          <cell r="F12" t="str">
            <v>LL</v>
          </cell>
          <cell r="G12" t="str">
            <v>-</v>
          </cell>
          <cell r="H12" t="str">
            <v>Metz</v>
          </cell>
          <cell r="I12" t="str">
            <v>MZ</v>
          </cell>
          <cell r="J12">
            <v>0</v>
          </cell>
          <cell r="K12">
            <v>0</v>
          </cell>
        </row>
        <row r="13">
          <cell r="B13">
            <v>1</v>
          </cell>
          <cell r="C13">
            <v>41860</v>
          </cell>
          <cell r="D13" t="str">
            <v>1E</v>
          </cell>
          <cell r="E13" t="str">
            <v>Lyon</v>
          </cell>
          <cell r="F13" t="str">
            <v>LY</v>
          </cell>
          <cell r="G13" t="str">
            <v>-</v>
          </cell>
          <cell r="H13" t="str">
            <v>Rennes</v>
          </cell>
          <cell r="I13" t="str">
            <v>RS</v>
          </cell>
          <cell r="J13">
            <v>2</v>
          </cell>
          <cell r="K13">
            <v>0</v>
          </cell>
        </row>
        <row r="14">
          <cell r="B14">
            <v>1</v>
          </cell>
          <cell r="C14">
            <v>41860</v>
          </cell>
          <cell r="D14" t="str">
            <v>1F</v>
          </cell>
          <cell r="E14" t="str">
            <v>AS Monaco</v>
          </cell>
          <cell r="F14" t="str">
            <v>AS</v>
          </cell>
          <cell r="G14" t="str">
            <v>-</v>
          </cell>
          <cell r="H14" t="str">
            <v>Lorient</v>
          </cell>
          <cell r="I14" t="str">
            <v>LT</v>
          </cell>
          <cell r="J14">
            <v>1</v>
          </cell>
          <cell r="K14">
            <v>2</v>
          </cell>
        </row>
        <row r="15">
          <cell r="B15">
            <v>1</v>
          </cell>
          <cell r="C15">
            <v>41860</v>
          </cell>
          <cell r="D15" t="str">
            <v>1G</v>
          </cell>
          <cell r="E15" t="str">
            <v>Montpellier</v>
          </cell>
          <cell r="F15" t="str">
            <v>MT</v>
          </cell>
          <cell r="G15" t="str">
            <v>-</v>
          </cell>
          <cell r="H15" t="str">
            <v>Bordeaux</v>
          </cell>
          <cell r="I15" t="str">
            <v>BX</v>
          </cell>
          <cell r="J15">
            <v>0</v>
          </cell>
          <cell r="K15">
            <v>1</v>
          </cell>
        </row>
        <row r="16">
          <cell r="B16">
            <v>1</v>
          </cell>
          <cell r="C16">
            <v>41860</v>
          </cell>
          <cell r="D16" t="str">
            <v>1H</v>
          </cell>
          <cell r="E16" t="str">
            <v>Nantes</v>
          </cell>
          <cell r="F16" t="str">
            <v>NA</v>
          </cell>
          <cell r="G16" t="str">
            <v>-</v>
          </cell>
          <cell r="H16" t="str">
            <v>Lens</v>
          </cell>
          <cell r="I16" t="str">
            <v>LS</v>
          </cell>
          <cell r="J16">
            <v>1</v>
          </cell>
          <cell r="K16">
            <v>0</v>
          </cell>
        </row>
        <row r="17">
          <cell r="B17">
            <v>1</v>
          </cell>
          <cell r="C17">
            <v>41860</v>
          </cell>
          <cell r="D17" t="str">
            <v>1I</v>
          </cell>
          <cell r="E17" t="str">
            <v>Nice</v>
          </cell>
          <cell r="F17" t="str">
            <v>NC</v>
          </cell>
          <cell r="G17" t="str">
            <v>-</v>
          </cell>
          <cell r="H17" t="str">
            <v>Toulouse</v>
          </cell>
          <cell r="I17" t="str">
            <v>TL</v>
          </cell>
          <cell r="J17">
            <v>3</v>
          </cell>
          <cell r="K17">
            <v>2</v>
          </cell>
        </row>
        <row r="18">
          <cell r="B18">
            <v>1</v>
          </cell>
          <cell r="C18">
            <v>41860</v>
          </cell>
          <cell r="D18" t="str">
            <v>1J</v>
          </cell>
          <cell r="E18" t="str">
            <v>Reims</v>
          </cell>
          <cell r="F18" t="str">
            <v>RM</v>
          </cell>
          <cell r="G18" t="str">
            <v>-</v>
          </cell>
          <cell r="H18" t="str">
            <v>Paris SG</v>
          </cell>
          <cell r="I18" t="str">
            <v>PS</v>
          </cell>
          <cell r="J18">
            <v>2</v>
          </cell>
          <cell r="K18">
            <v>2</v>
          </cell>
        </row>
        <row r="19">
          <cell r="B19">
            <v>2</v>
          </cell>
          <cell r="C19">
            <v>41867</v>
          </cell>
          <cell r="D19" t="str">
            <v>2A</v>
          </cell>
          <cell r="E19" t="str">
            <v>Bordeaux</v>
          </cell>
          <cell r="F19" t="str">
            <v>BX</v>
          </cell>
          <cell r="G19" t="str">
            <v>-</v>
          </cell>
          <cell r="H19" t="str">
            <v>AS Monaco</v>
          </cell>
          <cell r="I19" t="str">
            <v>AS</v>
          </cell>
          <cell r="J19">
            <v>4</v>
          </cell>
          <cell r="K19">
            <v>1</v>
          </cell>
        </row>
        <row r="20">
          <cell r="B20">
            <v>2</v>
          </cell>
          <cell r="C20">
            <v>41867</v>
          </cell>
          <cell r="D20" t="str">
            <v>2B</v>
          </cell>
          <cell r="E20" t="str">
            <v>Caen</v>
          </cell>
          <cell r="F20" t="str">
            <v>CA</v>
          </cell>
          <cell r="G20" t="str">
            <v>-</v>
          </cell>
          <cell r="H20" t="str">
            <v>Lille</v>
          </cell>
          <cell r="I20" t="str">
            <v>LL</v>
          </cell>
          <cell r="J20">
            <v>0</v>
          </cell>
          <cell r="K20">
            <v>1</v>
          </cell>
        </row>
        <row r="21">
          <cell r="B21">
            <v>2</v>
          </cell>
          <cell r="C21">
            <v>41867</v>
          </cell>
          <cell r="D21" t="str">
            <v>2C</v>
          </cell>
          <cell r="E21" t="str">
            <v>Lens</v>
          </cell>
          <cell r="F21" t="str">
            <v>LS</v>
          </cell>
          <cell r="G21" t="str">
            <v>-</v>
          </cell>
          <cell r="H21" t="str">
            <v>EA Guingamp</v>
          </cell>
          <cell r="I21" t="str">
            <v>EG</v>
          </cell>
          <cell r="J21">
            <v>0</v>
          </cell>
          <cell r="K21">
            <v>1</v>
          </cell>
        </row>
        <row r="22">
          <cell r="B22">
            <v>2</v>
          </cell>
          <cell r="C22">
            <v>41867</v>
          </cell>
          <cell r="D22" t="str">
            <v>2D</v>
          </cell>
          <cell r="E22" t="str">
            <v>Lorient</v>
          </cell>
          <cell r="F22" t="str">
            <v>LT</v>
          </cell>
          <cell r="G22" t="str">
            <v>-</v>
          </cell>
          <cell r="H22" t="str">
            <v>Nice</v>
          </cell>
          <cell r="I22" t="str">
            <v>NC</v>
          </cell>
          <cell r="J22">
            <v>0</v>
          </cell>
          <cell r="K22">
            <v>0</v>
          </cell>
        </row>
        <row r="23">
          <cell r="B23">
            <v>2</v>
          </cell>
          <cell r="C23">
            <v>41867</v>
          </cell>
          <cell r="D23" t="str">
            <v>2E</v>
          </cell>
          <cell r="E23" t="str">
            <v>Marseille</v>
          </cell>
          <cell r="F23" t="str">
            <v>OM</v>
          </cell>
          <cell r="G23" t="str">
            <v>-</v>
          </cell>
          <cell r="H23" t="str">
            <v>Montpellier</v>
          </cell>
          <cell r="I23" t="str">
            <v>MT</v>
          </cell>
          <cell r="J23">
            <v>0</v>
          </cell>
          <cell r="K23">
            <v>2</v>
          </cell>
        </row>
        <row r="24">
          <cell r="B24">
            <v>2</v>
          </cell>
          <cell r="C24">
            <v>41867</v>
          </cell>
          <cell r="D24" t="str">
            <v>2F</v>
          </cell>
          <cell r="E24" t="str">
            <v>Metz</v>
          </cell>
          <cell r="F24" t="str">
            <v>MZ</v>
          </cell>
          <cell r="G24" t="str">
            <v>-</v>
          </cell>
          <cell r="H24" t="str">
            <v>Nantes</v>
          </cell>
          <cell r="I24" t="str">
            <v>NA</v>
          </cell>
          <cell r="J24">
            <v>1</v>
          </cell>
          <cell r="K24">
            <v>1</v>
          </cell>
        </row>
        <row r="25">
          <cell r="B25">
            <v>2</v>
          </cell>
          <cell r="C25">
            <v>41867</v>
          </cell>
          <cell r="D25" t="str">
            <v>2G</v>
          </cell>
          <cell r="E25" t="str">
            <v>Paris SG</v>
          </cell>
          <cell r="F25" t="str">
            <v>PS</v>
          </cell>
          <cell r="G25" t="str">
            <v>-</v>
          </cell>
          <cell r="H25" t="str">
            <v>Bastia</v>
          </cell>
          <cell r="I25" t="str">
            <v>BS</v>
          </cell>
          <cell r="J25">
            <v>2</v>
          </cell>
          <cell r="K25">
            <v>0</v>
          </cell>
        </row>
        <row r="26">
          <cell r="B26">
            <v>2</v>
          </cell>
          <cell r="C26">
            <v>41867</v>
          </cell>
          <cell r="D26" t="str">
            <v>2H</v>
          </cell>
          <cell r="E26" t="str">
            <v>Rennes</v>
          </cell>
          <cell r="F26" t="str">
            <v>RS</v>
          </cell>
          <cell r="G26" t="str">
            <v>-</v>
          </cell>
          <cell r="H26" t="str">
            <v>Evian TG</v>
          </cell>
          <cell r="I26" t="str">
            <v>TG</v>
          </cell>
          <cell r="J26">
            <v>6</v>
          </cell>
          <cell r="K26">
            <v>2</v>
          </cell>
        </row>
        <row r="27">
          <cell r="B27">
            <v>2</v>
          </cell>
          <cell r="C27">
            <v>41867</v>
          </cell>
          <cell r="D27" t="str">
            <v>2I</v>
          </cell>
          <cell r="E27" t="str">
            <v>St Etienne</v>
          </cell>
          <cell r="F27" t="str">
            <v>SN</v>
          </cell>
          <cell r="G27" t="str">
            <v>-</v>
          </cell>
          <cell r="H27" t="str">
            <v>Reims</v>
          </cell>
          <cell r="I27" t="str">
            <v>RM</v>
          </cell>
          <cell r="J27">
            <v>3</v>
          </cell>
          <cell r="K27">
            <v>1</v>
          </cell>
        </row>
        <row r="28">
          <cell r="B28">
            <v>2</v>
          </cell>
          <cell r="C28">
            <v>41867</v>
          </cell>
          <cell r="D28" t="str">
            <v>2J</v>
          </cell>
          <cell r="E28" t="str">
            <v>Toulouse</v>
          </cell>
          <cell r="F28" t="str">
            <v>TL</v>
          </cell>
          <cell r="G28" t="str">
            <v>-</v>
          </cell>
          <cell r="H28" t="str">
            <v>Lyon</v>
          </cell>
          <cell r="I28" t="str">
            <v>LY</v>
          </cell>
          <cell r="J28">
            <v>2</v>
          </cell>
          <cell r="K28">
            <v>1</v>
          </cell>
        </row>
        <row r="29">
          <cell r="B29">
            <v>3</v>
          </cell>
          <cell r="C29">
            <v>41874</v>
          </cell>
          <cell r="D29" t="str">
            <v>3A</v>
          </cell>
          <cell r="E29" t="str">
            <v>Bastia</v>
          </cell>
          <cell r="F29" t="str">
            <v>BS</v>
          </cell>
          <cell r="G29" t="str">
            <v>-</v>
          </cell>
          <cell r="H29" t="str">
            <v>Toulouse</v>
          </cell>
          <cell r="I29" t="str">
            <v>TL</v>
          </cell>
          <cell r="J29">
            <v>1</v>
          </cell>
          <cell r="K29">
            <v>0</v>
          </cell>
        </row>
        <row r="30">
          <cell r="B30">
            <v>3</v>
          </cell>
          <cell r="C30">
            <v>41874</v>
          </cell>
          <cell r="D30" t="str">
            <v>3B</v>
          </cell>
          <cell r="E30" t="str">
            <v>Evian TG</v>
          </cell>
          <cell r="F30" t="str">
            <v>TG</v>
          </cell>
          <cell r="G30" t="str">
            <v>-</v>
          </cell>
          <cell r="H30" t="str">
            <v>Paris SG</v>
          </cell>
          <cell r="I30" t="str">
            <v>PS</v>
          </cell>
          <cell r="J30">
            <v>0</v>
          </cell>
          <cell r="K30">
            <v>0</v>
          </cell>
        </row>
        <row r="31">
          <cell r="B31">
            <v>3</v>
          </cell>
          <cell r="C31">
            <v>41874</v>
          </cell>
          <cell r="D31" t="str">
            <v>3C</v>
          </cell>
          <cell r="E31" t="str">
            <v>EA Guingamp</v>
          </cell>
          <cell r="F31" t="str">
            <v>EG</v>
          </cell>
          <cell r="G31" t="str">
            <v>-</v>
          </cell>
          <cell r="H31" t="str">
            <v>Marseille</v>
          </cell>
          <cell r="I31" t="str">
            <v>OM</v>
          </cell>
          <cell r="J31">
            <v>0</v>
          </cell>
          <cell r="K31">
            <v>1</v>
          </cell>
        </row>
        <row r="32">
          <cell r="B32">
            <v>3</v>
          </cell>
          <cell r="C32">
            <v>41874</v>
          </cell>
          <cell r="D32" t="str">
            <v>3D</v>
          </cell>
          <cell r="E32" t="str">
            <v>Lille</v>
          </cell>
          <cell r="F32" t="str">
            <v>LL</v>
          </cell>
          <cell r="G32" t="str">
            <v>-</v>
          </cell>
          <cell r="H32" t="str">
            <v>Lorient</v>
          </cell>
          <cell r="I32" t="str">
            <v>LT</v>
          </cell>
          <cell r="J32">
            <v>2</v>
          </cell>
          <cell r="K32">
            <v>0</v>
          </cell>
        </row>
        <row r="33">
          <cell r="B33">
            <v>3</v>
          </cell>
          <cell r="C33">
            <v>41874</v>
          </cell>
          <cell r="D33" t="str">
            <v>3E</v>
          </cell>
          <cell r="E33" t="str">
            <v>Lyon</v>
          </cell>
          <cell r="F33" t="str">
            <v>LY</v>
          </cell>
          <cell r="G33" t="str">
            <v>-</v>
          </cell>
          <cell r="H33" t="str">
            <v>Lens</v>
          </cell>
          <cell r="I33" t="str">
            <v>LS</v>
          </cell>
          <cell r="J33">
            <v>0</v>
          </cell>
          <cell r="K33">
            <v>1</v>
          </cell>
        </row>
        <row r="34">
          <cell r="B34">
            <v>3</v>
          </cell>
          <cell r="C34">
            <v>41874</v>
          </cell>
          <cell r="D34" t="str">
            <v>3F</v>
          </cell>
          <cell r="E34" t="str">
            <v>Montpellier</v>
          </cell>
          <cell r="F34" t="str">
            <v>MT</v>
          </cell>
          <cell r="G34" t="str">
            <v>-</v>
          </cell>
          <cell r="H34" t="str">
            <v>Metz</v>
          </cell>
          <cell r="I34" t="str">
            <v>MZ</v>
          </cell>
          <cell r="J34">
            <v>2</v>
          </cell>
          <cell r="K34">
            <v>0</v>
          </cell>
        </row>
        <row r="35">
          <cell r="B35">
            <v>3</v>
          </cell>
          <cell r="C35">
            <v>41874</v>
          </cell>
          <cell r="D35" t="str">
            <v>3G</v>
          </cell>
          <cell r="E35" t="str">
            <v>Nantes</v>
          </cell>
          <cell r="F35" t="str">
            <v>NA</v>
          </cell>
          <cell r="G35" t="str">
            <v>-</v>
          </cell>
          <cell r="H35" t="str">
            <v>AS Monaco</v>
          </cell>
          <cell r="I35" t="str">
            <v>AS</v>
          </cell>
          <cell r="J35">
            <v>0</v>
          </cell>
          <cell r="K35">
            <v>1</v>
          </cell>
        </row>
        <row r="36">
          <cell r="B36">
            <v>3</v>
          </cell>
          <cell r="C36">
            <v>41874</v>
          </cell>
          <cell r="D36" t="str">
            <v>3H</v>
          </cell>
          <cell r="E36" t="str">
            <v>Nice</v>
          </cell>
          <cell r="F36" t="str">
            <v>NC</v>
          </cell>
          <cell r="G36" t="str">
            <v>-</v>
          </cell>
          <cell r="H36" t="str">
            <v>Bordeaux</v>
          </cell>
          <cell r="I36" t="str">
            <v>BX</v>
          </cell>
          <cell r="J36">
            <v>1</v>
          </cell>
          <cell r="K36">
            <v>3</v>
          </cell>
        </row>
        <row r="37">
          <cell r="B37">
            <v>3</v>
          </cell>
          <cell r="C37">
            <v>41874</v>
          </cell>
          <cell r="D37" t="str">
            <v>3I</v>
          </cell>
          <cell r="E37" t="str">
            <v>Reims</v>
          </cell>
          <cell r="F37" t="str">
            <v>RM</v>
          </cell>
          <cell r="G37" t="str">
            <v>-</v>
          </cell>
          <cell r="H37" t="str">
            <v>Caen</v>
          </cell>
          <cell r="I37" t="str">
            <v>CA</v>
          </cell>
          <cell r="J37">
            <v>0</v>
          </cell>
          <cell r="K37">
            <v>2</v>
          </cell>
        </row>
        <row r="38">
          <cell r="B38">
            <v>3</v>
          </cell>
          <cell r="C38">
            <v>41874</v>
          </cell>
          <cell r="D38" t="str">
            <v>3J</v>
          </cell>
          <cell r="E38" t="str">
            <v>St Etienne</v>
          </cell>
          <cell r="F38" t="str">
            <v>SN</v>
          </cell>
          <cell r="G38" t="str">
            <v>-</v>
          </cell>
          <cell r="H38" t="str">
            <v>Rennes</v>
          </cell>
          <cell r="I38" t="str">
            <v>RS</v>
          </cell>
          <cell r="J38">
            <v>0</v>
          </cell>
          <cell r="K38">
            <v>0</v>
          </cell>
        </row>
        <row r="39">
          <cell r="B39">
            <v>4</v>
          </cell>
          <cell r="C39">
            <v>41881</v>
          </cell>
          <cell r="D39" t="str">
            <v>4A</v>
          </cell>
          <cell r="E39" t="str">
            <v>Bordeaux</v>
          </cell>
          <cell r="F39" t="str">
            <v>BX</v>
          </cell>
          <cell r="G39" t="str">
            <v>-</v>
          </cell>
          <cell r="H39" t="str">
            <v>Bastia</v>
          </cell>
          <cell r="I39" t="str">
            <v>BS</v>
          </cell>
          <cell r="J39">
            <v>1</v>
          </cell>
          <cell r="K39">
            <v>1</v>
          </cell>
        </row>
        <row r="40">
          <cell r="B40">
            <v>4</v>
          </cell>
          <cell r="C40">
            <v>41881</v>
          </cell>
          <cell r="D40" t="str">
            <v>4B</v>
          </cell>
          <cell r="E40" t="str">
            <v>Caen</v>
          </cell>
          <cell r="F40" t="str">
            <v>CA</v>
          </cell>
          <cell r="G40" t="str">
            <v>-</v>
          </cell>
          <cell r="H40" t="str">
            <v>Rennes</v>
          </cell>
          <cell r="I40" t="str">
            <v>RS</v>
          </cell>
          <cell r="J40">
            <v>0</v>
          </cell>
          <cell r="K40">
            <v>1</v>
          </cell>
        </row>
        <row r="41">
          <cell r="B41">
            <v>4</v>
          </cell>
          <cell r="C41">
            <v>41881</v>
          </cell>
          <cell r="D41" t="str">
            <v>4C</v>
          </cell>
          <cell r="E41" t="str">
            <v>Lens</v>
          </cell>
          <cell r="F41" t="str">
            <v>LS</v>
          </cell>
          <cell r="G41" t="str">
            <v>-</v>
          </cell>
          <cell r="H41" t="str">
            <v>Reims</v>
          </cell>
          <cell r="I41" t="str">
            <v>RM</v>
          </cell>
          <cell r="J41">
            <v>4</v>
          </cell>
          <cell r="K41">
            <v>2</v>
          </cell>
        </row>
        <row r="42">
          <cell r="B42">
            <v>4</v>
          </cell>
          <cell r="C42">
            <v>41881</v>
          </cell>
          <cell r="D42" t="str">
            <v>4D</v>
          </cell>
          <cell r="E42" t="str">
            <v>Lorient</v>
          </cell>
          <cell r="F42" t="str">
            <v>LT</v>
          </cell>
          <cell r="G42" t="str">
            <v>-</v>
          </cell>
          <cell r="H42" t="str">
            <v>EA Guingamp</v>
          </cell>
          <cell r="I42" t="str">
            <v>EG</v>
          </cell>
          <cell r="J42">
            <v>4</v>
          </cell>
          <cell r="K42">
            <v>0</v>
          </cell>
        </row>
        <row r="43">
          <cell r="B43">
            <v>4</v>
          </cell>
          <cell r="C43">
            <v>41881</v>
          </cell>
          <cell r="D43" t="str">
            <v>4E</v>
          </cell>
          <cell r="E43" t="str">
            <v>Marseille</v>
          </cell>
          <cell r="F43" t="str">
            <v>OM</v>
          </cell>
          <cell r="G43" t="str">
            <v>-</v>
          </cell>
          <cell r="H43" t="str">
            <v>Nice</v>
          </cell>
          <cell r="I43" t="str">
            <v>NC</v>
          </cell>
          <cell r="J43">
            <v>4</v>
          </cell>
          <cell r="K43">
            <v>0</v>
          </cell>
        </row>
        <row r="44">
          <cell r="B44">
            <v>4</v>
          </cell>
          <cell r="C44">
            <v>41881</v>
          </cell>
          <cell r="D44" t="str">
            <v>4F</v>
          </cell>
          <cell r="E44" t="str">
            <v>Metz</v>
          </cell>
          <cell r="F44" t="str">
            <v>MZ</v>
          </cell>
          <cell r="G44" t="str">
            <v>-</v>
          </cell>
          <cell r="H44" t="str">
            <v>Lyon</v>
          </cell>
          <cell r="I44" t="str">
            <v>LY</v>
          </cell>
          <cell r="J44">
            <v>2</v>
          </cell>
          <cell r="K44">
            <v>1</v>
          </cell>
        </row>
        <row r="45">
          <cell r="B45">
            <v>4</v>
          </cell>
          <cell r="C45">
            <v>41881</v>
          </cell>
          <cell r="D45" t="str">
            <v>4G</v>
          </cell>
          <cell r="E45" t="str">
            <v>AS Monaco</v>
          </cell>
          <cell r="F45" t="str">
            <v>AS</v>
          </cell>
          <cell r="G45" t="str">
            <v>-</v>
          </cell>
          <cell r="H45" t="str">
            <v>Lille</v>
          </cell>
          <cell r="I45" t="str">
            <v>LL</v>
          </cell>
          <cell r="J45">
            <v>1</v>
          </cell>
          <cell r="K45">
            <v>1</v>
          </cell>
        </row>
        <row r="46">
          <cell r="B46">
            <v>4</v>
          </cell>
          <cell r="C46">
            <v>41881</v>
          </cell>
          <cell r="D46" t="str">
            <v>4H</v>
          </cell>
          <cell r="E46" t="str">
            <v>Nantes</v>
          </cell>
          <cell r="F46" t="str">
            <v>NA</v>
          </cell>
          <cell r="G46" t="str">
            <v>-</v>
          </cell>
          <cell r="H46" t="str">
            <v>Montpellier</v>
          </cell>
          <cell r="I46" t="str">
            <v>MT</v>
          </cell>
          <cell r="J46">
            <v>1</v>
          </cell>
          <cell r="K46">
            <v>0</v>
          </cell>
        </row>
        <row r="47">
          <cell r="B47">
            <v>4</v>
          </cell>
          <cell r="C47">
            <v>41881</v>
          </cell>
          <cell r="D47" t="str">
            <v>4I</v>
          </cell>
          <cell r="E47" t="str">
            <v>Paris SG</v>
          </cell>
          <cell r="F47" t="str">
            <v>PS</v>
          </cell>
          <cell r="G47" t="str">
            <v>-</v>
          </cell>
          <cell r="H47" t="str">
            <v>St Etienne</v>
          </cell>
          <cell r="I47" t="str">
            <v>SN</v>
          </cell>
          <cell r="J47">
            <v>5</v>
          </cell>
          <cell r="K47">
            <v>0</v>
          </cell>
        </row>
        <row r="48">
          <cell r="B48">
            <v>4</v>
          </cell>
          <cell r="C48">
            <v>41881</v>
          </cell>
          <cell r="D48" t="str">
            <v>4J</v>
          </cell>
          <cell r="E48" t="str">
            <v>Toulouse</v>
          </cell>
          <cell r="F48" t="str">
            <v>TL</v>
          </cell>
          <cell r="G48" t="str">
            <v>-</v>
          </cell>
          <cell r="H48" t="str">
            <v>Evian TG</v>
          </cell>
          <cell r="I48" t="str">
            <v>TG</v>
          </cell>
          <cell r="J48">
            <v>1</v>
          </cell>
          <cell r="K48">
            <v>0</v>
          </cell>
        </row>
        <row r="49">
          <cell r="B49">
            <v>5</v>
          </cell>
          <cell r="C49">
            <v>41895</v>
          </cell>
          <cell r="D49" t="str">
            <v>5A</v>
          </cell>
          <cell r="E49" t="str">
            <v>Bastia</v>
          </cell>
          <cell r="F49" t="str">
            <v>BS</v>
          </cell>
          <cell r="G49" t="str">
            <v>-</v>
          </cell>
          <cell r="H49" t="str">
            <v>Lens</v>
          </cell>
          <cell r="I49" t="str">
            <v>LS</v>
          </cell>
          <cell r="J49">
            <v>1</v>
          </cell>
          <cell r="K49">
            <v>1</v>
          </cell>
        </row>
        <row r="50">
          <cell r="B50">
            <v>5</v>
          </cell>
          <cell r="C50">
            <v>41895</v>
          </cell>
          <cell r="D50" t="str">
            <v>5B</v>
          </cell>
          <cell r="E50" t="str">
            <v>Evian TG</v>
          </cell>
          <cell r="F50" t="str">
            <v>TG</v>
          </cell>
          <cell r="G50" t="str">
            <v>-</v>
          </cell>
          <cell r="H50" t="str">
            <v>Marseille</v>
          </cell>
          <cell r="I50" t="str">
            <v>OM</v>
          </cell>
          <cell r="J50">
            <v>1</v>
          </cell>
          <cell r="K50">
            <v>3</v>
          </cell>
        </row>
        <row r="51">
          <cell r="B51">
            <v>5</v>
          </cell>
          <cell r="C51">
            <v>41895</v>
          </cell>
          <cell r="D51" t="str">
            <v>5C</v>
          </cell>
          <cell r="E51" t="str">
            <v>EA Guingamp</v>
          </cell>
          <cell r="F51" t="str">
            <v>EG</v>
          </cell>
          <cell r="G51" t="str">
            <v>-</v>
          </cell>
          <cell r="H51" t="str">
            <v>Bordeaux</v>
          </cell>
          <cell r="I51" t="str">
            <v>BX</v>
          </cell>
          <cell r="J51">
            <v>2</v>
          </cell>
          <cell r="K51">
            <v>1</v>
          </cell>
        </row>
        <row r="52">
          <cell r="B52">
            <v>5</v>
          </cell>
          <cell r="C52">
            <v>41895</v>
          </cell>
          <cell r="D52" t="str">
            <v>5D</v>
          </cell>
          <cell r="E52" t="str">
            <v>Lille</v>
          </cell>
          <cell r="F52" t="str">
            <v>LL</v>
          </cell>
          <cell r="G52" t="str">
            <v>-</v>
          </cell>
          <cell r="H52" t="str">
            <v>Nantes</v>
          </cell>
          <cell r="I52" t="str">
            <v>NA</v>
          </cell>
          <cell r="J52">
            <v>2</v>
          </cell>
          <cell r="K52">
            <v>0</v>
          </cell>
        </row>
        <row r="53">
          <cell r="B53">
            <v>5</v>
          </cell>
          <cell r="C53">
            <v>41895</v>
          </cell>
          <cell r="D53" t="str">
            <v>5E</v>
          </cell>
          <cell r="E53" t="str">
            <v>Lyon</v>
          </cell>
          <cell r="F53" t="str">
            <v>LY</v>
          </cell>
          <cell r="G53" t="str">
            <v>-</v>
          </cell>
          <cell r="H53" t="str">
            <v>AS Monaco</v>
          </cell>
          <cell r="I53" t="str">
            <v>AS</v>
          </cell>
          <cell r="J53">
            <v>2</v>
          </cell>
          <cell r="K53">
            <v>1</v>
          </cell>
        </row>
        <row r="54">
          <cell r="B54">
            <v>5</v>
          </cell>
          <cell r="C54">
            <v>41895</v>
          </cell>
          <cell r="D54" t="str">
            <v>5F</v>
          </cell>
          <cell r="E54" t="str">
            <v>Montpellier</v>
          </cell>
          <cell r="F54" t="str">
            <v>MT</v>
          </cell>
          <cell r="G54" t="str">
            <v>-</v>
          </cell>
          <cell r="H54" t="str">
            <v>Lorient</v>
          </cell>
          <cell r="I54" t="str">
            <v>LT</v>
          </cell>
          <cell r="J54">
            <v>1</v>
          </cell>
          <cell r="K54">
            <v>0</v>
          </cell>
        </row>
        <row r="55">
          <cell r="B55">
            <v>5</v>
          </cell>
          <cell r="C55">
            <v>41895</v>
          </cell>
          <cell r="D55" t="str">
            <v>5G</v>
          </cell>
          <cell r="E55" t="str">
            <v>Nice</v>
          </cell>
          <cell r="F55" t="str">
            <v>NC</v>
          </cell>
          <cell r="G55" t="str">
            <v>-</v>
          </cell>
          <cell r="H55" t="str">
            <v>Metz</v>
          </cell>
          <cell r="I55" t="str">
            <v>MZ</v>
          </cell>
          <cell r="J55">
            <v>1</v>
          </cell>
          <cell r="K55">
            <v>0</v>
          </cell>
        </row>
        <row r="56">
          <cell r="B56">
            <v>5</v>
          </cell>
          <cell r="C56">
            <v>41895</v>
          </cell>
          <cell r="D56" t="str">
            <v>5H</v>
          </cell>
          <cell r="E56" t="str">
            <v>Reims</v>
          </cell>
          <cell r="F56" t="str">
            <v>RM</v>
          </cell>
          <cell r="G56" t="str">
            <v>-</v>
          </cell>
          <cell r="H56" t="str">
            <v>Toulouse</v>
          </cell>
          <cell r="I56" t="str">
            <v>TL</v>
          </cell>
          <cell r="J56">
            <v>2</v>
          </cell>
          <cell r="K56">
            <v>0</v>
          </cell>
        </row>
        <row r="57">
          <cell r="B57">
            <v>5</v>
          </cell>
          <cell r="C57">
            <v>41895</v>
          </cell>
          <cell r="D57" t="str">
            <v>5I</v>
          </cell>
          <cell r="E57" t="str">
            <v>Rennes</v>
          </cell>
          <cell r="F57" t="str">
            <v>RS</v>
          </cell>
          <cell r="G57" t="str">
            <v>-</v>
          </cell>
          <cell r="H57" t="str">
            <v>Paris SG</v>
          </cell>
          <cell r="I57" t="str">
            <v>PS</v>
          </cell>
          <cell r="J57">
            <v>1</v>
          </cell>
          <cell r="K57">
            <v>1</v>
          </cell>
        </row>
        <row r="58">
          <cell r="B58">
            <v>5</v>
          </cell>
          <cell r="C58">
            <v>41895</v>
          </cell>
          <cell r="D58" t="str">
            <v>5J</v>
          </cell>
          <cell r="E58" t="str">
            <v>St Etienne</v>
          </cell>
          <cell r="F58" t="str">
            <v>SN</v>
          </cell>
          <cell r="G58" t="str">
            <v>-</v>
          </cell>
          <cell r="H58" t="str">
            <v>Caen</v>
          </cell>
          <cell r="I58" t="str">
            <v>CA</v>
          </cell>
          <cell r="J58">
            <v>1</v>
          </cell>
          <cell r="K58">
            <v>0</v>
          </cell>
        </row>
        <row r="59">
          <cell r="B59">
            <v>6</v>
          </cell>
          <cell r="C59">
            <v>41902</v>
          </cell>
          <cell r="D59" t="str">
            <v>6A</v>
          </cell>
          <cell r="E59" t="str">
            <v>Bordeaux</v>
          </cell>
          <cell r="F59" t="str">
            <v>BX</v>
          </cell>
          <cell r="G59" t="str">
            <v>-</v>
          </cell>
          <cell r="H59" t="str">
            <v>Evian TG</v>
          </cell>
          <cell r="I59" t="str">
            <v>TG</v>
          </cell>
          <cell r="J59">
            <v>2</v>
          </cell>
          <cell r="K59">
            <v>1</v>
          </cell>
        </row>
        <row r="60">
          <cell r="B60">
            <v>6</v>
          </cell>
          <cell r="C60">
            <v>41902</v>
          </cell>
          <cell r="D60" t="str">
            <v>6B</v>
          </cell>
          <cell r="E60" t="str">
            <v>Lens</v>
          </cell>
          <cell r="F60" t="str">
            <v>LS</v>
          </cell>
          <cell r="G60" t="str">
            <v>-</v>
          </cell>
          <cell r="H60" t="str">
            <v>St Etienne</v>
          </cell>
          <cell r="I60" t="str">
            <v>SN</v>
          </cell>
          <cell r="J60">
            <v>0</v>
          </cell>
          <cell r="K60">
            <v>1</v>
          </cell>
        </row>
        <row r="61">
          <cell r="B61">
            <v>6</v>
          </cell>
          <cell r="C61">
            <v>41902</v>
          </cell>
          <cell r="D61" t="str">
            <v>6C</v>
          </cell>
          <cell r="E61" t="str">
            <v>Lille</v>
          </cell>
          <cell r="F61" t="str">
            <v>LL</v>
          </cell>
          <cell r="G61" t="str">
            <v>-</v>
          </cell>
          <cell r="H61" t="str">
            <v>Montpellier</v>
          </cell>
          <cell r="I61" t="str">
            <v>MT</v>
          </cell>
          <cell r="J61">
            <v>0</v>
          </cell>
          <cell r="K61">
            <v>0</v>
          </cell>
        </row>
        <row r="62">
          <cell r="B62">
            <v>6</v>
          </cell>
          <cell r="C62">
            <v>41902</v>
          </cell>
          <cell r="D62" t="str">
            <v>6D</v>
          </cell>
          <cell r="E62" t="str">
            <v>Lorient</v>
          </cell>
          <cell r="F62" t="str">
            <v>LT</v>
          </cell>
          <cell r="G62" t="str">
            <v>-</v>
          </cell>
          <cell r="H62" t="str">
            <v>Reims</v>
          </cell>
          <cell r="I62" t="str">
            <v>RM</v>
          </cell>
          <cell r="J62">
            <v>0</v>
          </cell>
          <cell r="K62">
            <v>1</v>
          </cell>
        </row>
        <row r="63">
          <cell r="B63">
            <v>6</v>
          </cell>
          <cell r="C63">
            <v>41902</v>
          </cell>
          <cell r="D63" t="str">
            <v>6E</v>
          </cell>
          <cell r="E63" t="str">
            <v>Marseille</v>
          </cell>
          <cell r="F63" t="str">
            <v>OM</v>
          </cell>
          <cell r="G63" t="str">
            <v>-</v>
          </cell>
          <cell r="H63" t="str">
            <v>Rennes</v>
          </cell>
          <cell r="I63" t="str">
            <v>RS</v>
          </cell>
          <cell r="J63">
            <v>3</v>
          </cell>
          <cell r="K63">
            <v>0</v>
          </cell>
        </row>
        <row r="64">
          <cell r="B64">
            <v>6</v>
          </cell>
          <cell r="C64">
            <v>41902</v>
          </cell>
          <cell r="D64" t="str">
            <v>6F</v>
          </cell>
          <cell r="E64" t="str">
            <v>Metz</v>
          </cell>
          <cell r="F64" t="str">
            <v>MZ</v>
          </cell>
          <cell r="G64" t="str">
            <v>-</v>
          </cell>
          <cell r="H64" t="str">
            <v>Bastia</v>
          </cell>
          <cell r="I64" t="str">
            <v>BS</v>
          </cell>
          <cell r="J64">
            <v>3</v>
          </cell>
          <cell r="K64">
            <v>1</v>
          </cell>
        </row>
        <row r="65">
          <cell r="B65">
            <v>6</v>
          </cell>
          <cell r="C65">
            <v>41902</v>
          </cell>
          <cell r="D65" t="str">
            <v>6G</v>
          </cell>
          <cell r="E65" t="str">
            <v>AS Monaco</v>
          </cell>
          <cell r="F65" t="str">
            <v>AS</v>
          </cell>
          <cell r="G65" t="str">
            <v>-</v>
          </cell>
          <cell r="H65" t="str">
            <v>EA Guingamp</v>
          </cell>
          <cell r="I65" t="str">
            <v>EG</v>
          </cell>
          <cell r="J65">
            <v>1</v>
          </cell>
          <cell r="K65">
            <v>0</v>
          </cell>
        </row>
        <row r="66">
          <cell r="B66">
            <v>6</v>
          </cell>
          <cell r="C66">
            <v>41902</v>
          </cell>
          <cell r="D66" t="str">
            <v>6H</v>
          </cell>
          <cell r="E66" t="str">
            <v>Nantes</v>
          </cell>
          <cell r="F66" t="str">
            <v>NA</v>
          </cell>
          <cell r="G66" t="str">
            <v>-</v>
          </cell>
          <cell r="H66" t="str">
            <v>Nice</v>
          </cell>
          <cell r="I66" t="str">
            <v>NC</v>
          </cell>
          <cell r="J66">
            <v>2</v>
          </cell>
          <cell r="K66">
            <v>1</v>
          </cell>
        </row>
        <row r="67">
          <cell r="B67">
            <v>6</v>
          </cell>
          <cell r="C67">
            <v>41902</v>
          </cell>
          <cell r="D67" t="str">
            <v>6I</v>
          </cell>
          <cell r="E67" t="str">
            <v>Paris SG</v>
          </cell>
          <cell r="F67" t="str">
            <v>PS</v>
          </cell>
          <cell r="G67" t="str">
            <v>-</v>
          </cell>
          <cell r="H67" t="str">
            <v>Lyon</v>
          </cell>
          <cell r="I67" t="str">
            <v>LY</v>
          </cell>
          <cell r="J67">
            <v>1</v>
          </cell>
          <cell r="K67">
            <v>1</v>
          </cell>
        </row>
        <row r="68">
          <cell r="B68">
            <v>6</v>
          </cell>
          <cell r="C68">
            <v>41902</v>
          </cell>
          <cell r="D68" t="str">
            <v>6J</v>
          </cell>
          <cell r="E68" t="str">
            <v>Toulouse</v>
          </cell>
          <cell r="F68" t="str">
            <v>TL</v>
          </cell>
          <cell r="G68" t="str">
            <v>-</v>
          </cell>
          <cell r="H68" t="str">
            <v>Caen</v>
          </cell>
          <cell r="I68" t="str">
            <v>CA</v>
          </cell>
          <cell r="J68">
            <v>3</v>
          </cell>
          <cell r="K68">
            <v>3</v>
          </cell>
        </row>
        <row r="69">
          <cell r="B69">
            <v>7</v>
          </cell>
          <cell r="C69">
            <v>41906</v>
          </cell>
          <cell r="D69" t="str">
            <v>7A</v>
          </cell>
          <cell r="E69" t="str">
            <v>Bastia</v>
          </cell>
          <cell r="F69" t="str">
            <v>BS</v>
          </cell>
          <cell r="G69" t="str">
            <v>-</v>
          </cell>
          <cell r="H69" t="str">
            <v>Nantes</v>
          </cell>
          <cell r="I69" t="str">
            <v>NA</v>
          </cell>
          <cell r="J69">
            <v>0</v>
          </cell>
          <cell r="K69">
            <v>0</v>
          </cell>
        </row>
        <row r="70">
          <cell r="B70">
            <v>7</v>
          </cell>
          <cell r="C70">
            <v>41906</v>
          </cell>
          <cell r="D70" t="str">
            <v>7B</v>
          </cell>
          <cell r="E70" t="str">
            <v>Caen</v>
          </cell>
          <cell r="F70" t="str">
            <v>CA</v>
          </cell>
          <cell r="G70" t="str">
            <v>-</v>
          </cell>
          <cell r="H70" t="str">
            <v>Paris SG</v>
          </cell>
          <cell r="I70" t="str">
            <v>PS</v>
          </cell>
          <cell r="J70">
            <v>0</v>
          </cell>
          <cell r="K70">
            <v>2</v>
          </cell>
        </row>
        <row r="71">
          <cell r="B71">
            <v>7</v>
          </cell>
          <cell r="C71">
            <v>41906</v>
          </cell>
          <cell r="D71" t="str">
            <v>7C</v>
          </cell>
          <cell r="E71" t="str">
            <v>Evian TG</v>
          </cell>
          <cell r="F71" t="str">
            <v>TG</v>
          </cell>
          <cell r="G71" t="str">
            <v>-</v>
          </cell>
          <cell r="H71" t="str">
            <v>Lens</v>
          </cell>
          <cell r="I71" t="str">
            <v>LS</v>
          </cell>
          <cell r="J71">
            <v>2</v>
          </cell>
          <cell r="K71">
            <v>1</v>
          </cell>
        </row>
        <row r="72">
          <cell r="B72">
            <v>7</v>
          </cell>
          <cell r="C72">
            <v>41906</v>
          </cell>
          <cell r="D72" t="str">
            <v>7D</v>
          </cell>
          <cell r="E72" t="str">
            <v>EA Guingamp</v>
          </cell>
          <cell r="F72" t="str">
            <v>EG</v>
          </cell>
          <cell r="G72" t="str">
            <v>-</v>
          </cell>
          <cell r="H72" t="str">
            <v>Metz</v>
          </cell>
          <cell r="I72" t="str">
            <v>MZ</v>
          </cell>
          <cell r="J72">
            <v>0</v>
          </cell>
          <cell r="K72">
            <v>1</v>
          </cell>
        </row>
        <row r="73">
          <cell r="B73">
            <v>7</v>
          </cell>
          <cell r="C73">
            <v>41906</v>
          </cell>
          <cell r="D73" t="str">
            <v>7E</v>
          </cell>
          <cell r="E73" t="str">
            <v>Lyon</v>
          </cell>
          <cell r="F73" t="str">
            <v>LY</v>
          </cell>
          <cell r="G73" t="str">
            <v>-</v>
          </cell>
          <cell r="H73" t="str">
            <v>Lorient</v>
          </cell>
          <cell r="I73" t="str">
            <v>LT</v>
          </cell>
          <cell r="J73">
            <v>4</v>
          </cell>
          <cell r="K73">
            <v>0</v>
          </cell>
        </row>
        <row r="74">
          <cell r="B74">
            <v>7</v>
          </cell>
          <cell r="C74">
            <v>41906</v>
          </cell>
          <cell r="D74" t="str">
            <v>7F</v>
          </cell>
          <cell r="E74" t="str">
            <v>Montpellier</v>
          </cell>
          <cell r="F74" t="str">
            <v>MT</v>
          </cell>
          <cell r="G74" t="str">
            <v>-</v>
          </cell>
          <cell r="H74" t="str">
            <v>AS Monaco</v>
          </cell>
          <cell r="I74" t="str">
            <v>AS</v>
          </cell>
          <cell r="J74">
            <v>0</v>
          </cell>
          <cell r="K74">
            <v>1</v>
          </cell>
        </row>
        <row r="75">
          <cell r="B75">
            <v>7</v>
          </cell>
          <cell r="C75">
            <v>41906</v>
          </cell>
          <cell r="D75" t="str">
            <v>7G</v>
          </cell>
          <cell r="E75" t="str">
            <v>Nice</v>
          </cell>
          <cell r="F75" t="str">
            <v>NC</v>
          </cell>
          <cell r="G75" t="str">
            <v>-</v>
          </cell>
          <cell r="H75" t="str">
            <v>Lille</v>
          </cell>
          <cell r="I75" t="str">
            <v>LL</v>
          </cell>
          <cell r="J75">
            <v>1</v>
          </cell>
          <cell r="K75">
            <v>0</v>
          </cell>
        </row>
        <row r="76">
          <cell r="B76">
            <v>7</v>
          </cell>
          <cell r="C76">
            <v>41906</v>
          </cell>
          <cell r="D76" t="str">
            <v>7H</v>
          </cell>
          <cell r="E76" t="str">
            <v>Reims</v>
          </cell>
          <cell r="F76" t="str">
            <v>RM</v>
          </cell>
          <cell r="G76" t="str">
            <v>-</v>
          </cell>
          <cell r="H76" t="str">
            <v>Marseille</v>
          </cell>
          <cell r="I76" t="str">
            <v>OM</v>
          </cell>
          <cell r="J76">
            <v>0</v>
          </cell>
          <cell r="K76">
            <v>5</v>
          </cell>
        </row>
        <row r="77">
          <cell r="B77">
            <v>7</v>
          </cell>
          <cell r="C77">
            <v>41906</v>
          </cell>
          <cell r="D77" t="str">
            <v>7I</v>
          </cell>
          <cell r="E77" t="str">
            <v>Rennes</v>
          </cell>
          <cell r="F77" t="str">
            <v>RS</v>
          </cell>
          <cell r="G77" t="str">
            <v>-</v>
          </cell>
          <cell r="H77" t="str">
            <v>Toulouse</v>
          </cell>
          <cell r="I77" t="str">
            <v>TL</v>
          </cell>
          <cell r="J77">
            <v>0</v>
          </cell>
          <cell r="K77">
            <v>3</v>
          </cell>
        </row>
        <row r="78">
          <cell r="B78">
            <v>7</v>
          </cell>
          <cell r="C78">
            <v>41906</v>
          </cell>
          <cell r="D78" t="str">
            <v>7J</v>
          </cell>
          <cell r="E78" t="str">
            <v>St Etienne</v>
          </cell>
          <cell r="F78" t="str">
            <v>SN</v>
          </cell>
          <cell r="G78" t="str">
            <v>-</v>
          </cell>
          <cell r="H78" t="str">
            <v>Bordeaux</v>
          </cell>
          <cell r="I78" t="str">
            <v>BX</v>
          </cell>
          <cell r="J78">
            <v>1</v>
          </cell>
          <cell r="K78">
            <v>1</v>
          </cell>
        </row>
        <row r="79">
          <cell r="B79">
            <v>8</v>
          </cell>
          <cell r="C79">
            <v>41909</v>
          </cell>
          <cell r="D79" t="str">
            <v>8A</v>
          </cell>
          <cell r="E79" t="str">
            <v>Bordeaux</v>
          </cell>
          <cell r="F79" t="str">
            <v>BX</v>
          </cell>
          <cell r="G79" t="str">
            <v>-</v>
          </cell>
          <cell r="H79" t="str">
            <v>Rennes</v>
          </cell>
          <cell r="I79" t="str">
            <v>RS</v>
          </cell>
          <cell r="J79">
            <v>2</v>
          </cell>
          <cell r="K79">
            <v>1</v>
          </cell>
        </row>
        <row r="80">
          <cell r="B80">
            <v>8</v>
          </cell>
          <cell r="C80">
            <v>41909</v>
          </cell>
          <cell r="D80" t="str">
            <v>8B</v>
          </cell>
          <cell r="E80" t="str">
            <v>Lens</v>
          </cell>
          <cell r="F80" t="str">
            <v>LS</v>
          </cell>
          <cell r="G80" t="str">
            <v>-</v>
          </cell>
          <cell r="H80" t="str">
            <v>Caen</v>
          </cell>
          <cell r="I80" t="str">
            <v>CA</v>
          </cell>
          <cell r="J80">
            <v>0</v>
          </cell>
          <cell r="K80">
            <v>0</v>
          </cell>
        </row>
        <row r="81">
          <cell r="B81">
            <v>8</v>
          </cell>
          <cell r="C81">
            <v>41909</v>
          </cell>
          <cell r="D81" t="str">
            <v>8C</v>
          </cell>
          <cell r="E81" t="str">
            <v>Lille</v>
          </cell>
          <cell r="F81" t="str">
            <v>LL</v>
          </cell>
          <cell r="G81" t="str">
            <v>-</v>
          </cell>
          <cell r="H81" t="str">
            <v>Bastia</v>
          </cell>
          <cell r="I81" t="str">
            <v>BS</v>
          </cell>
          <cell r="J81">
            <v>1</v>
          </cell>
          <cell r="K81">
            <v>0</v>
          </cell>
        </row>
        <row r="82">
          <cell r="B82">
            <v>8</v>
          </cell>
          <cell r="C82">
            <v>41909</v>
          </cell>
          <cell r="D82" t="str">
            <v>8D</v>
          </cell>
          <cell r="E82" t="str">
            <v>Lorient</v>
          </cell>
          <cell r="F82" t="str">
            <v>LT</v>
          </cell>
          <cell r="G82" t="str">
            <v>-</v>
          </cell>
          <cell r="H82" t="str">
            <v>Evian TG</v>
          </cell>
          <cell r="I82" t="str">
            <v>TG</v>
          </cell>
          <cell r="J82">
            <v>0</v>
          </cell>
          <cell r="K82">
            <v>2</v>
          </cell>
        </row>
        <row r="83">
          <cell r="B83">
            <v>8</v>
          </cell>
          <cell r="C83">
            <v>41909</v>
          </cell>
          <cell r="D83" t="str">
            <v>8E</v>
          </cell>
          <cell r="E83" t="str">
            <v>Marseille</v>
          </cell>
          <cell r="F83" t="str">
            <v>OM</v>
          </cell>
          <cell r="G83" t="str">
            <v>-</v>
          </cell>
          <cell r="H83" t="str">
            <v>St Etienne</v>
          </cell>
          <cell r="I83" t="str">
            <v>SN</v>
          </cell>
          <cell r="J83">
            <v>2</v>
          </cell>
          <cell r="K83">
            <v>1</v>
          </cell>
        </row>
        <row r="84">
          <cell r="B84">
            <v>8</v>
          </cell>
          <cell r="C84">
            <v>41909</v>
          </cell>
          <cell r="D84" t="str">
            <v>8F</v>
          </cell>
          <cell r="E84" t="str">
            <v>Metz</v>
          </cell>
          <cell r="F84" t="str">
            <v>MZ</v>
          </cell>
          <cell r="G84" t="str">
            <v>-</v>
          </cell>
          <cell r="H84" t="str">
            <v>Reims</v>
          </cell>
          <cell r="I84" t="str">
            <v>RM</v>
          </cell>
          <cell r="J84">
            <v>3</v>
          </cell>
          <cell r="K84">
            <v>0</v>
          </cell>
        </row>
        <row r="85">
          <cell r="B85">
            <v>8</v>
          </cell>
          <cell r="C85">
            <v>41909</v>
          </cell>
          <cell r="D85" t="str">
            <v>8G</v>
          </cell>
          <cell r="E85" t="str">
            <v>AS Monaco</v>
          </cell>
          <cell r="F85" t="str">
            <v>AS</v>
          </cell>
          <cell r="G85" t="str">
            <v>-</v>
          </cell>
          <cell r="H85" t="str">
            <v>Nice</v>
          </cell>
          <cell r="I85" t="str">
            <v>NC</v>
          </cell>
          <cell r="J85">
            <v>0</v>
          </cell>
          <cell r="K85">
            <v>1</v>
          </cell>
        </row>
        <row r="86">
          <cell r="B86">
            <v>8</v>
          </cell>
          <cell r="C86">
            <v>41909</v>
          </cell>
          <cell r="D86" t="str">
            <v>8H</v>
          </cell>
          <cell r="E86" t="str">
            <v>Montpellier</v>
          </cell>
          <cell r="F86" t="str">
            <v>MT</v>
          </cell>
          <cell r="G86" t="str">
            <v>-</v>
          </cell>
          <cell r="H86" t="str">
            <v>EA Guingamp</v>
          </cell>
          <cell r="I86" t="str">
            <v>EG</v>
          </cell>
          <cell r="J86">
            <v>2</v>
          </cell>
          <cell r="K86">
            <v>1</v>
          </cell>
        </row>
        <row r="87">
          <cell r="B87">
            <v>8</v>
          </cell>
          <cell r="C87">
            <v>41909</v>
          </cell>
          <cell r="D87" t="str">
            <v>8I</v>
          </cell>
          <cell r="E87" t="str">
            <v>Nantes</v>
          </cell>
          <cell r="F87" t="str">
            <v>NA</v>
          </cell>
          <cell r="G87" t="str">
            <v>-</v>
          </cell>
          <cell r="H87" t="str">
            <v>Lyon</v>
          </cell>
          <cell r="I87" t="str">
            <v>LY</v>
          </cell>
          <cell r="J87">
            <v>1</v>
          </cell>
          <cell r="K87">
            <v>1</v>
          </cell>
        </row>
        <row r="88">
          <cell r="B88">
            <v>8</v>
          </cell>
          <cell r="C88">
            <v>41909</v>
          </cell>
          <cell r="D88" t="str">
            <v>8J</v>
          </cell>
          <cell r="E88" t="str">
            <v>Toulouse</v>
          </cell>
          <cell r="F88" t="str">
            <v>TL</v>
          </cell>
          <cell r="G88" t="str">
            <v>-</v>
          </cell>
          <cell r="H88" t="str">
            <v>Paris SG</v>
          </cell>
          <cell r="I88" t="str">
            <v>PS</v>
          </cell>
          <cell r="J88">
            <v>1</v>
          </cell>
          <cell r="K88">
            <v>1</v>
          </cell>
        </row>
        <row r="89">
          <cell r="B89">
            <v>9</v>
          </cell>
          <cell r="C89">
            <v>41916</v>
          </cell>
          <cell r="D89" t="str">
            <v>9A</v>
          </cell>
          <cell r="E89" t="str">
            <v>Bastia</v>
          </cell>
          <cell r="F89" t="str">
            <v>BS</v>
          </cell>
          <cell r="G89" t="str">
            <v>-</v>
          </cell>
          <cell r="H89" t="str">
            <v>Lorient</v>
          </cell>
          <cell r="I89" t="str">
            <v>LT</v>
          </cell>
          <cell r="J89">
            <v>0</v>
          </cell>
          <cell r="K89">
            <v>2</v>
          </cell>
        </row>
        <row r="90">
          <cell r="B90">
            <v>9</v>
          </cell>
          <cell r="C90">
            <v>41916</v>
          </cell>
          <cell r="D90" t="str">
            <v>9B</v>
          </cell>
          <cell r="E90" t="str">
            <v>Caen</v>
          </cell>
          <cell r="F90" t="str">
            <v>CA</v>
          </cell>
          <cell r="G90" t="str">
            <v>-</v>
          </cell>
          <cell r="H90" t="str">
            <v>Marseille</v>
          </cell>
          <cell r="I90" t="str">
            <v>OM</v>
          </cell>
          <cell r="J90">
            <v>1</v>
          </cell>
          <cell r="K90">
            <v>2</v>
          </cell>
        </row>
        <row r="91">
          <cell r="B91">
            <v>9</v>
          </cell>
          <cell r="C91">
            <v>41916</v>
          </cell>
          <cell r="D91" t="str">
            <v>9C</v>
          </cell>
          <cell r="E91" t="str">
            <v>Evian TG</v>
          </cell>
          <cell r="F91" t="str">
            <v>TG</v>
          </cell>
          <cell r="G91" t="str">
            <v>-</v>
          </cell>
          <cell r="H91" t="str">
            <v>Metz</v>
          </cell>
          <cell r="I91" t="str">
            <v>MZ</v>
          </cell>
          <cell r="J91">
            <v>3</v>
          </cell>
          <cell r="K91">
            <v>0</v>
          </cell>
        </row>
        <row r="92">
          <cell r="B92">
            <v>9</v>
          </cell>
          <cell r="C92">
            <v>41916</v>
          </cell>
          <cell r="D92" t="str">
            <v>9D</v>
          </cell>
          <cell r="E92" t="str">
            <v>EA Guingamp</v>
          </cell>
          <cell r="F92" t="str">
            <v>EG</v>
          </cell>
          <cell r="G92" t="str">
            <v>-</v>
          </cell>
          <cell r="H92" t="str">
            <v>Nantes</v>
          </cell>
          <cell r="I92" t="str">
            <v>NA</v>
          </cell>
          <cell r="J92">
            <v>0</v>
          </cell>
          <cell r="K92">
            <v>1</v>
          </cell>
        </row>
        <row r="93">
          <cell r="B93">
            <v>9</v>
          </cell>
          <cell r="C93">
            <v>41916</v>
          </cell>
          <cell r="D93" t="str">
            <v>9E</v>
          </cell>
          <cell r="E93" t="str">
            <v>Lyon</v>
          </cell>
          <cell r="F93" t="str">
            <v>LY</v>
          </cell>
          <cell r="G93" t="str">
            <v>-</v>
          </cell>
          <cell r="H93" t="str">
            <v>Lille</v>
          </cell>
          <cell r="I93" t="str">
            <v>LL</v>
          </cell>
          <cell r="J93">
            <v>3</v>
          </cell>
          <cell r="K93">
            <v>0</v>
          </cell>
        </row>
        <row r="94">
          <cell r="B94">
            <v>9</v>
          </cell>
          <cell r="C94">
            <v>41916</v>
          </cell>
          <cell r="D94" t="str">
            <v>9F</v>
          </cell>
          <cell r="E94" t="str">
            <v>Nice</v>
          </cell>
          <cell r="F94" t="str">
            <v>NC</v>
          </cell>
          <cell r="G94" t="str">
            <v>-</v>
          </cell>
          <cell r="H94" t="str">
            <v>Montpellier</v>
          </cell>
          <cell r="I94" t="str">
            <v>MT</v>
          </cell>
          <cell r="J94">
            <v>1</v>
          </cell>
          <cell r="K94">
            <v>1</v>
          </cell>
        </row>
        <row r="95">
          <cell r="B95">
            <v>9</v>
          </cell>
          <cell r="C95">
            <v>41916</v>
          </cell>
          <cell r="D95" t="str">
            <v>9G</v>
          </cell>
          <cell r="E95" t="str">
            <v>Paris SG</v>
          </cell>
          <cell r="F95" t="str">
            <v>PS</v>
          </cell>
          <cell r="G95" t="str">
            <v>-</v>
          </cell>
          <cell r="H95" t="str">
            <v>AS Monaco</v>
          </cell>
          <cell r="I95" t="str">
            <v>AS</v>
          </cell>
          <cell r="J95">
            <v>1</v>
          </cell>
          <cell r="K95">
            <v>1</v>
          </cell>
        </row>
        <row r="96">
          <cell r="B96">
            <v>9</v>
          </cell>
          <cell r="C96">
            <v>41916</v>
          </cell>
          <cell r="D96" t="str">
            <v>9H</v>
          </cell>
          <cell r="E96" t="str">
            <v>Reims</v>
          </cell>
          <cell r="F96" t="str">
            <v>RM</v>
          </cell>
          <cell r="G96" t="str">
            <v>-</v>
          </cell>
          <cell r="H96" t="str">
            <v>Bordeaux</v>
          </cell>
          <cell r="I96" t="str">
            <v>BX</v>
          </cell>
          <cell r="J96">
            <v>1</v>
          </cell>
          <cell r="K96">
            <v>0</v>
          </cell>
        </row>
        <row r="97">
          <cell r="B97">
            <v>9</v>
          </cell>
          <cell r="C97">
            <v>41916</v>
          </cell>
          <cell r="D97" t="str">
            <v>9I</v>
          </cell>
          <cell r="E97" t="str">
            <v>Rennes</v>
          </cell>
          <cell r="F97" t="str">
            <v>RS</v>
          </cell>
          <cell r="G97" t="str">
            <v>-</v>
          </cell>
          <cell r="H97" t="str">
            <v>Lens</v>
          </cell>
          <cell r="I97" t="str">
            <v>LS</v>
          </cell>
          <cell r="J97">
            <v>2</v>
          </cell>
          <cell r="K97">
            <v>0</v>
          </cell>
        </row>
        <row r="98">
          <cell r="B98">
            <v>9</v>
          </cell>
          <cell r="C98">
            <v>41916</v>
          </cell>
          <cell r="D98" t="str">
            <v>9J</v>
          </cell>
          <cell r="E98" t="str">
            <v>St Etienne</v>
          </cell>
          <cell r="F98" t="str">
            <v>SN</v>
          </cell>
          <cell r="G98" t="str">
            <v>-</v>
          </cell>
          <cell r="H98" t="str">
            <v>Toulouse</v>
          </cell>
          <cell r="I98" t="str">
            <v>TL</v>
          </cell>
          <cell r="J98">
            <v>0</v>
          </cell>
          <cell r="K98">
            <v>1</v>
          </cell>
        </row>
        <row r="99">
          <cell r="B99">
            <v>10</v>
          </cell>
          <cell r="C99">
            <v>41930</v>
          </cell>
          <cell r="D99" t="str">
            <v>10A</v>
          </cell>
          <cell r="E99" t="str">
            <v>Bordeaux</v>
          </cell>
          <cell r="F99" t="str">
            <v>BX</v>
          </cell>
          <cell r="G99" t="str">
            <v>-</v>
          </cell>
          <cell r="H99" t="str">
            <v>Caen</v>
          </cell>
          <cell r="I99" t="str">
            <v>CA</v>
          </cell>
          <cell r="J99">
            <v>1</v>
          </cell>
          <cell r="K99">
            <v>1</v>
          </cell>
        </row>
        <row r="100">
          <cell r="B100">
            <v>10</v>
          </cell>
          <cell r="C100">
            <v>41930</v>
          </cell>
          <cell r="D100" t="str">
            <v>10B</v>
          </cell>
          <cell r="E100" t="str">
            <v>Lens</v>
          </cell>
          <cell r="F100" t="str">
            <v>LS</v>
          </cell>
          <cell r="G100" t="str">
            <v>-</v>
          </cell>
          <cell r="H100" t="str">
            <v>Paris SG</v>
          </cell>
          <cell r="I100" t="str">
            <v>PS</v>
          </cell>
          <cell r="J100">
            <v>1</v>
          </cell>
          <cell r="K100">
            <v>3</v>
          </cell>
        </row>
        <row r="101">
          <cell r="B101">
            <v>10</v>
          </cell>
          <cell r="C101">
            <v>41930</v>
          </cell>
          <cell r="D101" t="str">
            <v>10C</v>
          </cell>
          <cell r="E101" t="str">
            <v>Lille</v>
          </cell>
          <cell r="F101" t="str">
            <v>LL</v>
          </cell>
          <cell r="G101" t="str">
            <v>-</v>
          </cell>
          <cell r="H101" t="str">
            <v>EA Guingamp</v>
          </cell>
          <cell r="I101" t="str">
            <v>EG</v>
          </cell>
          <cell r="J101">
            <v>1</v>
          </cell>
          <cell r="K101">
            <v>2</v>
          </cell>
        </row>
        <row r="102">
          <cell r="B102">
            <v>10</v>
          </cell>
          <cell r="C102">
            <v>41930</v>
          </cell>
          <cell r="D102" t="str">
            <v>10D</v>
          </cell>
          <cell r="E102" t="str">
            <v>Lorient</v>
          </cell>
          <cell r="F102" t="str">
            <v>LT</v>
          </cell>
          <cell r="G102" t="str">
            <v>-</v>
          </cell>
          <cell r="H102" t="str">
            <v>St Etienne</v>
          </cell>
          <cell r="I102" t="str">
            <v>SN</v>
          </cell>
          <cell r="J102">
            <v>0</v>
          </cell>
          <cell r="K102">
            <v>1</v>
          </cell>
        </row>
        <row r="103">
          <cell r="B103">
            <v>10</v>
          </cell>
          <cell r="C103">
            <v>41930</v>
          </cell>
          <cell r="D103" t="str">
            <v>10E</v>
          </cell>
          <cell r="E103" t="str">
            <v>Marseille</v>
          </cell>
          <cell r="F103" t="str">
            <v>OM</v>
          </cell>
          <cell r="G103" t="str">
            <v>-</v>
          </cell>
          <cell r="H103" t="str">
            <v>Toulouse</v>
          </cell>
          <cell r="I103" t="str">
            <v>TL</v>
          </cell>
          <cell r="J103">
            <v>2</v>
          </cell>
          <cell r="K103">
            <v>0</v>
          </cell>
        </row>
        <row r="104">
          <cell r="B104">
            <v>10</v>
          </cell>
          <cell r="C104">
            <v>41930</v>
          </cell>
          <cell r="D104" t="str">
            <v>10F</v>
          </cell>
          <cell r="E104" t="str">
            <v>Metz</v>
          </cell>
          <cell r="F104" t="str">
            <v>MZ</v>
          </cell>
          <cell r="G104" t="str">
            <v>-</v>
          </cell>
          <cell r="H104" t="str">
            <v>Rennes</v>
          </cell>
          <cell r="I104" t="str">
            <v>RS</v>
          </cell>
          <cell r="J104">
            <v>0</v>
          </cell>
          <cell r="K104">
            <v>0</v>
          </cell>
        </row>
        <row r="105">
          <cell r="B105">
            <v>10</v>
          </cell>
          <cell r="C105">
            <v>41930</v>
          </cell>
          <cell r="D105" t="str">
            <v>10G</v>
          </cell>
          <cell r="E105" t="str">
            <v>AS Monaco</v>
          </cell>
          <cell r="F105" t="str">
            <v>AS</v>
          </cell>
          <cell r="G105" t="str">
            <v>-</v>
          </cell>
          <cell r="H105" t="str">
            <v>Evian TG</v>
          </cell>
          <cell r="I105" t="str">
            <v>TG</v>
          </cell>
          <cell r="J105">
            <v>2</v>
          </cell>
          <cell r="K105">
            <v>0</v>
          </cell>
        </row>
        <row r="106">
          <cell r="B106">
            <v>10</v>
          </cell>
          <cell r="C106">
            <v>41930</v>
          </cell>
          <cell r="D106" t="str">
            <v>10H</v>
          </cell>
          <cell r="E106" t="str">
            <v>Montpellier</v>
          </cell>
          <cell r="F106" t="str">
            <v>MT</v>
          </cell>
          <cell r="G106" t="str">
            <v>-</v>
          </cell>
          <cell r="H106" t="str">
            <v>Lyon</v>
          </cell>
          <cell r="I106" t="str">
            <v>LY</v>
          </cell>
          <cell r="J106">
            <v>1</v>
          </cell>
          <cell r="K106">
            <v>5</v>
          </cell>
        </row>
        <row r="107">
          <cell r="B107">
            <v>10</v>
          </cell>
          <cell r="C107">
            <v>41930</v>
          </cell>
          <cell r="D107" t="str">
            <v>10I</v>
          </cell>
          <cell r="E107" t="str">
            <v>Nantes</v>
          </cell>
          <cell r="F107" t="str">
            <v>NA</v>
          </cell>
          <cell r="G107" t="str">
            <v>-</v>
          </cell>
          <cell r="H107" t="str">
            <v>Reims</v>
          </cell>
          <cell r="I107" t="str">
            <v>RM</v>
          </cell>
          <cell r="J107">
            <v>1</v>
          </cell>
          <cell r="K107">
            <v>1</v>
          </cell>
        </row>
        <row r="108">
          <cell r="B108">
            <v>10</v>
          </cell>
          <cell r="C108">
            <v>41930</v>
          </cell>
          <cell r="D108" t="str">
            <v>10J</v>
          </cell>
          <cell r="E108" t="str">
            <v>Nice</v>
          </cell>
          <cell r="F108" t="str">
            <v>NC</v>
          </cell>
          <cell r="G108" t="str">
            <v>-</v>
          </cell>
          <cell r="H108" t="str">
            <v>Bastia</v>
          </cell>
          <cell r="I108" t="str">
            <v>BS</v>
          </cell>
          <cell r="J108">
            <v>0</v>
          </cell>
          <cell r="K108">
            <v>1</v>
          </cell>
        </row>
        <row r="109">
          <cell r="B109">
            <v>11</v>
          </cell>
          <cell r="C109">
            <v>41937</v>
          </cell>
          <cell r="D109" t="str">
            <v>11A</v>
          </cell>
          <cell r="E109" t="str">
            <v>Bastia</v>
          </cell>
          <cell r="F109" t="str">
            <v>BS</v>
          </cell>
          <cell r="G109" t="str">
            <v>-</v>
          </cell>
          <cell r="H109" t="str">
            <v>AS Monaco</v>
          </cell>
          <cell r="I109" t="str">
            <v>AS</v>
          </cell>
          <cell r="J109">
            <v>1</v>
          </cell>
          <cell r="K109">
            <v>3</v>
          </cell>
        </row>
        <row r="110">
          <cell r="B110">
            <v>11</v>
          </cell>
          <cell r="C110">
            <v>41937</v>
          </cell>
          <cell r="D110" t="str">
            <v>11B</v>
          </cell>
          <cell r="E110" t="str">
            <v>Caen</v>
          </cell>
          <cell r="F110" t="str">
            <v>CA</v>
          </cell>
          <cell r="G110" t="str">
            <v>-</v>
          </cell>
          <cell r="H110" t="str">
            <v>Lorient</v>
          </cell>
          <cell r="I110" t="str">
            <v>LT</v>
          </cell>
          <cell r="J110">
            <v>2</v>
          </cell>
          <cell r="K110">
            <v>1</v>
          </cell>
        </row>
        <row r="111">
          <cell r="B111">
            <v>11</v>
          </cell>
          <cell r="C111">
            <v>41937</v>
          </cell>
          <cell r="D111" t="str">
            <v>11C</v>
          </cell>
          <cell r="E111" t="str">
            <v>Evian TG</v>
          </cell>
          <cell r="F111" t="str">
            <v>TG</v>
          </cell>
          <cell r="G111" t="str">
            <v>-</v>
          </cell>
          <cell r="H111" t="str">
            <v>Nantes</v>
          </cell>
          <cell r="I111" t="str">
            <v>NA</v>
          </cell>
          <cell r="J111">
            <v>0</v>
          </cell>
          <cell r="K111">
            <v>2</v>
          </cell>
        </row>
        <row r="112">
          <cell r="B112">
            <v>11</v>
          </cell>
          <cell r="C112">
            <v>41937</v>
          </cell>
          <cell r="D112" t="str">
            <v>11D</v>
          </cell>
          <cell r="E112" t="str">
            <v>EA Guingamp</v>
          </cell>
          <cell r="F112" t="str">
            <v>EG</v>
          </cell>
          <cell r="G112" t="str">
            <v>-</v>
          </cell>
          <cell r="H112" t="str">
            <v>Nice</v>
          </cell>
          <cell r="I112" t="str">
            <v>NC</v>
          </cell>
          <cell r="J112">
            <v>2</v>
          </cell>
          <cell r="K112">
            <v>7</v>
          </cell>
        </row>
        <row r="113">
          <cell r="B113">
            <v>11</v>
          </cell>
          <cell r="C113">
            <v>41937</v>
          </cell>
          <cell r="D113" t="str">
            <v>11E</v>
          </cell>
          <cell r="E113" t="str">
            <v>Lyon</v>
          </cell>
          <cell r="F113" t="str">
            <v>LY</v>
          </cell>
          <cell r="G113" t="str">
            <v>-</v>
          </cell>
          <cell r="H113" t="str">
            <v>Marseille</v>
          </cell>
          <cell r="I113" t="str">
            <v>OM</v>
          </cell>
          <cell r="J113">
            <v>1</v>
          </cell>
          <cell r="K113">
            <v>0</v>
          </cell>
        </row>
        <row r="114">
          <cell r="B114">
            <v>11</v>
          </cell>
          <cell r="C114">
            <v>41937</v>
          </cell>
          <cell r="D114" t="str">
            <v>11F</v>
          </cell>
          <cell r="E114" t="str">
            <v>Paris SG</v>
          </cell>
          <cell r="F114" t="str">
            <v>PS</v>
          </cell>
          <cell r="G114" t="str">
            <v>-</v>
          </cell>
          <cell r="H114" t="str">
            <v>Bordeaux</v>
          </cell>
          <cell r="I114" t="str">
            <v>BX</v>
          </cell>
          <cell r="J114">
            <v>3</v>
          </cell>
          <cell r="K114">
            <v>0</v>
          </cell>
        </row>
        <row r="115">
          <cell r="B115">
            <v>11</v>
          </cell>
          <cell r="C115">
            <v>41937</v>
          </cell>
          <cell r="D115" t="str">
            <v>11G</v>
          </cell>
          <cell r="E115" t="str">
            <v>Reims</v>
          </cell>
          <cell r="F115" t="str">
            <v>RM</v>
          </cell>
          <cell r="G115" t="str">
            <v>-</v>
          </cell>
          <cell r="H115" t="str">
            <v>Montpellier</v>
          </cell>
          <cell r="I115" t="str">
            <v>MT</v>
          </cell>
          <cell r="J115">
            <v>1</v>
          </cell>
          <cell r="K115">
            <v>0</v>
          </cell>
        </row>
        <row r="116">
          <cell r="B116">
            <v>11</v>
          </cell>
          <cell r="C116">
            <v>41937</v>
          </cell>
          <cell r="D116" t="str">
            <v>11H</v>
          </cell>
          <cell r="E116" t="str">
            <v>Rennes</v>
          </cell>
          <cell r="F116" t="str">
            <v>RS</v>
          </cell>
          <cell r="G116" t="str">
            <v>-</v>
          </cell>
          <cell r="H116" t="str">
            <v>Lille</v>
          </cell>
          <cell r="I116" t="str">
            <v>LL</v>
          </cell>
          <cell r="J116">
            <v>2</v>
          </cell>
          <cell r="K116">
            <v>0</v>
          </cell>
        </row>
        <row r="117">
          <cell r="B117">
            <v>11</v>
          </cell>
          <cell r="C117">
            <v>41937</v>
          </cell>
          <cell r="D117" t="str">
            <v>11I</v>
          </cell>
          <cell r="E117" t="str">
            <v>St Etienne</v>
          </cell>
          <cell r="F117" t="str">
            <v>SN</v>
          </cell>
          <cell r="G117" t="str">
            <v>-</v>
          </cell>
          <cell r="H117" t="str">
            <v>Metz</v>
          </cell>
          <cell r="I117" t="str">
            <v>MZ</v>
          </cell>
          <cell r="J117">
            <v>1</v>
          </cell>
          <cell r="K117">
            <v>0</v>
          </cell>
        </row>
        <row r="118">
          <cell r="B118">
            <v>11</v>
          </cell>
          <cell r="C118">
            <v>41937</v>
          </cell>
          <cell r="D118" t="str">
            <v>11J</v>
          </cell>
          <cell r="E118" t="str">
            <v>Toulouse</v>
          </cell>
          <cell r="F118" t="str">
            <v>TL</v>
          </cell>
          <cell r="G118" t="str">
            <v>-</v>
          </cell>
          <cell r="H118" t="str">
            <v>Lens</v>
          </cell>
          <cell r="I118" t="str">
            <v>LS</v>
          </cell>
          <cell r="J118">
            <v>0</v>
          </cell>
          <cell r="K118">
            <v>2</v>
          </cell>
        </row>
        <row r="119">
          <cell r="B119">
            <v>12</v>
          </cell>
          <cell r="C119">
            <v>41944</v>
          </cell>
          <cell r="D119" t="str">
            <v>12A</v>
          </cell>
          <cell r="E119" t="str">
            <v>Bordeaux</v>
          </cell>
          <cell r="F119" t="str">
            <v>BX</v>
          </cell>
          <cell r="G119" t="str">
            <v>-</v>
          </cell>
          <cell r="H119" t="str">
            <v>Toulouse</v>
          </cell>
          <cell r="I119" t="str">
            <v>TL</v>
          </cell>
          <cell r="J119">
            <v>2</v>
          </cell>
          <cell r="K119">
            <v>1</v>
          </cell>
        </row>
        <row r="120">
          <cell r="B120">
            <v>12</v>
          </cell>
          <cell r="C120">
            <v>41944</v>
          </cell>
          <cell r="D120" t="str">
            <v>12B</v>
          </cell>
          <cell r="E120" t="str">
            <v>EA Guingamp</v>
          </cell>
          <cell r="F120" t="str">
            <v>EG</v>
          </cell>
          <cell r="G120" t="str">
            <v>-</v>
          </cell>
          <cell r="H120" t="str">
            <v>Bastia</v>
          </cell>
          <cell r="I120" t="str">
            <v>BS</v>
          </cell>
          <cell r="J120">
            <v>1</v>
          </cell>
          <cell r="K120">
            <v>0</v>
          </cell>
        </row>
        <row r="121">
          <cell r="B121">
            <v>12</v>
          </cell>
          <cell r="C121">
            <v>41944</v>
          </cell>
          <cell r="D121" t="str">
            <v>12C</v>
          </cell>
          <cell r="E121" t="str">
            <v>Lille</v>
          </cell>
          <cell r="F121" t="str">
            <v>LL</v>
          </cell>
          <cell r="G121" t="str">
            <v>-</v>
          </cell>
          <cell r="H121" t="str">
            <v>St Etienne</v>
          </cell>
          <cell r="I121" t="str">
            <v>SN</v>
          </cell>
          <cell r="J121">
            <v>1</v>
          </cell>
          <cell r="K121">
            <v>1</v>
          </cell>
        </row>
        <row r="122">
          <cell r="B122">
            <v>12</v>
          </cell>
          <cell r="C122">
            <v>41944</v>
          </cell>
          <cell r="D122" t="str">
            <v>12D</v>
          </cell>
          <cell r="E122" t="str">
            <v>Lorient</v>
          </cell>
          <cell r="F122" t="str">
            <v>LT</v>
          </cell>
          <cell r="G122" t="str">
            <v>-</v>
          </cell>
          <cell r="H122" t="str">
            <v>Paris SG</v>
          </cell>
          <cell r="I122" t="str">
            <v>PS</v>
          </cell>
          <cell r="J122">
            <v>1</v>
          </cell>
          <cell r="K122">
            <v>2</v>
          </cell>
        </row>
        <row r="123">
          <cell r="B123">
            <v>12</v>
          </cell>
          <cell r="C123">
            <v>41944</v>
          </cell>
          <cell r="D123" t="str">
            <v>12E</v>
          </cell>
          <cell r="E123" t="str">
            <v>Marseille</v>
          </cell>
          <cell r="F123" t="str">
            <v>OM</v>
          </cell>
          <cell r="G123" t="str">
            <v>-</v>
          </cell>
          <cell r="H123" t="str">
            <v>Lens</v>
          </cell>
          <cell r="I123" t="str">
            <v>LS</v>
          </cell>
          <cell r="J123">
            <v>2</v>
          </cell>
          <cell r="K123">
            <v>1</v>
          </cell>
        </row>
        <row r="124">
          <cell r="B124">
            <v>12</v>
          </cell>
          <cell r="C124">
            <v>41944</v>
          </cell>
          <cell r="D124" t="str">
            <v>12F</v>
          </cell>
          <cell r="E124" t="str">
            <v>Metz</v>
          </cell>
          <cell r="F124" t="str">
            <v>MZ</v>
          </cell>
          <cell r="G124" t="str">
            <v>-</v>
          </cell>
          <cell r="H124" t="str">
            <v>Caen</v>
          </cell>
          <cell r="I124" t="str">
            <v>CA</v>
          </cell>
          <cell r="J124">
            <v>3</v>
          </cell>
          <cell r="K124">
            <v>2</v>
          </cell>
        </row>
        <row r="125">
          <cell r="B125">
            <v>12</v>
          </cell>
          <cell r="C125">
            <v>41944</v>
          </cell>
          <cell r="D125" t="str">
            <v>12G</v>
          </cell>
          <cell r="E125" t="str">
            <v>AS Monaco</v>
          </cell>
          <cell r="F125" t="str">
            <v>AS</v>
          </cell>
          <cell r="G125" t="str">
            <v>-</v>
          </cell>
          <cell r="H125" t="str">
            <v>Reims</v>
          </cell>
          <cell r="I125" t="str">
            <v>RM</v>
          </cell>
          <cell r="J125">
            <v>1</v>
          </cell>
          <cell r="K125">
            <v>1</v>
          </cell>
        </row>
        <row r="126">
          <cell r="B126">
            <v>12</v>
          </cell>
          <cell r="C126">
            <v>41944</v>
          </cell>
          <cell r="D126" t="str">
            <v>12H</v>
          </cell>
          <cell r="E126" t="str">
            <v>Montpellier</v>
          </cell>
          <cell r="F126" t="str">
            <v>MT</v>
          </cell>
          <cell r="G126" t="str">
            <v>-</v>
          </cell>
          <cell r="H126" t="str">
            <v>Evian TG</v>
          </cell>
          <cell r="I126" t="str">
            <v>TG</v>
          </cell>
          <cell r="J126">
            <v>2</v>
          </cell>
          <cell r="K126">
            <v>0</v>
          </cell>
        </row>
        <row r="127">
          <cell r="B127">
            <v>12</v>
          </cell>
          <cell r="C127">
            <v>41944</v>
          </cell>
          <cell r="D127" t="str">
            <v>12I</v>
          </cell>
          <cell r="E127" t="str">
            <v>Nantes</v>
          </cell>
          <cell r="F127" t="str">
            <v>NA</v>
          </cell>
          <cell r="G127" t="str">
            <v>-</v>
          </cell>
          <cell r="H127" t="str">
            <v>Rennes</v>
          </cell>
          <cell r="I127" t="str">
            <v>RS</v>
          </cell>
          <cell r="J127">
            <v>1</v>
          </cell>
          <cell r="K127">
            <v>1</v>
          </cell>
        </row>
        <row r="128">
          <cell r="B128">
            <v>12</v>
          </cell>
          <cell r="C128">
            <v>41944</v>
          </cell>
          <cell r="D128" t="str">
            <v>12J</v>
          </cell>
          <cell r="E128" t="str">
            <v>Nice</v>
          </cell>
          <cell r="F128" t="str">
            <v>NC</v>
          </cell>
          <cell r="G128" t="str">
            <v>-</v>
          </cell>
          <cell r="H128" t="str">
            <v>Lyon</v>
          </cell>
          <cell r="I128" t="str">
            <v>LY</v>
          </cell>
          <cell r="J128">
            <v>1</v>
          </cell>
          <cell r="K128">
            <v>3</v>
          </cell>
        </row>
        <row r="129">
          <cell r="B129">
            <v>13</v>
          </cell>
          <cell r="C129">
            <v>41951</v>
          </cell>
          <cell r="D129" t="str">
            <v>13A</v>
          </cell>
          <cell r="E129" t="str">
            <v>Bastia</v>
          </cell>
          <cell r="F129" t="str">
            <v>BS</v>
          </cell>
          <cell r="G129" t="str">
            <v>-</v>
          </cell>
          <cell r="H129" t="str">
            <v>Montpellier</v>
          </cell>
          <cell r="I129" t="str">
            <v>MT</v>
          </cell>
          <cell r="J129">
            <v>2</v>
          </cell>
          <cell r="K129">
            <v>0</v>
          </cell>
        </row>
        <row r="130">
          <cell r="B130">
            <v>13</v>
          </cell>
          <cell r="C130">
            <v>41951</v>
          </cell>
          <cell r="D130" t="str">
            <v>13B</v>
          </cell>
          <cell r="E130" t="str">
            <v>Caen</v>
          </cell>
          <cell r="F130" t="str">
            <v>CA</v>
          </cell>
          <cell r="G130" t="str">
            <v>-</v>
          </cell>
          <cell r="H130" t="str">
            <v>Nantes</v>
          </cell>
          <cell r="I130" t="str">
            <v>NA</v>
          </cell>
          <cell r="J130">
            <v>1</v>
          </cell>
          <cell r="K130">
            <v>2</v>
          </cell>
        </row>
        <row r="131">
          <cell r="B131">
            <v>13</v>
          </cell>
          <cell r="C131">
            <v>41951</v>
          </cell>
          <cell r="D131" t="str">
            <v>13C</v>
          </cell>
          <cell r="E131" t="str">
            <v>Evian TG</v>
          </cell>
          <cell r="F131" t="str">
            <v>TG</v>
          </cell>
          <cell r="G131" t="str">
            <v>-</v>
          </cell>
          <cell r="H131" t="str">
            <v>Nice</v>
          </cell>
          <cell r="I131" t="str">
            <v>NC</v>
          </cell>
          <cell r="J131">
            <v>1</v>
          </cell>
          <cell r="K131">
            <v>0</v>
          </cell>
        </row>
        <row r="132">
          <cell r="B132">
            <v>13</v>
          </cell>
          <cell r="C132">
            <v>41951</v>
          </cell>
          <cell r="D132" t="str">
            <v>13D</v>
          </cell>
          <cell r="E132" t="str">
            <v>Lens</v>
          </cell>
          <cell r="F132" t="str">
            <v>LS</v>
          </cell>
          <cell r="G132" t="str">
            <v>-</v>
          </cell>
          <cell r="H132" t="str">
            <v>Bordeaux</v>
          </cell>
          <cell r="I132" t="str">
            <v>BX</v>
          </cell>
          <cell r="J132">
            <v>1</v>
          </cell>
          <cell r="K132">
            <v>2</v>
          </cell>
        </row>
        <row r="133">
          <cell r="B133">
            <v>13</v>
          </cell>
          <cell r="C133">
            <v>41951</v>
          </cell>
          <cell r="D133" t="str">
            <v>13E</v>
          </cell>
          <cell r="E133" t="str">
            <v>Lyon</v>
          </cell>
          <cell r="F133" t="str">
            <v>LY</v>
          </cell>
          <cell r="G133" t="str">
            <v>-</v>
          </cell>
          <cell r="H133" t="str">
            <v>EA Guingamp</v>
          </cell>
          <cell r="I133" t="str">
            <v>EG</v>
          </cell>
          <cell r="J133">
            <v>3</v>
          </cell>
          <cell r="K133">
            <v>1</v>
          </cell>
        </row>
        <row r="134">
          <cell r="B134">
            <v>13</v>
          </cell>
          <cell r="C134">
            <v>41951</v>
          </cell>
          <cell r="D134" t="str">
            <v>13F</v>
          </cell>
          <cell r="E134" t="str">
            <v>Paris SG</v>
          </cell>
          <cell r="F134" t="str">
            <v>PS</v>
          </cell>
          <cell r="G134" t="str">
            <v>-</v>
          </cell>
          <cell r="H134" t="str">
            <v>Marseille</v>
          </cell>
          <cell r="I134" t="str">
            <v>OM</v>
          </cell>
          <cell r="J134">
            <v>2</v>
          </cell>
          <cell r="K134">
            <v>0</v>
          </cell>
        </row>
        <row r="135">
          <cell r="B135">
            <v>13</v>
          </cell>
          <cell r="C135">
            <v>41951</v>
          </cell>
          <cell r="D135" t="str">
            <v>13G</v>
          </cell>
          <cell r="E135" t="str">
            <v>Reims</v>
          </cell>
          <cell r="F135" t="str">
            <v>RM</v>
          </cell>
          <cell r="G135" t="str">
            <v>-</v>
          </cell>
          <cell r="H135" t="str">
            <v>Lille</v>
          </cell>
          <cell r="I135" t="str">
            <v>LL</v>
          </cell>
          <cell r="J135">
            <v>2</v>
          </cell>
          <cell r="K135">
            <v>0</v>
          </cell>
        </row>
        <row r="136">
          <cell r="B136">
            <v>13</v>
          </cell>
          <cell r="C136">
            <v>41951</v>
          </cell>
          <cell r="D136" t="str">
            <v>13H</v>
          </cell>
          <cell r="E136" t="str">
            <v>Rennes</v>
          </cell>
          <cell r="F136" t="str">
            <v>RS</v>
          </cell>
          <cell r="G136" t="str">
            <v>-</v>
          </cell>
          <cell r="H136" t="str">
            <v>Lorient</v>
          </cell>
          <cell r="I136" t="str">
            <v>LT</v>
          </cell>
          <cell r="J136">
            <v>1</v>
          </cell>
          <cell r="K136">
            <v>0</v>
          </cell>
        </row>
        <row r="137">
          <cell r="B137">
            <v>13</v>
          </cell>
          <cell r="C137">
            <v>41951</v>
          </cell>
          <cell r="D137" t="str">
            <v>13I</v>
          </cell>
          <cell r="E137" t="str">
            <v>St Etienne</v>
          </cell>
          <cell r="F137" t="str">
            <v>SN</v>
          </cell>
          <cell r="G137" t="str">
            <v>-</v>
          </cell>
          <cell r="H137" t="str">
            <v>AS Monaco</v>
          </cell>
          <cell r="I137" t="str">
            <v>AS</v>
          </cell>
          <cell r="J137">
            <v>1</v>
          </cell>
          <cell r="K137">
            <v>1</v>
          </cell>
        </row>
        <row r="138">
          <cell r="B138">
            <v>13</v>
          </cell>
          <cell r="C138">
            <v>41951</v>
          </cell>
          <cell r="D138" t="str">
            <v>13J</v>
          </cell>
          <cell r="E138" t="str">
            <v>Toulouse</v>
          </cell>
          <cell r="F138" t="str">
            <v>TL</v>
          </cell>
          <cell r="G138" t="str">
            <v>-</v>
          </cell>
          <cell r="H138" t="str">
            <v>Metz</v>
          </cell>
          <cell r="I138" t="str">
            <v>MZ</v>
          </cell>
          <cell r="J138">
            <v>3</v>
          </cell>
          <cell r="K138">
            <v>0</v>
          </cell>
        </row>
        <row r="139">
          <cell r="B139">
            <v>14</v>
          </cell>
          <cell r="C139">
            <v>41965</v>
          </cell>
          <cell r="D139" t="str">
            <v>14A</v>
          </cell>
          <cell r="E139" t="str">
            <v>Bastia</v>
          </cell>
          <cell r="F139" t="str">
            <v>BS</v>
          </cell>
          <cell r="G139" t="str">
            <v>-</v>
          </cell>
          <cell r="H139" t="str">
            <v>Lyon</v>
          </cell>
          <cell r="I139" t="str">
            <v>LY</v>
          </cell>
          <cell r="J139">
            <v>0</v>
          </cell>
          <cell r="K139">
            <v>0</v>
          </cell>
        </row>
        <row r="140">
          <cell r="B140">
            <v>14</v>
          </cell>
          <cell r="C140">
            <v>41965</v>
          </cell>
          <cell r="D140" t="str">
            <v>14B</v>
          </cell>
          <cell r="E140" t="str">
            <v>EA Guingamp</v>
          </cell>
          <cell r="F140" t="str">
            <v>EG</v>
          </cell>
          <cell r="G140" t="str">
            <v>-</v>
          </cell>
          <cell r="H140" t="str">
            <v>Rennes</v>
          </cell>
          <cell r="I140" t="str">
            <v>RS</v>
          </cell>
          <cell r="J140">
            <v>0</v>
          </cell>
          <cell r="K140">
            <v>1</v>
          </cell>
        </row>
        <row r="141">
          <cell r="B141">
            <v>14</v>
          </cell>
          <cell r="C141">
            <v>41965</v>
          </cell>
          <cell r="D141" t="str">
            <v>14C</v>
          </cell>
          <cell r="E141" t="str">
            <v>Lille</v>
          </cell>
          <cell r="F141" t="str">
            <v>LL</v>
          </cell>
          <cell r="G141" t="str">
            <v>-</v>
          </cell>
          <cell r="H141" t="str">
            <v>Evian TG</v>
          </cell>
          <cell r="I141" t="str">
            <v>TG</v>
          </cell>
        </row>
        <row r="142">
          <cell r="B142">
            <v>14</v>
          </cell>
          <cell r="C142">
            <v>41965</v>
          </cell>
          <cell r="D142" t="str">
            <v>14D</v>
          </cell>
          <cell r="E142" t="str">
            <v>Lorient</v>
          </cell>
          <cell r="F142" t="str">
            <v>LT</v>
          </cell>
          <cell r="G142" t="str">
            <v>-</v>
          </cell>
          <cell r="H142" t="str">
            <v>Lens</v>
          </cell>
          <cell r="I142" t="str">
            <v>LS</v>
          </cell>
          <cell r="J142">
            <v>1</v>
          </cell>
          <cell r="K142">
            <v>0</v>
          </cell>
        </row>
        <row r="143">
          <cell r="B143">
            <v>14</v>
          </cell>
          <cell r="C143">
            <v>41965</v>
          </cell>
          <cell r="D143" t="str">
            <v>14E</v>
          </cell>
          <cell r="E143" t="str">
            <v>Marseille</v>
          </cell>
          <cell r="F143" t="str">
            <v>OM</v>
          </cell>
          <cell r="G143" t="str">
            <v>-</v>
          </cell>
          <cell r="H143" t="str">
            <v>Bordeaux</v>
          </cell>
          <cell r="I143" t="str">
            <v>BX</v>
          </cell>
          <cell r="J143">
            <v>3</v>
          </cell>
          <cell r="K143">
            <v>1</v>
          </cell>
        </row>
        <row r="144">
          <cell r="B144">
            <v>14</v>
          </cell>
          <cell r="C144">
            <v>41965</v>
          </cell>
          <cell r="D144" t="str">
            <v>14F</v>
          </cell>
          <cell r="E144" t="str">
            <v>Metz</v>
          </cell>
          <cell r="F144" t="str">
            <v>MZ</v>
          </cell>
          <cell r="G144" t="str">
            <v>-</v>
          </cell>
          <cell r="H144" t="str">
            <v>Paris SG</v>
          </cell>
          <cell r="I144" t="str">
            <v>PS</v>
          </cell>
          <cell r="J144">
            <v>2</v>
          </cell>
          <cell r="K144">
            <v>3</v>
          </cell>
        </row>
        <row r="145">
          <cell r="B145">
            <v>14</v>
          </cell>
          <cell r="C145">
            <v>41965</v>
          </cell>
          <cell r="D145" t="str">
            <v>14G</v>
          </cell>
          <cell r="E145" t="str">
            <v>AS Monaco</v>
          </cell>
          <cell r="F145" t="str">
            <v>AS</v>
          </cell>
          <cell r="G145" t="str">
            <v>-</v>
          </cell>
          <cell r="H145" t="str">
            <v>Caen</v>
          </cell>
          <cell r="I145" t="str">
            <v>CA</v>
          </cell>
          <cell r="J145">
            <v>2</v>
          </cell>
          <cell r="K145">
            <v>2</v>
          </cell>
        </row>
        <row r="146">
          <cell r="B146">
            <v>14</v>
          </cell>
          <cell r="C146">
            <v>41965</v>
          </cell>
          <cell r="D146" t="str">
            <v>14H</v>
          </cell>
          <cell r="E146" t="str">
            <v>Montpellier</v>
          </cell>
          <cell r="F146" t="str">
            <v>MT</v>
          </cell>
          <cell r="G146" t="str">
            <v>-</v>
          </cell>
          <cell r="H146" t="str">
            <v>Toulouse</v>
          </cell>
          <cell r="I146" t="str">
            <v>TL</v>
          </cell>
          <cell r="J146">
            <v>2</v>
          </cell>
          <cell r="K146">
            <v>0</v>
          </cell>
        </row>
        <row r="147">
          <cell r="B147">
            <v>14</v>
          </cell>
          <cell r="C147">
            <v>41965</v>
          </cell>
          <cell r="D147" t="str">
            <v>14I</v>
          </cell>
          <cell r="E147" t="str">
            <v>Nantes</v>
          </cell>
          <cell r="F147" t="str">
            <v>NA</v>
          </cell>
          <cell r="G147" t="str">
            <v>-</v>
          </cell>
          <cell r="H147" t="str">
            <v>St Etienne</v>
          </cell>
          <cell r="I147" t="str">
            <v>SN</v>
          </cell>
          <cell r="J147">
            <v>0</v>
          </cell>
          <cell r="K147">
            <v>0</v>
          </cell>
        </row>
        <row r="148">
          <cell r="B148">
            <v>14</v>
          </cell>
          <cell r="C148">
            <v>41965</v>
          </cell>
          <cell r="D148" t="str">
            <v>14J</v>
          </cell>
          <cell r="E148" t="str">
            <v>Nice</v>
          </cell>
          <cell r="F148" t="str">
            <v>NC</v>
          </cell>
          <cell r="G148" t="str">
            <v>-</v>
          </cell>
          <cell r="H148" t="str">
            <v>Reims</v>
          </cell>
          <cell r="I148" t="str">
            <v>RM</v>
          </cell>
          <cell r="J148">
            <v>0</v>
          </cell>
          <cell r="K148">
            <v>0</v>
          </cell>
        </row>
        <row r="149">
          <cell r="B149">
            <v>15</v>
          </cell>
          <cell r="C149">
            <v>41972</v>
          </cell>
          <cell r="D149" t="str">
            <v>15A</v>
          </cell>
          <cell r="E149" t="str">
            <v>Bordeaux</v>
          </cell>
          <cell r="F149" t="str">
            <v>BX</v>
          </cell>
          <cell r="G149" t="str">
            <v>-</v>
          </cell>
          <cell r="H149" t="str">
            <v>Lille</v>
          </cell>
          <cell r="I149" t="str">
            <v>LL</v>
          </cell>
          <cell r="J149">
            <v>1</v>
          </cell>
          <cell r="K149">
            <v>0</v>
          </cell>
        </row>
        <row r="150">
          <cell r="B150">
            <v>15</v>
          </cell>
          <cell r="C150">
            <v>41972</v>
          </cell>
          <cell r="D150" t="str">
            <v>15B</v>
          </cell>
          <cell r="E150" t="str">
            <v>Caen</v>
          </cell>
          <cell r="F150" t="str">
            <v>CA</v>
          </cell>
          <cell r="G150" t="str">
            <v>-</v>
          </cell>
          <cell r="H150" t="str">
            <v>Montpellier</v>
          </cell>
          <cell r="I150" t="str">
            <v>MT</v>
          </cell>
          <cell r="J150">
            <v>1</v>
          </cell>
          <cell r="K150">
            <v>1</v>
          </cell>
        </row>
        <row r="151">
          <cell r="B151">
            <v>15</v>
          </cell>
          <cell r="C151">
            <v>41972</v>
          </cell>
          <cell r="D151" t="str">
            <v>15C</v>
          </cell>
          <cell r="E151" t="str">
            <v>Evian TG</v>
          </cell>
          <cell r="F151" t="str">
            <v>TG</v>
          </cell>
          <cell r="G151" t="str">
            <v>-</v>
          </cell>
          <cell r="H151" t="str">
            <v>EA Guingamp</v>
          </cell>
          <cell r="I151" t="str">
            <v>EG</v>
          </cell>
          <cell r="J151">
            <v>2</v>
          </cell>
          <cell r="K151">
            <v>0</v>
          </cell>
        </row>
        <row r="152">
          <cell r="B152">
            <v>15</v>
          </cell>
          <cell r="C152">
            <v>41972</v>
          </cell>
          <cell r="D152" t="str">
            <v>15D</v>
          </cell>
          <cell r="E152" t="str">
            <v>Lens</v>
          </cell>
          <cell r="F152" t="str">
            <v>LS</v>
          </cell>
          <cell r="G152" t="str">
            <v>-</v>
          </cell>
          <cell r="H152" t="str">
            <v>Metz</v>
          </cell>
          <cell r="I152" t="str">
            <v>MZ</v>
          </cell>
          <cell r="J152">
            <v>2</v>
          </cell>
          <cell r="K152">
            <v>0</v>
          </cell>
        </row>
        <row r="153">
          <cell r="B153">
            <v>15</v>
          </cell>
          <cell r="C153">
            <v>41972</v>
          </cell>
          <cell r="D153" t="str">
            <v>15E</v>
          </cell>
          <cell r="E153" t="str">
            <v>Marseille</v>
          </cell>
          <cell r="F153" t="str">
            <v>OM</v>
          </cell>
          <cell r="G153" t="str">
            <v>-</v>
          </cell>
          <cell r="H153" t="str">
            <v>Nantes</v>
          </cell>
          <cell r="I153" t="str">
            <v>NA</v>
          </cell>
          <cell r="J153">
            <v>2</v>
          </cell>
          <cell r="K153">
            <v>0</v>
          </cell>
        </row>
        <row r="154">
          <cell r="B154">
            <v>15</v>
          </cell>
          <cell r="C154">
            <v>41972</v>
          </cell>
          <cell r="D154" t="str">
            <v>15F</v>
          </cell>
          <cell r="E154" t="str">
            <v>Paris SG</v>
          </cell>
          <cell r="F154" t="str">
            <v>PS</v>
          </cell>
          <cell r="G154" t="str">
            <v>-</v>
          </cell>
          <cell r="H154" t="str">
            <v>Nice</v>
          </cell>
          <cell r="I154" t="str">
            <v>NC</v>
          </cell>
          <cell r="J154">
            <v>1</v>
          </cell>
          <cell r="K154">
            <v>0</v>
          </cell>
        </row>
        <row r="155">
          <cell r="B155">
            <v>15</v>
          </cell>
          <cell r="C155">
            <v>41972</v>
          </cell>
          <cell r="D155" t="str">
            <v>15G</v>
          </cell>
          <cell r="E155" t="str">
            <v>Reims</v>
          </cell>
          <cell r="F155" t="str">
            <v>RM</v>
          </cell>
          <cell r="G155" t="str">
            <v>-</v>
          </cell>
          <cell r="H155" t="str">
            <v>Bastia</v>
          </cell>
          <cell r="I155" t="str">
            <v>BS</v>
          </cell>
          <cell r="J155">
            <v>2</v>
          </cell>
          <cell r="K155">
            <v>1</v>
          </cell>
        </row>
        <row r="156">
          <cell r="B156">
            <v>15</v>
          </cell>
          <cell r="C156">
            <v>41972</v>
          </cell>
          <cell r="D156" t="str">
            <v>15H</v>
          </cell>
          <cell r="E156" t="str">
            <v>Rennes</v>
          </cell>
          <cell r="F156" t="str">
            <v>RS</v>
          </cell>
          <cell r="G156" t="str">
            <v>-</v>
          </cell>
          <cell r="H156" t="str">
            <v>AS Monaco</v>
          </cell>
          <cell r="I156" t="str">
            <v>AS</v>
          </cell>
          <cell r="J156">
            <v>2</v>
          </cell>
          <cell r="K156">
            <v>0</v>
          </cell>
        </row>
        <row r="157">
          <cell r="B157">
            <v>15</v>
          </cell>
          <cell r="C157">
            <v>41972</v>
          </cell>
          <cell r="D157" t="str">
            <v>15I</v>
          </cell>
          <cell r="E157" t="str">
            <v>St Etienne</v>
          </cell>
          <cell r="F157" t="str">
            <v>SN</v>
          </cell>
          <cell r="G157" t="str">
            <v>-</v>
          </cell>
          <cell r="H157" t="str">
            <v>Lyon</v>
          </cell>
          <cell r="I157" t="str">
            <v>LY</v>
          </cell>
          <cell r="J157">
            <v>3</v>
          </cell>
          <cell r="K157">
            <v>0</v>
          </cell>
        </row>
        <row r="158">
          <cell r="B158">
            <v>15</v>
          </cell>
          <cell r="C158">
            <v>41972</v>
          </cell>
          <cell r="D158" t="str">
            <v>15J</v>
          </cell>
          <cell r="E158" t="str">
            <v>Toulouse</v>
          </cell>
          <cell r="F158" t="str">
            <v>TL</v>
          </cell>
          <cell r="G158" t="str">
            <v>-</v>
          </cell>
          <cell r="H158" t="str">
            <v>Lorient</v>
          </cell>
          <cell r="I158" t="str">
            <v>LT</v>
          </cell>
          <cell r="J158">
            <v>2</v>
          </cell>
          <cell r="K158">
            <v>3</v>
          </cell>
        </row>
        <row r="159">
          <cell r="B159">
            <v>16</v>
          </cell>
          <cell r="C159">
            <v>41976</v>
          </cell>
          <cell r="D159" t="str">
            <v>16A</v>
          </cell>
          <cell r="E159" t="str">
            <v>Bastia</v>
          </cell>
          <cell r="F159" t="str">
            <v>BS</v>
          </cell>
          <cell r="G159" t="str">
            <v>-</v>
          </cell>
          <cell r="H159" t="str">
            <v>Evian TG</v>
          </cell>
          <cell r="I159" t="str">
            <v>TG</v>
          </cell>
          <cell r="J159">
            <v>1</v>
          </cell>
          <cell r="K159">
            <v>2</v>
          </cell>
        </row>
        <row r="160">
          <cell r="B160">
            <v>16</v>
          </cell>
          <cell r="C160">
            <v>41976</v>
          </cell>
          <cell r="D160" t="str">
            <v>16B</v>
          </cell>
          <cell r="E160" t="str">
            <v>EA Guingamp</v>
          </cell>
          <cell r="F160" t="str">
            <v>EG</v>
          </cell>
          <cell r="G160" t="str">
            <v>-</v>
          </cell>
          <cell r="H160" t="str">
            <v>Caen</v>
          </cell>
          <cell r="I160" t="str">
            <v>CA</v>
          </cell>
          <cell r="J160">
            <v>5</v>
          </cell>
          <cell r="K160">
            <v>1</v>
          </cell>
        </row>
        <row r="161">
          <cell r="B161">
            <v>16</v>
          </cell>
          <cell r="C161">
            <v>41976</v>
          </cell>
          <cell r="D161" t="str">
            <v>16C</v>
          </cell>
          <cell r="E161" t="str">
            <v>Lille</v>
          </cell>
          <cell r="F161" t="str">
            <v>LL</v>
          </cell>
          <cell r="G161" t="str">
            <v>-</v>
          </cell>
          <cell r="H161" t="str">
            <v>Paris SG</v>
          </cell>
          <cell r="I161" t="str">
            <v>PS</v>
          </cell>
          <cell r="J161">
            <v>1</v>
          </cell>
          <cell r="K161">
            <v>1</v>
          </cell>
        </row>
        <row r="162">
          <cell r="B162">
            <v>16</v>
          </cell>
          <cell r="C162">
            <v>41976</v>
          </cell>
          <cell r="D162" t="str">
            <v>16D</v>
          </cell>
          <cell r="E162" t="str">
            <v>Lorient</v>
          </cell>
          <cell r="F162" t="str">
            <v>LT</v>
          </cell>
          <cell r="G162" t="str">
            <v>-</v>
          </cell>
          <cell r="H162" t="str">
            <v>Marseille</v>
          </cell>
          <cell r="I162" t="str">
            <v>OM</v>
          </cell>
          <cell r="J162">
            <v>1</v>
          </cell>
          <cell r="K162">
            <v>1</v>
          </cell>
        </row>
        <row r="163">
          <cell r="B163">
            <v>16</v>
          </cell>
          <cell r="C163">
            <v>41976</v>
          </cell>
          <cell r="D163" t="str">
            <v>16E</v>
          </cell>
          <cell r="E163" t="str">
            <v>Lyon</v>
          </cell>
          <cell r="F163" t="str">
            <v>LY</v>
          </cell>
          <cell r="G163" t="str">
            <v>-</v>
          </cell>
          <cell r="H163" t="str">
            <v>Reims</v>
          </cell>
          <cell r="I163" t="str">
            <v>RM</v>
          </cell>
          <cell r="J163">
            <v>2</v>
          </cell>
          <cell r="K163">
            <v>1</v>
          </cell>
        </row>
        <row r="164">
          <cell r="B164">
            <v>16</v>
          </cell>
          <cell r="C164">
            <v>41976</v>
          </cell>
          <cell r="D164" t="str">
            <v>16F</v>
          </cell>
          <cell r="E164" t="str">
            <v>Metz</v>
          </cell>
          <cell r="F164" t="str">
            <v>MZ</v>
          </cell>
          <cell r="G164" t="str">
            <v>-</v>
          </cell>
          <cell r="H164" t="str">
            <v>Bordeaux</v>
          </cell>
          <cell r="I164" t="str">
            <v>BX</v>
          </cell>
          <cell r="J164">
            <v>0</v>
          </cell>
          <cell r="K164">
            <v>0</v>
          </cell>
        </row>
        <row r="165">
          <cell r="B165">
            <v>16</v>
          </cell>
          <cell r="C165">
            <v>41976</v>
          </cell>
          <cell r="D165" t="str">
            <v>16G</v>
          </cell>
          <cell r="E165" t="str">
            <v>AS Monaco</v>
          </cell>
          <cell r="F165" t="str">
            <v>AS</v>
          </cell>
          <cell r="G165" t="str">
            <v>-</v>
          </cell>
          <cell r="H165" t="str">
            <v>Lens</v>
          </cell>
          <cell r="I165" t="str">
            <v>LS</v>
          </cell>
          <cell r="J165">
            <v>2</v>
          </cell>
          <cell r="K165">
            <v>0</v>
          </cell>
        </row>
        <row r="166">
          <cell r="B166">
            <v>16</v>
          </cell>
          <cell r="C166">
            <v>41976</v>
          </cell>
          <cell r="D166" t="str">
            <v>16H</v>
          </cell>
          <cell r="E166" t="str">
            <v>Montpellier</v>
          </cell>
          <cell r="F166" t="str">
            <v>MT</v>
          </cell>
          <cell r="G166" t="str">
            <v>-</v>
          </cell>
          <cell r="H166" t="str">
            <v>St Etienne</v>
          </cell>
          <cell r="I166" t="str">
            <v>SN</v>
          </cell>
          <cell r="J166">
            <v>0</v>
          </cell>
          <cell r="K166">
            <v>2</v>
          </cell>
        </row>
        <row r="167">
          <cell r="B167">
            <v>16</v>
          </cell>
          <cell r="C167">
            <v>41976</v>
          </cell>
          <cell r="D167" t="str">
            <v>16I</v>
          </cell>
          <cell r="E167" t="str">
            <v>Nantes</v>
          </cell>
          <cell r="F167" t="str">
            <v>NA</v>
          </cell>
          <cell r="G167" t="str">
            <v>-</v>
          </cell>
          <cell r="H167" t="str">
            <v>Toulouse</v>
          </cell>
          <cell r="I167" t="str">
            <v>TL</v>
          </cell>
          <cell r="J167">
            <v>1</v>
          </cell>
          <cell r="K167">
            <v>2</v>
          </cell>
        </row>
        <row r="168">
          <cell r="B168">
            <v>16</v>
          </cell>
          <cell r="C168">
            <v>41976</v>
          </cell>
          <cell r="D168" t="str">
            <v>16J</v>
          </cell>
          <cell r="E168" t="str">
            <v>Nice</v>
          </cell>
          <cell r="F168" t="str">
            <v>NC</v>
          </cell>
          <cell r="G168" t="str">
            <v>-</v>
          </cell>
          <cell r="H168" t="str">
            <v>Rennes</v>
          </cell>
          <cell r="I168" t="str">
            <v>RS</v>
          </cell>
          <cell r="J168">
            <v>1</v>
          </cell>
          <cell r="K168">
            <v>2</v>
          </cell>
        </row>
        <row r="169">
          <cell r="B169">
            <v>17</v>
          </cell>
          <cell r="C169">
            <v>41979</v>
          </cell>
          <cell r="D169" t="str">
            <v>17A</v>
          </cell>
          <cell r="E169" t="str">
            <v>Bordeaux</v>
          </cell>
          <cell r="F169" t="str">
            <v>BX</v>
          </cell>
          <cell r="G169" t="str">
            <v>-</v>
          </cell>
          <cell r="H169" t="str">
            <v>Lorient</v>
          </cell>
          <cell r="I169" t="str">
            <v>LT</v>
          </cell>
          <cell r="J169">
            <v>3</v>
          </cell>
          <cell r="K169">
            <v>2</v>
          </cell>
        </row>
        <row r="170">
          <cell r="B170">
            <v>17</v>
          </cell>
          <cell r="C170">
            <v>41979</v>
          </cell>
          <cell r="D170" t="str">
            <v>17B</v>
          </cell>
          <cell r="E170" t="str">
            <v>Caen</v>
          </cell>
          <cell r="F170" t="str">
            <v>CA</v>
          </cell>
          <cell r="G170" t="str">
            <v>-</v>
          </cell>
          <cell r="H170" t="str">
            <v>Nice</v>
          </cell>
          <cell r="I170" t="str">
            <v>NC</v>
          </cell>
          <cell r="J170">
            <v>2</v>
          </cell>
          <cell r="K170">
            <v>3</v>
          </cell>
        </row>
        <row r="171">
          <cell r="B171">
            <v>17</v>
          </cell>
          <cell r="C171">
            <v>41979</v>
          </cell>
          <cell r="D171" t="str">
            <v>17C</v>
          </cell>
          <cell r="E171" t="str">
            <v>Evian TG</v>
          </cell>
          <cell r="F171" t="str">
            <v>TG</v>
          </cell>
          <cell r="G171" t="str">
            <v>-</v>
          </cell>
          <cell r="H171" t="str">
            <v>Lyon</v>
          </cell>
          <cell r="I171" t="str">
            <v>LY</v>
          </cell>
          <cell r="J171">
            <v>2</v>
          </cell>
          <cell r="K171">
            <v>3</v>
          </cell>
        </row>
        <row r="172">
          <cell r="B172">
            <v>17</v>
          </cell>
          <cell r="C172">
            <v>41979</v>
          </cell>
          <cell r="D172" t="str">
            <v>17D</v>
          </cell>
          <cell r="E172" t="str">
            <v>Lens</v>
          </cell>
          <cell r="F172" t="str">
            <v>LS</v>
          </cell>
          <cell r="G172" t="str">
            <v>-</v>
          </cell>
          <cell r="H172" t="str">
            <v>Lille</v>
          </cell>
          <cell r="I172" t="str">
            <v>LL</v>
          </cell>
          <cell r="J172">
            <v>1</v>
          </cell>
          <cell r="K172">
            <v>1</v>
          </cell>
        </row>
        <row r="173">
          <cell r="B173">
            <v>17</v>
          </cell>
          <cell r="C173">
            <v>41979</v>
          </cell>
          <cell r="D173" t="str">
            <v>17E</v>
          </cell>
          <cell r="E173" t="str">
            <v>Marseille</v>
          </cell>
          <cell r="F173" t="str">
            <v>OM</v>
          </cell>
          <cell r="G173" t="str">
            <v>-</v>
          </cell>
          <cell r="H173" t="str">
            <v>Metz</v>
          </cell>
          <cell r="I173" t="str">
            <v>MZ</v>
          </cell>
          <cell r="J173">
            <v>3</v>
          </cell>
          <cell r="K173">
            <v>1</v>
          </cell>
        </row>
        <row r="174">
          <cell r="B174">
            <v>17</v>
          </cell>
          <cell r="C174">
            <v>41979</v>
          </cell>
          <cell r="D174" t="str">
            <v>17F</v>
          </cell>
          <cell r="E174" t="str">
            <v>Paris SG</v>
          </cell>
          <cell r="F174" t="str">
            <v>PS</v>
          </cell>
          <cell r="G174" t="str">
            <v>-</v>
          </cell>
          <cell r="H174" t="str">
            <v>Nantes</v>
          </cell>
          <cell r="I174" t="str">
            <v>NA</v>
          </cell>
          <cell r="J174">
            <v>2</v>
          </cell>
          <cell r="K174">
            <v>1</v>
          </cell>
        </row>
        <row r="175">
          <cell r="B175">
            <v>17</v>
          </cell>
          <cell r="C175">
            <v>41979</v>
          </cell>
          <cell r="D175" t="str">
            <v>17G</v>
          </cell>
          <cell r="E175" t="str">
            <v>Reims</v>
          </cell>
          <cell r="F175" t="str">
            <v>RM</v>
          </cell>
          <cell r="G175" t="str">
            <v>-</v>
          </cell>
          <cell r="H175" t="str">
            <v>EA Guingamp</v>
          </cell>
          <cell r="I175" t="str">
            <v>EG</v>
          </cell>
          <cell r="J175">
            <v>2</v>
          </cell>
          <cell r="K175">
            <v>3</v>
          </cell>
        </row>
        <row r="176">
          <cell r="B176">
            <v>17</v>
          </cell>
          <cell r="C176">
            <v>41979</v>
          </cell>
          <cell r="D176" t="str">
            <v>17H</v>
          </cell>
          <cell r="E176" t="str">
            <v>Rennes</v>
          </cell>
          <cell r="F176" t="str">
            <v>RS</v>
          </cell>
          <cell r="G176" t="str">
            <v>-</v>
          </cell>
          <cell r="H176" t="str">
            <v>Montpellier</v>
          </cell>
          <cell r="I176" t="str">
            <v>MT</v>
          </cell>
          <cell r="J176">
            <v>0</v>
          </cell>
          <cell r="K176">
            <v>4</v>
          </cell>
        </row>
        <row r="177">
          <cell r="B177">
            <v>17</v>
          </cell>
          <cell r="C177">
            <v>41979</v>
          </cell>
          <cell r="D177" t="str">
            <v>17I</v>
          </cell>
          <cell r="E177" t="str">
            <v>St Etienne</v>
          </cell>
          <cell r="F177" t="str">
            <v>SN</v>
          </cell>
          <cell r="G177" t="str">
            <v>-</v>
          </cell>
          <cell r="H177" t="str">
            <v>Bastia</v>
          </cell>
          <cell r="I177" t="str">
            <v>BS</v>
          </cell>
          <cell r="J177">
            <v>1</v>
          </cell>
          <cell r="K177">
            <v>0</v>
          </cell>
        </row>
        <row r="178">
          <cell r="B178">
            <v>17</v>
          </cell>
          <cell r="C178">
            <v>41979</v>
          </cell>
          <cell r="D178" t="str">
            <v>17J</v>
          </cell>
          <cell r="E178" t="str">
            <v>Toulouse</v>
          </cell>
          <cell r="F178" t="str">
            <v>TL</v>
          </cell>
          <cell r="G178" t="str">
            <v>-</v>
          </cell>
          <cell r="H178" t="str">
            <v>AS Monaco</v>
          </cell>
          <cell r="I178" t="str">
            <v>AS</v>
          </cell>
          <cell r="J178">
            <v>0</v>
          </cell>
          <cell r="K178">
            <v>2</v>
          </cell>
        </row>
        <row r="179">
          <cell r="B179">
            <v>18</v>
          </cell>
          <cell r="C179">
            <v>41986</v>
          </cell>
          <cell r="D179" t="str">
            <v>18A</v>
          </cell>
          <cell r="E179" t="str">
            <v>Bastia</v>
          </cell>
          <cell r="F179" t="str">
            <v>BS</v>
          </cell>
          <cell r="G179" t="str">
            <v>-</v>
          </cell>
          <cell r="H179" t="str">
            <v>Rennes</v>
          </cell>
          <cell r="I179" t="str">
            <v>RS</v>
          </cell>
          <cell r="J179">
            <v>2</v>
          </cell>
          <cell r="K179">
            <v>0</v>
          </cell>
        </row>
        <row r="180">
          <cell r="B180">
            <v>18</v>
          </cell>
          <cell r="C180">
            <v>41986</v>
          </cell>
          <cell r="D180" t="str">
            <v>18B</v>
          </cell>
          <cell r="E180" t="str">
            <v>EA Guingamp</v>
          </cell>
          <cell r="F180" t="str">
            <v>EG</v>
          </cell>
          <cell r="G180" t="str">
            <v>-</v>
          </cell>
          <cell r="H180" t="str">
            <v>Paris SG</v>
          </cell>
          <cell r="I180" t="str">
            <v>PS</v>
          </cell>
          <cell r="J180">
            <v>1</v>
          </cell>
          <cell r="K180">
            <v>0</v>
          </cell>
        </row>
        <row r="181">
          <cell r="B181">
            <v>18</v>
          </cell>
          <cell r="C181">
            <v>41986</v>
          </cell>
          <cell r="D181" t="str">
            <v>18C</v>
          </cell>
          <cell r="E181" t="str">
            <v>Lille</v>
          </cell>
          <cell r="F181" t="str">
            <v>LL</v>
          </cell>
          <cell r="G181" t="str">
            <v>-</v>
          </cell>
          <cell r="H181" t="str">
            <v>Toulouse</v>
          </cell>
          <cell r="I181" t="str">
            <v>TL</v>
          </cell>
          <cell r="J181">
            <v>3</v>
          </cell>
          <cell r="K181">
            <v>0</v>
          </cell>
        </row>
        <row r="182">
          <cell r="B182">
            <v>18</v>
          </cell>
          <cell r="C182">
            <v>41986</v>
          </cell>
          <cell r="D182" t="str">
            <v>18D</v>
          </cell>
          <cell r="E182" t="str">
            <v>Lorient</v>
          </cell>
          <cell r="F182" t="str">
            <v>LT</v>
          </cell>
          <cell r="G182" t="str">
            <v>-</v>
          </cell>
          <cell r="H182" t="str">
            <v>Metz</v>
          </cell>
          <cell r="I182" t="str">
            <v>MZ</v>
          </cell>
          <cell r="J182">
            <v>3</v>
          </cell>
          <cell r="K182">
            <v>1</v>
          </cell>
        </row>
        <row r="183">
          <cell r="B183">
            <v>18</v>
          </cell>
          <cell r="C183">
            <v>41986</v>
          </cell>
          <cell r="D183" t="str">
            <v>18E</v>
          </cell>
          <cell r="E183" t="str">
            <v>Lyon</v>
          </cell>
          <cell r="F183" t="str">
            <v>LY</v>
          </cell>
          <cell r="G183" t="str">
            <v>-</v>
          </cell>
          <cell r="H183" t="str">
            <v>Caen</v>
          </cell>
          <cell r="I183" t="str">
            <v>CA</v>
          </cell>
          <cell r="J183">
            <v>3</v>
          </cell>
          <cell r="K183">
            <v>0</v>
          </cell>
        </row>
        <row r="184">
          <cell r="B184">
            <v>18</v>
          </cell>
          <cell r="C184">
            <v>41986</v>
          </cell>
          <cell r="D184" t="str">
            <v>18F</v>
          </cell>
          <cell r="E184" t="str">
            <v>AS Monaco</v>
          </cell>
          <cell r="F184" t="str">
            <v>AS</v>
          </cell>
          <cell r="G184" t="str">
            <v>-</v>
          </cell>
          <cell r="H184" t="str">
            <v>Marseille</v>
          </cell>
          <cell r="I184" t="str">
            <v>OM</v>
          </cell>
          <cell r="J184">
            <v>1</v>
          </cell>
          <cell r="K184">
            <v>0</v>
          </cell>
        </row>
        <row r="185">
          <cell r="B185">
            <v>18</v>
          </cell>
          <cell r="C185">
            <v>41986</v>
          </cell>
          <cell r="D185" t="str">
            <v>18G</v>
          </cell>
          <cell r="E185" t="str">
            <v>Montpellier</v>
          </cell>
          <cell r="F185" t="str">
            <v>MT</v>
          </cell>
          <cell r="G185" t="str">
            <v>-</v>
          </cell>
          <cell r="H185" t="str">
            <v>Lens</v>
          </cell>
          <cell r="I185" t="str">
            <v>LS</v>
          </cell>
          <cell r="J185">
            <v>3</v>
          </cell>
          <cell r="K185">
            <v>3</v>
          </cell>
        </row>
        <row r="186">
          <cell r="B186">
            <v>18</v>
          </cell>
          <cell r="C186">
            <v>41986</v>
          </cell>
          <cell r="D186" t="str">
            <v>18H</v>
          </cell>
          <cell r="E186" t="str">
            <v>Nantes</v>
          </cell>
          <cell r="F186" t="str">
            <v>NA</v>
          </cell>
          <cell r="G186" t="str">
            <v>-</v>
          </cell>
          <cell r="H186" t="str">
            <v>Bordeaux</v>
          </cell>
          <cell r="I186" t="str">
            <v>BX</v>
          </cell>
          <cell r="J186">
            <v>2</v>
          </cell>
          <cell r="K186">
            <v>1</v>
          </cell>
        </row>
        <row r="187">
          <cell r="B187">
            <v>18</v>
          </cell>
          <cell r="C187">
            <v>41986</v>
          </cell>
          <cell r="D187" t="str">
            <v>18I</v>
          </cell>
          <cell r="E187" t="str">
            <v>Nice</v>
          </cell>
          <cell r="F187" t="str">
            <v>NC</v>
          </cell>
          <cell r="G187" t="str">
            <v>-</v>
          </cell>
          <cell r="H187" t="str">
            <v>St Etienne</v>
          </cell>
          <cell r="I187" t="str">
            <v>SN</v>
          </cell>
          <cell r="J187">
            <v>0</v>
          </cell>
          <cell r="K187">
            <v>0</v>
          </cell>
        </row>
        <row r="188">
          <cell r="B188">
            <v>18</v>
          </cell>
          <cell r="C188">
            <v>41986</v>
          </cell>
          <cell r="D188" t="str">
            <v>18J</v>
          </cell>
          <cell r="E188" t="str">
            <v>Reims</v>
          </cell>
          <cell r="F188" t="str">
            <v>RM</v>
          </cell>
          <cell r="G188" t="str">
            <v>-</v>
          </cell>
          <cell r="H188" t="str">
            <v>Evian TG</v>
          </cell>
          <cell r="I188" t="str">
            <v>TG</v>
          </cell>
          <cell r="J188">
            <v>3</v>
          </cell>
          <cell r="K188">
            <v>2</v>
          </cell>
        </row>
        <row r="189">
          <cell r="B189">
            <v>19</v>
          </cell>
          <cell r="C189">
            <v>41993</v>
          </cell>
          <cell r="D189" t="str">
            <v>19A</v>
          </cell>
          <cell r="E189" t="str">
            <v>Bordeaux</v>
          </cell>
          <cell r="F189" t="str">
            <v>BX</v>
          </cell>
          <cell r="G189" t="str">
            <v>-</v>
          </cell>
          <cell r="H189" t="str">
            <v>Lyon</v>
          </cell>
          <cell r="I189" t="str">
            <v>LY</v>
          </cell>
          <cell r="J189">
            <v>0</v>
          </cell>
          <cell r="K189">
            <v>5</v>
          </cell>
        </row>
        <row r="190">
          <cell r="B190">
            <v>19</v>
          </cell>
          <cell r="C190">
            <v>41993</v>
          </cell>
          <cell r="D190" t="str">
            <v>19B</v>
          </cell>
          <cell r="E190" t="str">
            <v>Caen</v>
          </cell>
          <cell r="F190" t="str">
            <v>CA</v>
          </cell>
          <cell r="G190" t="str">
            <v>-</v>
          </cell>
          <cell r="H190" t="str">
            <v>Bastia</v>
          </cell>
          <cell r="I190" t="str">
            <v>BS</v>
          </cell>
          <cell r="J190">
            <v>1</v>
          </cell>
          <cell r="K190">
            <v>1</v>
          </cell>
        </row>
        <row r="191">
          <cell r="B191">
            <v>19</v>
          </cell>
          <cell r="C191">
            <v>41993</v>
          </cell>
          <cell r="D191" t="str">
            <v>19C</v>
          </cell>
          <cell r="E191" t="str">
            <v>Lens</v>
          </cell>
          <cell r="F191" t="str">
            <v>LS</v>
          </cell>
          <cell r="G191" t="str">
            <v>-</v>
          </cell>
          <cell r="H191" t="str">
            <v>Nice</v>
          </cell>
          <cell r="I191" t="str">
            <v>NC</v>
          </cell>
          <cell r="J191">
            <v>2</v>
          </cell>
          <cell r="K191">
            <v>0</v>
          </cell>
        </row>
        <row r="192">
          <cell r="B192">
            <v>19</v>
          </cell>
          <cell r="C192">
            <v>41993</v>
          </cell>
          <cell r="D192" t="str">
            <v>19D</v>
          </cell>
          <cell r="E192" t="str">
            <v>Lorient</v>
          </cell>
          <cell r="F192" t="str">
            <v>LT</v>
          </cell>
          <cell r="G192" t="str">
            <v>-</v>
          </cell>
          <cell r="H192" t="str">
            <v>Nantes</v>
          </cell>
          <cell r="I192" t="str">
            <v>NA</v>
          </cell>
          <cell r="J192">
            <v>1</v>
          </cell>
          <cell r="K192">
            <v>2</v>
          </cell>
        </row>
        <row r="193">
          <cell r="B193">
            <v>19</v>
          </cell>
          <cell r="C193">
            <v>41993</v>
          </cell>
          <cell r="D193" t="str">
            <v>19E</v>
          </cell>
          <cell r="E193" t="str">
            <v>Marseille</v>
          </cell>
          <cell r="F193" t="str">
            <v>OM</v>
          </cell>
          <cell r="G193" t="str">
            <v>-</v>
          </cell>
          <cell r="H193" t="str">
            <v>Lille</v>
          </cell>
          <cell r="I193" t="str">
            <v>LL</v>
          </cell>
          <cell r="J193">
            <v>2</v>
          </cell>
          <cell r="K193">
            <v>1</v>
          </cell>
        </row>
        <row r="194">
          <cell r="B194">
            <v>19</v>
          </cell>
          <cell r="C194">
            <v>41993</v>
          </cell>
          <cell r="D194" t="str">
            <v>19F</v>
          </cell>
          <cell r="E194" t="str">
            <v>Metz</v>
          </cell>
          <cell r="F194" t="str">
            <v>MZ</v>
          </cell>
          <cell r="G194" t="str">
            <v>-</v>
          </cell>
          <cell r="H194" t="str">
            <v>AS Monaco</v>
          </cell>
          <cell r="I194" t="str">
            <v>AS</v>
          </cell>
          <cell r="J194">
            <v>0</v>
          </cell>
          <cell r="K194">
            <v>1</v>
          </cell>
        </row>
        <row r="195">
          <cell r="B195">
            <v>19</v>
          </cell>
          <cell r="C195">
            <v>41993</v>
          </cell>
          <cell r="D195" t="str">
            <v>19G</v>
          </cell>
          <cell r="E195" t="str">
            <v>Paris SG</v>
          </cell>
          <cell r="F195" t="str">
            <v>PS</v>
          </cell>
          <cell r="G195" t="str">
            <v>-</v>
          </cell>
          <cell r="H195" t="str">
            <v>Montpellier</v>
          </cell>
          <cell r="I195" t="str">
            <v>MT</v>
          </cell>
          <cell r="J195">
            <v>0</v>
          </cell>
          <cell r="K195">
            <v>0</v>
          </cell>
        </row>
        <row r="196">
          <cell r="B196">
            <v>19</v>
          </cell>
          <cell r="C196">
            <v>41993</v>
          </cell>
          <cell r="D196" t="str">
            <v>19H</v>
          </cell>
          <cell r="E196" t="str">
            <v>Rennes</v>
          </cell>
          <cell r="F196" t="str">
            <v>RS</v>
          </cell>
          <cell r="G196" t="str">
            <v>-</v>
          </cell>
          <cell r="H196" t="str">
            <v>Reims</v>
          </cell>
          <cell r="I196" t="str">
            <v>RM</v>
          </cell>
          <cell r="J196">
            <v>1</v>
          </cell>
          <cell r="K196">
            <v>3</v>
          </cell>
        </row>
        <row r="197">
          <cell r="B197">
            <v>19</v>
          </cell>
          <cell r="C197">
            <v>41993</v>
          </cell>
          <cell r="D197" t="str">
            <v>19I</v>
          </cell>
          <cell r="E197" t="str">
            <v>St Etienne</v>
          </cell>
          <cell r="F197" t="str">
            <v>SN</v>
          </cell>
          <cell r="G197" t="str">
            <v>-</v>
          </cell>
          <cell r="H197" t="str">
            <v>Evian TG</v>
          </cell>
          <cell r="I197" t="str">
            <v>TG</v>
          </cell>
          <cell r="J197">
            <v>3</v>
          </cell>
          <cell r="K197">
            <v>0</v>
          </cell>
        </row>
        <row r="198">
          <cell r="B198">
            <v>19</v>
          </cell>
          <cell r="C198">
            <v>41993</v>
          </cell>
          <cell r="D198" t="str">
            <v>19J</v>
          </cell>
          <cell r="E198" t="str">
            <v>Toulouse</v>
          </cell>
          <cell r="F198" t="str">
            <v>TL</v>
          </cell>
          <cell r="G198" t="str">
            <v>-</v>
          </cell>
          <cell r="H198" t="str">
            <v>EA Guingamp</v>
          </cell>
          <cell r="I198" t="str">
            <v>EG</v>
          </cell>
          <cell r="J198">
            <v>1</v>
          </cell>
          <cell r="K198">
            <v>1</v>
          </cell>
        </row>
        <row r="199">
          <cell r="B199">
            <v>20</v>
          </cell>
          <cell r="C199">
            <v>42014</v>
          </cell>
          <cell r="D199" t="str">
            <v>20A</v>
          </cell>
          <cell r="E199" t="str">
            <v>Bastia</v>
          </cell>
          <cell r="F199" t="str">
            <v>BS</v>
          </cell>
          <cell r="G199" t="str">
            <v>-</v>
          </cell>
          <cell r="H199" t="str">
            <v>Paris SG</v>
          </cell>
          <cell r="I199" t="str">
            <v>PS</v>
          </cell>
          <cell r="J199">
            <v>4</v>
          </cell>
          <cell r="K199">
            <v>2</v>
          </cell>
        </row>
        <row r="200">
          <cell r="B200">
            <v>20</v>
          </cell>
          <cell r="C200">
            <v>42014</v>
          </cell>
          <cell r="D200" t="str">
            <v>20B</v>
          </cell>
          <cell r="E200" t="str">
            <v>Evian TG</v>
          </cell>
          <cell r="F200" t="str">
            <v>TG</v>
          </cell>
          <cell r="G200" t="str">
            <v>-</v>
          </cell>
          <cell r="H200" t="str">
            <v>Rennes</v>
          </cell>
          <cell r="I200" t="str">
            <v>RS</v>
          </cell>
          <cell r="J200">
            <v>1</v>
          </cell>
          <cell r="K200">
            <v>1</v>
          </cell>
        </row>
        <row r="201">
          <cell r="B201">
            <v>20</v>
          </cell>
          <cell r="C201">
            <v>42014</v>
          </cell>
          <cell r="D201" t="str">
            <v>20C</v>
          </cell>
          <cell r="E201" t="str">
            <v>EA Guingamp</v>
          </cell>
          <cell r="F201" t="str">
            <v>EG</v>
          </cell>
          <cell r="G201" t="str">
            <v>-</v>
          </cell>
          <cell r="H201" t="str">
            <v>Lens</v>
          </cell>
          <cell r="I201" t="str">
            <v>LS</v>
          </cell>
          <cell r="J201">
            <v>2</v>
          </cell>
          <cell r="K201">
            <v>0</v>
          </cell>
        </row>
        <row r="202">
          <cell r="B202">
            <v>20</v>
          </cell>
          <cell r="C202">
            <v>42014</v>
          </cell>
          <cell r="D202" t="str">
            <v>20D</v>
          </cell>
          <cell r="E202" t="str">
            <v>Lille</v>
          </cell>
          <cell r="F202" t="str">
            <v>LL</v>
          </cell>
          <cell r="G202" t="str">
            <v>-</v>
          </cell>
          <cell r="H202" t="str">
            <v>Caen</v>
          </cell>
          <cell r="I202" t="str">
            <v>CA</v>
          </cell>
          <cell r="J202">
            <v>1</v>
          </cell>
          <cell r="K202">
            <v>0</v>
          </cell>
        </row>
        <row r="203">
          <cell r="B203">
            <v>20</v>
          </cell>
          <cell r="C203">
            <v>42014</v>
          </cell>
          <cell r="D203" t="str">
            <v>20E</v>
          </cell>
          <cell r="E203" t="str">
            <v>Lyon</v>
          </cell>
          <cell r="F203" t="str">
            <v>LY</v>
          </cell>
          <cell r="G203" t="str">
            <v>-</v>
          </cell>
          <cell r="H203" t="str">
            <v>Toulouse</v>
          </cell>
          <cell r="I203" t="str">
            <v>TL</v>
          </cell>
          <cell r="J203">
            <v>3</v>
          </cell>
          <cell r="K203">
            <v>0</v>
          </cell>
        </row>
        <row r="204">
          <cell r="B204">
            <v>20</v>
          </cell>
          <cell r="C204">
            <v>42014</v>
          </cell>
          <cell r="D204" t="str">
            <v>20F</v>
          </cell>
          <cell r="E204" t="str">
            <v>AS Monaco</v>
          </cell>
          <cell r="F204" t="str">
            <v>AS</v>
          </cell>
          <cell r="G204" t="str">
            <v>-</v>
          </cell>
          <cell r="H204" t="str">
            <v>Bordeaux</v>
          </cell>
          <cell r="I204" t="str">
            <v>BX</v>
          </cell>
          <cell r="J204">
            <v>0</v>
          </cell>
          <cell r="K204">
            <v>0</v>
          </cell>
        </row>
        <row r="205">
          <cell r="B205">
            <v>20</v>
          </cell>
          <cell r="C205">
            <v>42014</v>
          </cell>
          <cell r="D205" t="str">
            <v>20G</v>
          </cell>
          <cell r="E205" t="str">
            <v>Montpellier</v>
          </cell>
          <cell r="F205" t="str">
            <v>MT</v>
          </cell>
          <cell r="G205" t="str">
            <v>-</v>
          </cell>
          <cell r="H205" t="str">
            <v>Marseille</v>
          </cell>
          <cell r="I205" t="str">
            <v>OM</v>
          </cell>
          <cell r="J205">
            <v>2</v>
          </cell>
          <cell r="K205">
            <v>1</v>
          </cell>
        </row>
        <row r="206">
          <cell r="B206">
            <v>20</v>
          </cell>
          <cell r="C206">
            <v>42014</v>
          </cell>
          <cell r="D206" t="str">
            <v>20H</v>
          </cell>
          <cell r="E206" t="str">
            <v>Nantes</v>
          </cell>
          <cell r="F206" t="str">
            <v>NA</v>
          </cell>
          <cell r="G206" t="str">
            <v>-</v>
          </cell>
          <cell r="H206" t="str">
            <v>Metz</v>
          </cell>
          <cell r="I206" t="str">
            <v>MZ</v>
          </cell>
          <cell r="J206">
            <v>0</v>
          </cell>
          <cell r="K206">
            <v>0</v>
          </cell>
        </row>
        <row r="207">
          <cell r="B207">
            <v>20</v>
          </cell>
          <cell r="C207">
            <v>42014</v>
          </cell>
          <cell r="D207" t="str">
            <v>20I</v>
          </cell>
          <cell r="E207" t="str">
            <v>Nice</v>
          </cell>
          <cell r="F207" t="str">
            <v>NC</v>
          </cell>
          <cell r="G207" t="str">
            <v>-</v>
          </cell>
          <cell r="H207" t="str">
            <v>Lorient</v>
          </cell>
          <cell r="I207" t="str">
            <v>LT</v>
          </cell>
          <cell r="J207">
            <v>3</v>
          </cell>
          <cell r="K207">
            <v>1</v>
          </cell>
        </row>
        <row r="208">
          <cell r="B208">
            <v>20</v>
          </cell>
          <cell r="C208">
            <v>42014</v>
          </cell>
          <cell r="D208" t="str">
            <v>20J</v>
          </cell>
          <cell r="E208" t="str">
            <v>Reims</v>
          </cell>
          <cell r="F208" t="str">
            <v>RM</v>
          </cell>
          <cell r="G208" t="str">
            <v>-</v>
          </cell>
          <cell r="H208" t="str">
            <v>St Etienne</v>
          </cell>
          <cell r="I208" t="str">
            <v>SN</v>
          </cell>
          <cell r="J208">
            <v>1</v>
          </cell>
          <cell r="K208">
            <v>2</v>
          </cell>
        </row>
        <row r="209">
          <cell r="B209">
            <v>21</v>
          </cell>
          <cell r="C209">
            <v>42021</v>
          </cell>
          <cell r="D209" t="str">
            <v>21A</v>
          </cell>
          <cell r="E209" t="str">
            <v>Bordeaux</v>
          </cell>
          <cell r="F209" t="str">
            <v>BX</v>
          </cell>
          <cell r="G209" t="str">
            <v>-</v>
          </cell>
          <cell r="H209" t="str">
            <v>Nice</v>
          </cell>
          <cell r="I209" t="str">
            <v>NC</v>
          </cell>
          <cell r="J209">
            <v>1</v>
          </cell>
          <cell r="K209">
            <v>2</v>
          </cell>
        </row>
        <row r="210">
          <cell r="B210">
            <v>21</v>
          </cell>
          <cell r="C210">
            <v>42021</v>
          </cell>
          <cell r="D210" t="str">
            <v>21B</v>
          </cell>
          <cell r="E210" t="str">
            <v>Caen</v>
          </cell>
          <cell r="F210" t="str">
            <v>CA</v>
          </cell>
          <cell r="G210" t="str">
            <v>-</v>
          </cell>
          <cell r="H210" t="str">
            <v>Reims</v>
          </cell>
          <cell r="I210" t="str">
            <v>RM</v>
          </cell>
          <cell r="J210">
            <v>4</v>
          </cell>
          <cell r="K210">
            <v>1</v>
          </cell>
        </row>
        <row r="211">
          <cell r="B211">
            <v>21</v>
          </cell>
          <cell r="C211">
            <v>42021</v>
          </cell>
          <cell r="D211" t="str">
            <v>21C</v>
          </cell>
          <cell r="E211" t="str">
            <v>Lens</v>
          </cell>
          <cell r="F211" t="str">
            <v>LS</v>
          </cell>
          <cell r="G211" t="str">
            <v>-</v>
          </cell>
          <cell r="H211" t="str">
            <v>Lyon</v>
          </cell>
          <cell r="I211" t="str">
            <v>LY</v>
          </cell>
          <cell r="J211">
            <v>0</v>
          </cell>
          <cell r="K211">
            <v>2</v>
          </cell>
        </row>
        <row r="212">
          <cell r="B212">
            <v>21</v>
          </cell>
          <cell r="C212">
            <v>42021</v>
          </cell>
          <cell r="D212" t="str">
            <v>21D</v>
          </cell>
          <cell r="E212" t="str">
            <v>Lorient</v>
          </cell>
          <cell r="F212" t="str">
            <v>LT</v>
          </cell>
          <cell r="G212" t="str">
            <v>-</v>
          </cell>
          <cell r="H212" t="str">
            <v>Lille</v>
          </cell>
          <cell r="I212" t="str">
            <v>LL</v>
          </cell>
          <cell r="J212">
            <v>1</v>
          </cell>
          <cell r="K212">
            <v>0</v>
          </cell>
        </row>
        <row r="213">
          <cell r="B213">
            <v>21</v>
          </cell>
          <cell r="C213">
            <v>42021</v>
          </cell>
          <cell r="D213" t="str">
            <v>21E</v>
          </cell>
          <cell r="E213" t="str">
            <v>Marseille</v>
          </cell>
          <cell r="F213" t="str">
            <v>OM</v>
          </cell>
          <cell r="G213" t="str">
            <v>-</v>
          </cell>
          <cell r="H213" t="str">
            <v>EA Guingamp</v>
          </cell>
          <cell r="I213" t="str">
            <v>EG</v>
          </cell>
          <cell r="J213">
            <v>2</v>
          </cell>
          <cell r="K213">
            <v>1</v>
          </cell>
        </row>
        <row r="214">
          <cell r="B214">
            <v>21</v>
          </cell>
          <cell r="C214">
            <v>42021</v>
          </cell>
          <cell r="D214" t="str">
            <v>21F</v>
          </cell>
          <cell r="E214" t="str">
            <v>Metz</v>
          </cell>
          <cell r="F214" t="str">
            <v>MZ</v>
          </cell>
          <cell r="G214" t="str">
            <v>-</v>
          </cell>
          <cell r="H214" t="str">
            <v>Montpellier</v>
          </cell>
          <cell r="I214" t="str">
            <v>MT</v>
          </cell>
          <cell r="J214">
            <v>2</v>
          </cell>
          <cell r="K214">
            <v>3</v>
          </cell>
        </row>
        <row r="215">
          <cell r="B215">
            <v>21</v>
          </cell>
          <cell r="C215">
            <v>42021</v>
          </cell>
          <cell r="D215" t="str">
            <v>21G</v>
          </cell>
          <cell r="E215" t="str">
            <v>AS Monaco</v>
          </cell>
          <cell r="F215" t="str">
            <v>AS</v>
          </cell>
          <cell r="G215" t="str">
            <v>-</v>
          </cell>
          <cell r="H215" t="str">
            <v>Nantes</v>
          </cell>
          <cell r="I215" t="str">
            <v>NA</v>
          </cell>
          <cell r="J215">
            <v>1</v>
          </cell>
          <cell r="K215">
            <v>0</v>
          </cell>
        </row>
        <row r="216">
          <cell r="B216">
            <v>21</v>
          </cell>
          <cell r="C216">
            <v>42021</v>
          </cell>
          <cell r="D216" t="str">
            <v>21H</v>
          </cell>
          <cell r="E216" t="str">
            <v>Paris SG</v>
          </cell>
          <cell r="F216" t="str">
            <v>PS</v>
          </cell>
          <cell r="G216" t="str">
            <v>-</v>
          </cell>
          <cell r="H216" t="str">
            <v>Evian TG</v>
          </cell>
          <cell r="I216" t="str">
            <v>TG</v>
          </cell>
          <cell r="J216">
            <v>4</v>
          </cell>
          <cell r="K216">
            <v>2</v>
          </cell>
        </row>
        <row r="217">
          <cell r="B217">
            <v>21</v>
          </cell>
          <cell r="C217">
            <v>42021</v>
          </cell>
          <cell r="D217" t="str">
            <v>21I</v>
          </cell>
          <cell r="E217" t="str">
            <v>Rennes</v>
          </cell>
          <cell r="F217" t="str">
            <v>RS</v>
          </cell>
          <cell r="G217" t="str">
            <v>-</v>
          </cell>
          <cell r="H217" t="str">
            <v>St Etienne</v>
          </cell>
          <cell r="I217" t="str">
            <v>SN</v>
          </cell>
          <cell r="J217">
            <v>0</v>
          </cell>
          <cell r="K217">
            <v>0</v>
          </cell>
        </row>
        <row r="218">
          <cell r="B218">
            <v>21</v>
          </cell>
          <cell r="C218">
            <v>42021</v>
          </cell>
          <cell r="D218" t="str">
            <v>21J</v>
          </cell>
          <cell r="E218" t="str">
            <v>Toulouse</v>
          </cell>
          <cell r="F218" t="str">
            <v>TL</v>
          </cell>
          <cell r="G218" t="str">
            <v>-</v>
          </cell>
          <cell r="H218" t="str">
            <v>Bastia</v>
          </cell>
          <cell r="I218" t="str">
            <v>BS</v>
          </cell>
          <cell r="J218">
            <v>1</v>
          </cell>
          <cell r="K218">
            <v>1</v>
          </cell>
        </row>
        <row r="219">
          <cell r="B219">
            <v>22</v>
          </cell>
          <cell r="C219">
            <v>42028</v>
          </cell>
          <cell r="D219" t="str">
            <v>22A</v>
          </cell>
          <cell r="E219" t="str">
            <v>Bastia</v>
          </cell>
          <cell r="F219" t="str">
            <v>BS</v>
          </cell>
          <cell r="G219" t="str">
            <v>-</v>
          </cell>
          <cell r="H219" t="str">
            <v>Bordeaux</v>
          </cell>
          <cell r="I219" t="str">
            <v>BX</v>
          </cell>
          <cell r="J219">
            <v>0</v>
          </cell>
          <cell r="K219">
            <v>0</v>
          </cell>
        </row>
        <row r="220">
          <cell r="B220">
            <v>22</v>
          </cell>
          <cell r="C220">
            <v>42028</v>
          </cell>
          <cell r="D220" t="str">
            <v>22B</v>
          </cell>
          <cell r="E220" t="str">
            <v>Evian TG</v>
          </cell>
          <cell r="F220" t="str">
            <v>TG</v>
          </cell>
          <cell r="G220" t="str">
            <v>-</v>
          </cell>
          <cell r="H220" t="str">
            <v>Toulouse</v>
          </cell>
          <cell r="I220" t="str">
            <v>TL</v>
          </cell>
          <cell r="J220">
            <v>1</v>
          </cell>
          <cell r="K220">
            <v>0</v>
          </cell>
        </row>
        <row r="221">
          <cell r="B221">
            <v>22</v>
          </cell>
          <cell r="C221">
            <v>42028</v>
          </cell>
          <cell r="D221" t="str">
            <v>22C</v>
          </cell>
          <cell r="E221" t="str">
            <v>EA Guingamp</v>
          </cell>
          <cell r="F221" t="str">
            <v>EG</v>
          </cell>
          <cell r="G221" t="str">
            <v>-</v>
          </cell>
          <cell r="H221" t="str">
            <v>Lorient</v>
          </cell>
          <cell r="I221" t="str">
            <v>LT</v>
          </cell>
          <cell r="J221">
            <v>3</v>
          </cell>
          <cell r="K221">
            <v>2</v>
          </cell>
        </row>
        <row r="222">
          <cell r="B222">
            <v>22</v>
          </cell>
          <cell r="C222">
            <v>42028</v>
          </cell>
          <cell r="D222" t="str">
            <v>22D</v>
          </cell>
          <cell r="E222" t="str">
            <v>Lille</v>
          </cell>
          <cell r="F222" t="str">
            <v>LL</v>
          </cell>
          <cell r="G222" t="str">
            <v>-</v>
          </cell>
          <cell r="H222" t="str">
            <v>AS Monaco</v>
          </cell>
          <cell r="I222" t="str">
            <v>AS</v>
          </cell>
          <cell r="J222">
            <v>0</v>
          </cell>
          <cell r="K222">
            <v>1</v>
          </cell>
        </row>
        <row r="223">
          <cell r="B223">
            <v>22</v>
          </cell>
          <cell r="C223">
            <v>42028</v>
          </cell>
          <cell r="D223" t="str">
            <v>22E</v>
          </cell>
          <cell r="E223" t="str">
            <v>Lyon</v>
          </cell>
          <cell r="F223" t="str">
            <v>LY</v>
          </cell>
          <cell r="G223" t="str">
            <v>-</v>
          </cell>
          <cell r="H223" t="str">
            <v>Metz</v>
          </cell>
          <cell r="I223" t="str">
            <v>MZ</v>
          </cell>
          <cell r="J223">
            <v>2</v>
          </cell>
          <cell r="K223">
            <v>0</v>
          </cell>
        </row>
        <row r="224">
          <cell r="B224">
            <v>22</v>
          </cell>
          <cell r="C224">
            <v>42028</v>
          </cell>
          <cell r="D224" t="str">
            <v>22F</v>
          </cell>
          <cell r="E224" t="str">
            <v>Montpellier</v>
          </cell>
          <cell r="F224" t="str">
            <v>MT</v>
          </cell>
          <cell r="G224" t="str">
            <v>-</v>
          </cell>
          <cell r="H224" t="str">
            <v>Nantes</v>
          </cell>
          <cell r="I224" t="str">
            <v>NA</v>
          </cell>
          <cell r="J224">
            <v>4</v>
          </cell>
          <cell r="K224">
            <v>0</v>
          </cell>
        </row>
        <row r="225">
          <cell r="B225">
            <v>22</v>
          </cell>
          <cell r="C225">
            <v>42028</v>
          </cell>
          <cell r="D225" t="str">
            <v>22G</v>
          </cell>
          <cell r="E225" t="str">
            <v>Nice</v>
          </cell>
          <cell r="F225" t="str">
            <v>NC</v>
          </cell>
          <cell r="G225" t="str">
            <v>-</v>
          </cell>
          <cell r="H225" t="str">
            <v>Marseille</v>
          </cell>
          <cell r="I225" t="str">
            <v>OM</v>
          </cell>
          <cell r="J225">
            <v>2</v>
          </cell>
          <cell r="K225">
            <v>1</v>
          </cell>
        </row>
        <row r="226">
          <cell r="B226">
            <v>22</v>
          </cell>
          <cell r="C226">
            <v>42028</v>
          </cell>
          <cell r="D226" t="str">
            <v>22H</v>
          </cell>
          <cell r="E226" t="str">
            <v>Reims</v>
          </cell>
          <cell r="F226" t="str">
            <v>RM</v>
          </cell>
          <cell r="G226" t="str">
            <v>-</v>
          </cell>
          <cell r="H226" t="str">
            <v>Lens</v>
          </cell>
          <cell r="I226" t="str">
            <v>LS</v>
          </cell>
          <cell r="J226">
            <v>0</v>
          </cell>
          <cell r="K226">
            <v>0</v>
          </cell>
        </row>
        <row r="227">
          <cell r="B227">
            <v>22</v>
          </cell>
          <cell r="C227">
            <v>42028</v>
          </cell>
          <cell r="D227" t="str">
            <v>22I</v>
          </cell>
          <cell r="E227" t="str">
            <v>Rennes</v>
          </cell>
          <cell r="F227" t="str">
            <v>RS</v>
          </cell>
          <cell r="G227" t="str">
            <v>-</v>
          </cell>
          <cell r="H227" t="str">
            <v>Caen</v>
          </cell>
          <cell r="I227" t="str">
            <v>CA</v>
          </cell>
          <cell r="J227">
            <v>1</v>
          </cell>
          <cell r="K227">
            <v>4</v>
          </cell>
        </row>
        <row r="228">
          <cell r="B228">
            <v>22</v>
          </cell>
          <cell r="C228">
            <v>42028</v>
          </cell>
          <cell r="D228" t="str">
            <v>22J</v>
          </cell>
          <cell r="E228" t="str">
            <v>St Etienne</v>
          </cell>
          <cell r="F228" t="str">
            <v>SN</v>
          </cell>
          <cell r="G228" t="str">
            <v>-</v>
          </cell>
          <cell r="H228" t="str">
            <v>Paris SG</v>
          </cell>
          <cell r="I228" t="str">
            <v>PS</v>
          </cell>
          <cell r="J228">
            <v>0</v>
          </cell>
          <cell r="K228">
            <v>1</v>
          </cell>
        </row>
        <row r="229">
          <cell r="B229">
            <v>23</v>
          </cell>
          <cell r="C229">
            <v>42035</v>
          </cell>
          <cell r="D229" t="str">
            <v>23A</v>
          </cell>
          <cell r="E229" t="str">
            <v>Bordeaux</v>
          </cell>
          <cell r="F229" t="str">
            <v>BX</v>
          </cell>
          <cell r="G229" t="str">
            <v>-</v>
          </cell>
          <cell r="H229" t="str">
            <v>EA Guingamp</v>
          </cell>
          <cell r="I229" t="str">
            <v>EG</v>
          </cell>
          <cell r="J229">
            <v>1</v>
          </cell>
          <cell r="K229">
            <v>1</v>
          </cell>
        </row>
        <row r="230">
          <cell r="B230">
            <v>23</v>
          </cell>
          <cell r="C230">
            <v>42035</v>
          </cell>
          <cell r="D230" t="str">
            <v>23B</v>
          </cell>
          <cell r="E230" t="str">
            <v>Caen</v>
          </cell>
          <cell r="F230" t="str">
            <v>CA</v>
          </cell>
          <cell r="G230" t="str">
            <v>-</v>
          </cell>
          <cell r="H230" t="str">
            <v>St Etienne</v>
          </cell>
          <cell r="I230" t="str">
            <v>SN</v>
          </cell>
          <cell r="J230">
            <v>1</v>
          </cell>
          <cell r="K230">
            <v>0</v>
          </cell>
        </row>
        <row r="231">
          <cell r="B231">
            <v>23</v>
          </cell>
          <cell r="C231">
            <v>42035</v>
          </cell>
          <cell r="D231" t="str">
            <v>23C</v>
          </cell>
          <cell r="E231" t="str">
            <v>Lens</v>
          </cell>
          <cell r="F231" t="str">
            <v>LS</v>
          </cell>
          <cell r="G231" t="str">
            <v>-</v>
          </cell>
          <cell r="H231" t="str">
            <v>Bastia</v>
          </cell>
          <cell r="I231" t="str">
            <v>BS</v>
          </cell>
          <cell r="J231">
            <v>1</v>
          </cell>
          <cell r="K231">
            <v>1</v>
          </cell>
        </row>
        <row r="232">
          <cell r="B232">
            <v>23</v>
          </cell>
          <cell r="C232">
            <v>42035</v>
          </cell>
          <cell r="D232" t="str">
            <v>23D</v>
          </cell>
          <cell r="E232" t="str">
            <v>Lorient</v>
          </cell>
          <cell r="F232" t="str">
            <v>LT</v>
          </cell>
          <cell r="G232" t="str">
            <v>-</v>
          </cell>
          <cell r="H232" t="str">
            <v>Montpellier</v>
          </cell>
          <cell r="I232" t="str">
            <v>MT</v>
          </cell>
          <cell r="J232">
            <v>0</v>
          </cell>
          <cell r="K232">
            <v>0</v>
          </cell>
        </row>
        <row r="233">
          <cell r="B233">
            <v>23</v>
          </cell>
          <cell r="C233">
            <v>42035</v>
          </cell>
          <cell r="D233" t="str">
            <v>23E</v>
          </cell>
          <cell r="E233" t="str">
            <v>Marseille</v>
          </cell>
          <cell r="F233" t="str">
            <v>OM</v>
          </cell>
          <cell r="G233" t="str">
            <v>-</v>
          </cell>
          <cell r="H233" t="str">
            <v>Evian TG</v>
          </cell>
          <cell r="I233" t="str">
            <v>TG</v>
          </cell>
          <cell r="J233">
            <v>1</v>
          </cell>
          <cell r="K233">
            <v>0</v>
          </cell>
        </row>
        <row r="234">
          <cell r="B234">
            <v>23</v>
          </cell>
          <cell r="C234">
            <v>42035</v>
          </cell>
          <cell r="D234" t="str">
            <v>23F</v>
          </cell>
          <cell r="E234" t="str">
            <v>Metz</v>
          </cell>
          <cell r="F234" t="str">
            <v>MZ</v>
          </cell>
          <cell r="G234" t="str">
            <v>-</v>
          </cell>
          <cell r="H234" t="str">
            <v>Nice</v>
          </cell>
          <cell r="I234" t="str">
            <v>NC</v>
          </cell>
          <cell r="J234">
            <v>0</v>
          </cell>
          <cell r="K234">
            <v>0</v>
          </cell>
        </row>
        <row r="235">
          <cell r="B235">
            <v>23</v>
          </cell>
          <cell r="C235">
            <v>42035</v>
          </cell>
          <cell r="D235" t="str">
            <v>23G</v>
          </cell>
          <cell r="E235" t="str">
            <v>AS Monaco</v>
          </cell>
          <cell r="F235" t="str">
            <v>AS</v>
          </cell>
          <cell r="G235" t="str">
            <v>-</v>
          </cell>
          <cell r="H235" t="str">
            <v>Lyon</v>
          </cell>
          <cell r="I235" t="str">
            <v>LY</v>
          </cell>
          <cell r="J235">
            <v>0</v>
          </cell>
          <cell r="K235">
            <v>0</v>
          </cell>
        </row>
        <row r="236">
          <cell r="B236">
            <v>23</v>
          </cell>
          <cell r="C236">
            <v>42035</v>
          </cell>
          <cell r="D236" t="str">
            <v>23H</v>
          </cell>
          <cell r="E236" t="str">
            <v>Nantes</v>
          </cell>
          <cell r="F236" t="str">
            <v>NA</v>
          </cell>
          <cell r="G236" t="str">
            <v>-</v>
          </cell>
          <cell r="H236" t="str">
            <v>Lille</v>
          </cell>
          <cell r="I236" t="str">
            <v>LL</v>
          </cell>
          <cell r="J236">
            <v>1</v>
          </cell>
          <cell r="K236">
            <v>1</v>
          </cell>
        </row>
        <row r="237">
          <cell r="B237">
            <v>23</v>
          </cell>
          <cell r="C237">
            <v>42035</v>
          </cell>
          <cell r="D237" t="str">
            <v>23I</v>
          </cell>
          <cell r="E237" t="str">
            <v>Paris SG</v>
          </cell>
          <cell r="F237" t="str">
            <v>PS</v>
          </cell>
          <cell r="G237" t="str">
            <v>-</v>
          </cell>
          <cell r="H237" t="str">
            <v>Rennes</v>
          </cell>
          <cell r="I237" t="str">
            <v>RS</v>
          </cell>
          <cell r="J237">
            <v>1</v>
          </cell>
          <cell r="K237">
            <v>0</v>
          </cell>
        </row>
        <row r="238">
          <cell r="B238">
            <v>23</v>
          </cell>
          <cell r="C238">
            <v>42035</v>
          </cell>
          <cell r="D238" t="str">
            <v>23J</v>
          </cell>
          <cell r="E238" t="str">
            <v>Toulouse</v>
          </cell>
          <cell r="F238" t="str">
            <v>TL</v>
          </cell>
          <cell r="G238" t="str">
            <v>-</v>
          </cell>
          <cell r="H238" t="str">
            <v>Reims</v>
          </cell>
          <cell r="I238" t="str">
            <v>RM</v>
          </cell>
          <cell r="J238">
            <v>1</v>
          </cell>
          <cell r="K238">
            <v>0</v>
          </cell>
        </row>
        <row r="239">
          <cell r="B239">
            <v>24</v>
          </cell>
          <cell r="C239">
            <v>42042</v>
          </cell>
          <cell r="D239" t="str">
            <v>24A</v>
          </cell>
          <cell r="E239" t="str">
            <v>Bastia</v>
          </cell>
          <cell r="F239" t="str">
            <v>BS</v>
          </cell>
          <cell r="G239" t="str">
            <v>-</v>
          </cell>
          <cell r="H239" t="str">
            <v>Metz</v>
          </cell>
          <cell r="I239" t="str">
            <v>MZ</v>
          </cell>
          <cell r="J239">
            <v>2</v>
          </cell>
          <cell r="K239">
            <v>0</v>
          </cell>
        </row>
        <row r="240">
          <cell r="B240">
            <v>24</v>
          </cell>
          <cell r="C240">
            <v>42042</v>
          </cell>
          <cell r="D240" t="str">
            <v>24B</v>
          </cell>
          <cell r="E240" t="str">
            <v>Caen</v>
          </cell>
          <cell r="F240" t="str">
            <v>CA</v>
          </cell>
          <cell r="G240" t="str">
            <v>-</v>
          </cell>
          <cell r="H240" t="str">
            <v>Toulouse</v>
          </cell>
          <cell r="I240" t="str">
            <v>TL</v>
          </cell>
          <cell r="J240">
            <v>2</v>
          </cell>
          <cell r="K240">
            <v>0</v>
          </cell>
        </row>
        <row r="241">
          <cell r="B241">
            <v>24</v>
          </cell>
          <cell r="C241">
            <v>42042</v>
          </cell>
          <cell r="D241" t="str">
            <v>24C</v>
          </cell>
          <cell r="E241" t="str">
            <v>Evian TG</v>
          </cell>
          <cell r="F241" t="str">
            <v>TG</v>
          </cell>
          <cell r="G241" t="str">
            <v>-</v>
          </cell>
          <cell r="H241" t="str">
            <v>Bordeaux</v>
          </cell>
          <cell r="I241" t="str">
            <v>BX</v>
          </cell>
          <cell r="J241">
            <v>0</v>
          </cell>
          <cell r="K241">
            <v>1</v>
          </cell>
        </row>
        <row r="242">
          <cell r="B242">
            <v>24</v>
          </cell>
          <cell r="C242">
            <v>42042</v>
          </cell>
          <cell r="D242" t="str">
            <v>24D</v>
          </cell>
          <cell r="E242" t="str">
            <v>EA Guingamp</v>
          </cell>
          <cell r="F242" t="str">
            <v>EG</v>
          </cell>
          <cell r="G242" t="str">
            <v>-</v>
          </cell>
          <cell r="H242" t="str">
            <v>AS Monaco</v>
          </cell>
          <cell r="I242" t="str">
            <v>AS</v>
          </cell>
          <cell r="J242">
            <v>1</v>
          </cell>
          <cell r="K242">
            <v>0</v>
          </cell>
        </row>
        <row r="243">
          <cell r="B243">
            <v>24</v>
          </cell>
          <cell r="C243">
            <v>42042</v>
          </cell>
          <cell r="D243" t="str">
            <v>24E</v>
          </cell>
          <cell r="E243" t="str">
            <v>Lyon</v>
          </cell>
          <cell r="F243" t="str">
            <v>LY</v>
          </cell>
          <cell r="G243" t="str">
            <v>-</v>
          </cell>
          <cell r="H243" t="str">
            <v>Paris SG</v>
          </cell>
          <cell r="I243" t="str">
            <v>PS</v>
          </cell>
          <cell r="J243">
            <v>1</v>
          </cell>
          <cell r="K243">
            <v>1</v>
          </cell>
        </row>
        <row r="244">
          <cell r="B244">
            <v>24</v>
          </cell>
          <cell r="C244">
            <v>42042</v>
          </cell>
          <cell r="D244" t="str">
            <v>24F</v>
          </cell>
          <cell r="E244" t="str">
            <v>Montpellier</v>
          </cell>
          <cell r="F244" t="str">
            <v>MT</v>
          </cell>
          <cell r="G244" t="str">
            <v>-</v>
          </cell>
          <cell r="H244" t="str">
            <v>Lille</v>
          </cell>
          <cell r="I244" t="str">
            <v>LL</v>
          </cell>
          <cell r="J244">
            <v>1</v>
          </cell>
          <cell r="K244">
            <v>2</v>
          </cell>
        </row>
        <row r="245">
          <cell r="B245">
            <v>24</v>
          </cell>
          <cell r="C245">
            <v>42042</v>
          </cell>
          <cell r="D245" t="str">
            <v>24G</v>
          </cell>
          <cell r="E245" t="str">
            <v>Nice</v>
          </cell>
          <cell r="F245" t="str">
            <v>NC</v>
          </cell>
          <cell r="G245" t="str">
            <v>-</v>
          </cell>
          <cell r="H245" t="str">
            <v>Nantes</v>
          </cell>
          <cell r="I245" t="str">
            <v>NA</v>
          </cell>
          <cell r="J245">
            <v>0</v>
          </cell>
          <cell r="K245">
            <v>0</v>
          </cell>
        </row>
        <row r="246">
          <cell r="B246">
            <v>24</v>
          </cell>
          <cell r="C246">
            <v>42042</v>
          </cell>
          <cell r="D246" t="str">
            <v>24H</v>
          </cell>
          <cell r="E246" t="str">
            <v>Reims</v>
          </cell>
          <cell r="F246" t="str">
            <v>RM</v>
          </cell>
          <cell r="G246" t="str">
            <v>-</v>
          </cell>
          <cell r="H246" t="str">
            <v>Lorient</v>
          </cell>
          <cell r="I246" t="str">
            <v>LT</v>
          </cell>
          <cell r="J246">
            <v>1</v>
          </cell>
          <cell r="K246">
            <v>3</v>
          </cell>
        </row>
        <row r="247">
          <cell r="B247">
            <v>24</v>
          </cell>
          <cell r="C247">
            <v>42042</v>
          </cell>
          <cell r="D247" t="str">
            <v>24I</v>
          </cell>
          <cell r="E247" t="str">
            <v>Rennes</v>
          </cell>
          <cell r="F247" t="str">
            <v>RS</v>
          </cell>
          <cell r="G247" t="str">
            <v>-</v>
          </cell>
          <cell r="H247" t="str">
            <v>Marseille</v>
          </cell>
          <cell r="I247" t="str">
            <v>OM</v>
          </cell>
          <cell r="J247">
            <v>1</v>
          </cell>
          <cell r="K247">
            <v>1</v>
          </cell>
        </row>
        <row r="248">
          <cell r="B248">
            <v>24</v>
          </cell>
          <cell r="C248">
            <v>42042</v>
          </cell>
          <cell r="D248" t="str">
            <v>24J</v>
          </cell>
          <cell r="E248" t="str">
            <v>St Etienne</v>
          </cell>
          <cell r="F248" t="str">
            <v>SN</v>
          </cell>
          <cell r="G248" t="str">
            <v>-</v>
          </cell>
          <cell r="H248" t="str">
            <v>Lens</v>
          </cell>
          <cell r="I248" t="str">
            <v>LS</v>
          </cell>
          <cell r="J248">
            <v>3</v>
          </cell>
          <cell r="K248">
            <v>3</v>
          </cell>
        </row>
        <row r="249">
          <cell r="B249">
            <v>25</v>
          </cell>
          <cell r="C249">
            <v>42049</v>
          </cell>
          <cell r="D249" t="str">
            <v>25A</v>
          </cell>
          <cell r="E249" t="str">
            <v>Bordeaux</v>
          </cell>
          <cell r="F249" t="str">
            <v>BX</v>
          </cell>
          <cell r="G249" t="str">
            <v>-</v>
          </cell>
          <cell r="H249" t="str">
            <v>St Etienne</v>
          </cell>
          <cell r="I249" t="str">
            <v>SN</v>
          </cell>
          <cell r="J249">
            <v>1</v>
          </cell>
          <cell r="K249">
            <v>0</v>
          </cell>
        </row>
        <row r="250">
          <cell r="B250">
            <v>25</v>
          </cell>
          <cell r="C250">
            <v>42049</v>
          </cell>
          <cell r="D250" t="str">
            <v>25B</v>
          </cell>
          <cell r="E250" t="str">
            <v>Lens</v>
          </cell>
          <cell r="F250" t="str">
            <v>LS</v>
          </cell>
          <cell r="G250" t="str">
            <v>-</v>
          </cell>
          <cell r="H250" t="str">
            <v>Evian TG</v>
          </cell>
          <cell r="I250" t="str">
            <v>TG</v>
          </cell>
          <cell r="J250">
            <v>0</v>
          </cell>
          <cell r="K250">
            <v>2</v>
          </cell>
        </row>
        <row r="251">
          <cell r="B251">
            <v>25</v>
          </cell>
          <cell r="C251">
            <v>42049</v>
          </cell>
          <cell r="D251" t="str">
            <v>25C</v>
          </cell>
          <cell r="E251" t="str">
            <v>Lille</v>
          </cell>
          <cell r="F251" t="str">
            <v>LL</v>
          </cell>
          <cell r="G251" t="str">
            <v>-</v>
          </cell>
          <cell r="H251" t="str">
            <v>Nice</v>
          </cell>
          <cell r="I251" t="str">
            <v>NC</v>
          </cell>
          <cell r="J251">
            <v>0</v>
          </cell>
          <cell r="K251">
            <v>0</v>
          </cell>
        </row>
        <row r="252">
          <cell r="B252">
            <v>25</v>
          </cell>
          <cell r="C252">
            <v>42049</v>
          </cell>
          <cell r="D252" t="str">
            <v>25D</v>
          </cell>
          <cell r="E252" t="str">
            <v>Lorient</v>
          </cell>
          <cell r="F252" t="str">
            <v>LT</v>
          </cell>
          <cell r="G252" t="str">
            <v>-</v>
          </cell>
          <cell r="H252" t="str">
            <v>Lyon</v>
          </cell>
          <cell r="I252" t="str">
            <v>LY</v>
          </cell>
          <cell r="J252">
            <v>1</v>
          </cell>
          <cell r="K252">
            <v>1</v>
          </cell>
        </row>
        <row r="253">
          <cell r="B253">
            <v>25</v>
          </cell>
          <cell r="C253">
            <v>42049</v>
          </cell>
          <cell r="D253" t="str">
            <v>25E</v>
          </cell>
          <cell r="E253" t="str">
            <v>Marseille</v>
          </cell>
          <cell r="F253" t="str">
            <v>OM</v>
          </cell>
          <cell r="G253" t="str">
            <v>-</v>
          </cell>
          <cell r="H253" t="str">
            <v>Reims</v>
          </cell>
          <cell r="I253" t="str">
            <v>RM</v>
          </cell>
          <cell r="J253">
            <v>2</v>
          </cell>
          <cell r="K253">
            <v>2</v>
          </cell>
        </row>
        <row r="254">
          <cell r="B254">
            <v>25</v>
          </cell>
          <cell r="C254">
            <v>42049</v>
          </cell>
          <cell r="D254" t="str">
            <v>25F</v>
          </cell>
          <cell r="E254" t="str">
            <v>Metz</v>
          </cell>
          <cell r="F254" t="str">
            <v>MZ</v>
          </cell>
          <cell r="G254" t="str">
            <v>-</v>
          </cell>
          <cell r="H254" t="str">
            <v>EA Guingamp</v>
          </cell>
          <cell r="I254" t="str">
            <v>EG</v>
          </cell>
          <cell r="J254">
            <v>0</v>
          </cell>
          <cell r="K254">
            <v>2</v>
          </cell>
        </row>
        <row r="255">
          <cell r="B255">
            <v>25</v>
          </cell>
          <cell r="C255">
            <v>42049</v>
          </cell>
          <cell r="D255" t="str">
            <v>25G</v>
          </cell>
          <cell r="E255" t="str">
            <v>AS Monaco</v>
          </cell>
          <cell r="F255" t="str">
            <v>AS</v>
          </cell>
          <cell r="G255" t="str">
            <v>-</v>
          </cell>
          <cell r="H255" t="str">
            <v>Montpellier</v>
          </cell>
          <cell r="I255" t="str">
            <v>MT</v>
          </cell>
        </row>
        <row r="256">
          <cell r="B256">
            <v>25</v>
          </cell>
          <cell r="C256">
            <v>42049</v>
          </cell>
          <cell r="D256" t="str">
            <v>25H</v>
          </cell>
          <cell r="E256" t="str">
            <v>Nantes</v>
          </cell>
          <cell r="F256" t="str">
            <v>NA</v>
          </cell>
          <cell r="G256" t="str">
            <v>-</v>
          </cell>
          <cell r="H256" t="str">
            <v>Bastia</v>
          </cell>
          <cell r="I256" t="str">
            <v>BS</v>
          </cell>
          <cell r="J256">
            <v>0</v>
          </cell>
          <cell r="K256">
            <v>2</v>
          </cell>
        </row>
        <row r="257">
          <cell r="B257">
            <v>25</v>
          </cell>
          <cell r="C257">
            <v>42049</v>
          </cell>
          <cell r="D257" t="str">
            <v>25I</v>
          </cell>
          <cell r="E257" t="str">
            <v>Paris SG</v>
          </cell>
          <cell r="F257" t="str">
            <v>PS</v>
          </cell>
          <cell r="G257" t="str">
            <v>-</v>
          </cell>
          <cell r="H257" t="str">
            <v>Caen</v>
          </cell>
          <cell r="I257" t="str">
            <v>CA</v>
          </cell>
          <cell r="J257">
            <v>2</v>
          </cell>
          <cell r="K257">
            <v>2</v>
          </cell>
        </row>
        <row r="258">
          <cell r="B258">
            <v>25</v>
          </cell>
          <cell r="C258">
            <v>42049</v>
          </cell>
          <cell r="D258" t="str">
            <v>25J</v>
          </cell>
          <cell r="E258" t="str">
            <v>Toulouse</v>
          </cell>
          <cell r="F258" t="str">
            <v>TL</v>
          </cell>
          <cell r="G258" t="str">
            <v>-</v>
          </cell>
          <cell r="H258" t="str">
            <v>Rennes</v>
          </cell>
          <cell r="I258" t="str">
            <v>RS</v>
          </cell>
          <cell r="J258">
            <v>2</v>
          </cell>
          <cell r="K258">
            <v>1</v>
          </cell>
        </row>
        <row r="259">
          <cell r="B259">
            <v>26</v>
          </cell>
          <cell r="C259">
            <v>42056</v>
          </cell>
          <cell r="D259" t="str">
            <v>26A</v>
          </cell>
          <cell r="E259" t="str">
            <v>Bastia</v>
          </cell>
          <cell r="F259" t="str">
            <v>BS</v>
          </cell>
          <cell r="G259" t="str">
            <v>-</v>
          </cell>
          <cell r="H259" t="str">
            <v>Lille</v>
          </cell>
          <cell r="I259" t="str">
            <v>LL</v>
          </cell>
          <cell r="J259">
            <v>2</v>
          </cell>
          <cell r="K259">
            <v>1</v>
          </cell>
        </row>
        <row r="260">
          <cell r="B260">
            <v>26</v>
          </cell>
          <cell r="C260">
            <v>42056</v>
          </cell>
          <cell r="D260" t="str">
            <v>26B</v>
          </cell>
          <cell r="E260" t="str">
            <v>Caen</v>
          </cell>
          <cell r="F260" t="str">
            <v>CA</v>
          </cell>
          <cell r="G260" t="str">
            <v>-</v>
          </cell>
          <cell r="H260" t="str">
            <v>Lens</v>
          </cell>
          <cell r="I260" t="str">
            <v>LS</v>
          </cell>
          <cell r="J260">
            <v>4</v>
          </cell>
          <cell r="K260">
            <v>1</v>
          </cell>
        </row>
        <row r="261">
          <cell r="B261">
            <v>26</v>
          </cell>
          <cell r="C261">
            <v>42056</v>
          </cell>
          <cell r="D261" t="str">
            <v>26C</v>
          </cell>
          <cell r="E261" t="str">
            <v>Evian TG</v>
          </cell>
          <cell r="F261" t="str">
            <v>TG</v>
          </cell>
          <cell r="G261" t="str">
            <v>-</v>
          </cell>
          <cell r="H261" t="str">
            <v>Lorient</v>
          </cell>
          <cell r="I261" t="str">
            <v>LT</v>
          </cell>
          <cell r="J261">
            <v>1</v>
          </cell>
          <cell r="K261">
            <v>0</v>
          </cell>
        </row>
        <row r="262">
          <cell r="B262">
            <v>26</v>
          </cell>
          <cell r="C262">
            <v>42056</v>
          </cell>
          <cell r="D262" t="str">
            <v>26D</v>
          </cell>
          <cell r="E262" t="str">
            <v>EA Guingamp</v>
          </cell>
          <cell r="F262" t="str">
            <v>EG</v>
          </cell>
          <cell r="G262" t="str">
            <v>-</v>
          </cell>
          <cell r="H262" t="str">
            <v>Montpellier</v>
          </cell>
          <cell r="I262" t="str">
            <v>MT</v>
          </cell>
          <cell r="J262">
            <v>0</v>
          </cell>
          <cell r="K262">
            <v>2</v>
          </cell>
        </row>
        <row r="263">
          <cell r="B263">
            <v>26</v>
          </cell>
          <cell r="C263">
            <v>42056</v>
          </cell>
          <cell r="D263" t="str">
            <v>26E</v>
          </cell>
          <cell r="E263" t="str">
            <v>Lyon</v>
          </cell>
          <cell r="F263" t="str">
            <v>LY</v>
          </cell>
          <cell r="G263" t="str">
            <v>-</v>
          </cell>
          <cell r="H263" t="str">
            <v>Nantes</v>
          </cell>
          <cell r="I263" t="str">
            <v>NA</v>
          </cell>
          <cell r="J263">
            <v>1</v>
          </cell>
          <cell r="K263">
            <v>0</v>
          </cell>
        </row>
        <row r="264">
          <cell r="B264">
            <v>26</v>
          </cell>
          <cell r="C264">
            <v>42056</v>
          </cell>
          <cell r="D264" t="str">
            <v>26F</v>
          </cell>
          <cell r="E264" t="str">
            <v>Nice</v>
          </cell>
          <cell r="F264" t="str">
            <v>NC</v>
          </cell>
          <cell r="G264" t="str">
            <v>-</v>
          </cell>
          <cell r="H264" t="str">
            <v>AS Monaco</v>
          </cell>
          <cell r="I264" t="str">
            <v>AS</v>
          </cell>
          <cell r="J264">
            <v>0</v>
          </cell>
          <cell r="K264">
            <v>1</v>
          </cell>
        </row>
        <row r="265">
          <cell r="B265">
            <v>26</v>
          </cell>
          <cell r="C265">
            <v>42056</v>
          </cell>
          <cell r="D265" t="str">
            <v>26G</v>
          </cell>
          <cell r="E265" t="str">
            <v>Paris SG</v>
          </cell>
          <cell r="F265" t="str">
            <v>PS</v>
          </cell>
          <cell r="G265" t="str">
            <v>-</v>
          </cell>
          <cell r="H265" t="str">
            <v>Toulouse</v>
          </cell>
          <cell r="I265" t="str">
            <v>TL</v>
          </cell>
          <cell r="J265">
            <v>3</v>
          </cell>
          <cell r="K265">
            <v>1</v>
          </cell>
        </row>
        <row r="266">
          <cell r="B266">
            <v>26</v>
          </cell>
          <cell r="C266">
            <v>42056</v>
          </cell>
          <cell r="D266" t="str">
            <v>26H</v>
          </cell>
          <cell r="E266" t="str">
            <v>Reims</v>
          </cell>
          <cell r="F266" t="str">
            <v>RM</v>
          </cell>
          <cell r="G266" t="str">
            <v>-</v>
          </cell>
          <cell r="H266" t="str">
            <v>Metz</v>
          </cell>
          <cell r="I266" t="str">
            <v>MZ</v>
          </cell>
          <cell r="J266">
            <v>0</v>
          </cell>
          <cell r="K266">
            <v>0</v>
          </cell>
        </row>
        <row r="267">
          <cell r="B267">
            <v>26</v>
          </cell>
          <cell r="C267">
            <v>42056</v>
          </cell>
          <cell r="D267" t="str">
            <v>26I</v>
          </cell>
          <cell r="E267" t="str">
            <v>Rennes</v>
          </cell>
          <cell r="F267" t="str">
            <v>RS</v>
          </cell>
          <cell r="G267" t="str">
            <v>-</v>
          </cell>
          <cell r="H267" t="str">
            <v>Bordeaux</v>
          </cell>
          <cell r="I267" t="str">
            <v>BX</v>
          </cell>
          <cell r="J267">
            <v>1</v>
          </cell>
          <cell r="K267">
            <v>1</v>
          </cell>
        </row>
        <row r="268">
          <cell r="B268">
            <v>26</v>
          </cell>
          <cell r="C268">
            <v>42056</v>
          </cell>
          <cell r="D268" t="str">
            <v>26J</v>
          </cell>
          <cell r="E268" t="str">
            <v>St Etienne</v>
          </cell>
          <cell r="F268" t="str">
            <v>SN</v>
          </cell>
          <cell r="G268" t="str">
            <v>-</v>
          </cell>
          <cell r="H268" t="str">
            <v>Marseille</v>
          </cell>
          <cell r="I268" t="str">
            <v>OM</v>
          </cell>
          <cell r="J268">
            <v>2</v>
          </cell>
          <cell r="K268">
            <v>2</v>
          </cell>
        </row>
        <row r="269">
          <cell r="B269">
            <v>27</v>
          </cell>
          <cell r="C269">
            <v>42063</v>
          </cell>
          <cell r="D269" t="str">
            <v>27A</v>
          </cell>
          <cell r="E269" t="str">
            <v>Bordeaux</v>
          </cell>
          <cell r="F269" t="str">
            <v>BX</v>
          </cell>
          <cell r="G269" t="str">
            <v>-</v>
          </cell>
          <cell r="H269" t="str">
            <v>Reims</v>
          </cell>
          <cell r="I269" t="str">
            <v>RM</v>
          </cell>
          <cell r="J269">
            <v>1</v>
          </cell>
          <cell r="K269">
            <v>1</v>
          </cell>
        </row>
        <row r="270">
          <cell r="B270">
            <v>27</v>
          </cell>
          <cell r="C270">
            <v>42063</v>
          </cell>
          <cell r="D270" t="str">
            <v>27B</v>
          </cell>
          <cell r="E270" t="str">
            <v>Lens</v>
          </cell>
          <cell r="F270" t="str">
            <v>LS</v>
          </cell>
          <cell r="G270" t="str">
            <v>-</v>
          </cell>
          <cell r="H270" t="str">
            <v>Rennes</v>
          </cell>
          <cell r="I270" t="str">
            <v>RS</v>
          </cell>
          <cell r="J270">
            <v>0</v>
          </cell>
          <cell r="K270">
            <v>1</v>
          </cell>
        </row>
        <row r="271">
          <cell r="B271">
            <v>27</v>
          </cell>
          <cell r="C271">
            <v>42063</v>
          </cell>
          <cell r="D271" t="str">
            <v>27C</v>
          </cell>
          <cell r="E271" t="str">
            <v>Lille</v>
          </cell>
          <cell r="F271" t="str">
            <v>LL</v>
          </cell>
          <cell r="G271" t="str">
            <v>-</v>
          </cell>
          <cell r="H271" t="str">
            <v>Lyon</v>
          </cell>
          <cell r="I271" t="str">
            <v>LY</v>
          </cell>
          <cell r="J271">
            <v>2</v>
          </cell>
          <cell r="K271">
            <v>1</v>
          </cell>
        </row>
        <row r="272">
          <cell r="B272">
            <v>27</v>
          </cell>
          <cell r="C272">
            <v>42063</v>
          </cell>
          <cell r="D272" t="str">
            <v>27D</v>
          </cell>
          <cell r="E272" t="str">
            <v>Lorient</v>
          </cell>
          <cell r="F272" t="str">
            <v>LT</v>
          </cell>
          <cell r="G272" t="str">
            <v>-</v>
          </cell>
          <cell r="H272" t="str">
            <v>Bastia</v>
          </cell>
          <cell r="I272" t="str">
            <v>BS</v>
          </cell>
          <cell r="J272">
            <v>2</v>
          </cell>
          <cell r="K272">
            <v>0</v>
          </cell>
        </row>
        <row r="273">
          <cell r="B273">
            <v>27</v>
          </cell>
          <cell r="C273">
            <v>42063</v>
          </cell>
          <cell r="D273" t="str">
            <v>27E</v>
          </cell>
          <cell r="E273" t="str">
            <v>Marseille</v>
          </cell>
          <cell r="F273" t="str">
            <v>OM</v>
          </cell>
          <cell r="G273" t="str">
            <v>-</v>
          </cell>
          <cell r="H273" t="str">
            <v>Caen</v>
          </cell>
          <cell r="I273" t="str">
            <v>CA</v>
          </cell>
          <cell r="J273">
            <v>2</v>
          </cell>
          <cell r="K273">
            <v>3</v>
          </cell>
        </row>
        <row r="274">
          <cell r="B274">
            <v>27</v>
          </cell>
          <cell r="C274">
            <v>42063</v>
          </cell>
          <cell r="D274" t="str">
            <v>27F</v>
          </cell>
          <cell r="E274" t="str">
            <v>Metz</v>
          </cell>
          <cell r="F274" t="str">
            <v>MZ</v>
          </cell>
          <cell r="G274" t="str">
            <v>-</v>
          </cell>
          <cell r="H274" t="str">
            <v>Evian TG</v>
          </cell>
          <cell r="I274" t="str">
            <v>TG</v>
          </cell>
          <cell r="J274">
            <v>1</v>
          </cell>
          <cell r="K274">
            <v>2</v>
          </cell>
        </row>
        <row r="275">
          <cell r="B275">
            <v>27</v>
          </cell>
          <cell r="C275">
            <v>42063</v>
          </cell>
          <cell r="D275" t="str">
            <v>27G</v>
          </cell>
          <cell r="E275" t="str">
            <v>AS Monaco</v>
          </cell>
          <cell r="F275" t="str">
            <v>AS</v>
          </cell>
          <cell r="G275" t="str">
            <v>-</v>
          </cell>
          <cell r="H275" t="str">
            <v>Paris SG</v>
          </cell>
          <cell r="I275" t="str">
            <v>PS</v>
          </cell>
          <cell r="J275">
            <v>0</v>
          </cell>
          <cell r="K275">
            <v>0</v>
          </cell>
        </row>
        <row r="276">
          <cell r="B276">
            <v>27</v>
          </cell>
          <cell r="C276">
            <v>42063</v>
          </cell>
          <cell r="D276" t="str">
            <v>27H</v>
          </cell>
          <cell r="E276" t="str">
            <v>Montpellier</v>
          </cell>
          <cell r="F276" t="str">
            <v>MT</v>
          </cell>
          <cell r="G276" t="str">
            <v>-</v>
          </cell>
          <cell r="H276" t="str">
            <v>Nice</v>
          </cell>
          <cell r="I276" t="str">
            <v>NC</v>
          </cell>
          <cell r="J276">
            <v>2</v>
          </cell>
          <cell r="K276">
            <v>1</v>
          </cell>
        </row>
        <row r="277">
          <cell r="B277">
            <v>27</v>
          </cell>
          <cell r="C277">
            <v>42063</v>
          </cell>
          <cell r="D277" t="str">
            <v>27I</v>
          </cell>
          <cell r="E277" t="str">
            <v>Nantes</v>
          </cell>
          <cell r="F277" t="str">
            <v>NA</v>
          </cell>
          <cell r="G277" t="str">
            <v>-</v>
          </cell>
          <cell r="H277" t="str">
            <v>EA Guingamp</v>
          </cell>
          <cell r="I277" t="str">
            <v>EG</v>
          </cell>
          <cell r="J277">
            <v>1</v>
          </cell>
          <cell r="K277">
            <v>0</v>
          </cell>
        </row>
        <row r="278">
          <cell r="B278">
            <v>27</v>
          </cell>
          <cell r="C278">
            <v>42063</v>
          </cell>
          <cell r="D278" t="str">
            <v>27J</v>
          </cell>
          <cell r="E278" t="str">
            <v>Toulouse</v>
          </cell>
          <cell r="F278" t="str">
            <v>TL</v>
          </cell>
          <cell r="G278" t="str">
            <v>-</v>
          </cell>
          <cell r="H278" t="str">
            <v>St Etienne</v>
          </cell>
          <cell r="I278" t="str">
            <v>SN</v>
          </cell>
          <cell r="J278">
            <v>1</v>
          </cell>
          <cell r="K278">
            <v>1</v>
          </cell>
        </row>
        <row r="279">
          <cell r="B279">
            <v>28</v>
          </cell>
          <cell r="C279">
            <v>42070</v>
          </cell>
          <cell r="D279" t="str">
            <v>28A</v>
          </cell>
          <cell r="E279" t="str">
            <v>Bastia</v>
          </cell>
          <cell r="F279" t="str">
            <v>BS</v>
          </cell>
          <cell r="G279" t="str">
            <v>-</v>
          </cell>
          <cell r="H279" t="str">
            <v>Nice</v>
          </cell>
          <cell r="I279" t="str">
            <v>NC</v>
          </cell>
          <cell r="J279">
            <v>2</v>
          </cell>
          <cell r="K279">
            <v>1</v>
          </cell>
        </row>
        <row r="280">
          <cell r="B280">
            <v>28</v>
          </cell>
          <cell r="C280">
            <v>42070</v>
          </cell>
          <cell r="D280" t="str">
            <v>28B</v>
          </cell>
          <cell r="E280" t="str">
            <v>Caen</v>
          </cell>
          <cell r="F280" t="str">
            <v>CA</v>
          </cell>
          <cell r="G280" t="str">
            <v>-</v>
          </cell>
          <cell r="H280" t="str">
            <v>Bordeaux</v>
          </cell>
          <cell r="I280" t="str">
            <v>BX</v>
          </cell>
          <cell r="J280">
            <v>1</v>
          </cell>
          <cell r="K280">
            <v>2</v>
          </cell>
        </row>
        <row r="281">
          <cell r="B281">
            <v>28</v>
          </cell>
          <cell r="C281">
            <v>42070</v>
          </cell>
          <cell r="D281" t="str">
            <v>28C</v>
          </cell>
          <cell r="E281" t="str">
            <v>Evian TG</v>
          </cell>
          <cell r="F281" t="str">
            <v>TG</v>
          </cell>
          <cell r="G281" t="str">
            <v>-</v>
          </cell>
          <cell r="H281" t="str">
            <v>AS Monaco</v>
          </cell>
          <cell r="I281" t="str">
            <v>AS</v>
          </cell>
          <cell r="J281">
            <v>1</v>
          </cell>
          <cell r="K281">
            <v>3</v>
          </cell>
        </row>
        <row r="282">
          <cell r="B282">
            <v>28</v>
          </cell>
          <cell r="C282">
            <v>42070</v>
          </cell>
          <cell r="D282" t="str">
            <v>28D</v>
          </cell>
          <cell r="E282" t="str">
            <v>EA Guingamp</v>
          </cell>
          <cell r="F282" t="str">
            <v>EG</v>
          </cell>
          <cell r="G282" t="str">
            <v>-</v>
          </cell>
          <cell r="H282" t="str">
            <v>Lille</v>
          </cell>
          <cell r="I282" t="str">
            <v>LL</v>
          </cell>
          <cell r="J282">
            <v>0</v>
          </cell>
          <cell r="K282">
            <v>1</v>
          </cell>
        </row>
        <row r="283">
          <cell r="B283">
            <v>28</v>
          </cell>
          <cell r="C283">
            <v>42070</v>
          </cell>
          <cell r="D283" t="str">
            <v>28E</v>
          </cell>
          <cell r="E283" t="str">
            <v>Lyon</v>
          </cell>
          <cell r="F283" t="str">
            <v>LY</v>
          </cell>
          <cell r="G283" t="str">
            <v>-</v>
          </cell>
          <cell r="H283" t="str">
            <v>Montpellier</v>
          </cell>
          <cell r="I283" t="str">
            <v>MT</v>
          </cell>
          <cell r="J283">
            <v>5</v>
          </cell>
          <cell r="K283">
            <v>1</v>
          </cell>
        </row>
        <row r="284">
          <cell r="B284">
            <v>28</v>
          </cell>
          <cell r="C284">
            <v>42070</v>
          </cell>
          <cell r="D284" t="str">
            <v>28F</v>
          </cell>
          <cell r="E284" t="str">
            <v>Paris SG</v>
          </cell>
          <cell r="F284" t="str">
            <v>PS</v>
          </cell>
          <cell r="G284" t="str">
            <v>-</v>
          </cell>
          <cell r="H284" t="str">
            <v>Lens</v>
          </cell>
          <cell r="I284" t="str">
            <v>LS</v>
          </cell>
          <cell r="J284">
            <v>4</v>
          </cell>
          <cell r="K284">
            <v>1</v>
          </cell>
        </row>
        <row r="285">
          <cell r="B285">
            <v>28</v>
          </cell>
          <cell r="C285">
            <v>42070</v>
          </cell>
          <cell r="D285" t="str">
            <v>28G</v>
          </cell>
          <cell r="E285" t="str">
            <v>Reims</v>
          </cell>
          <cell r="F285" t="str">
            <v>RM</v>
          </cell>
          <cell r="G285" t="str">
            <v>-</v>
          </cell>
          <cell r="H285" t="str">
            <v>Nantes</v>
          </cell>
          <cell r="I285" t="str">
            <v>NA</v>
          </cell>
          <cell r="J285">
            <v>3</v>
          </cell>
          <cell r="K285">
            <v>0</v>
          </cell>
        </row>
        <row r="286">
          <cell r="B286">
            <v>28</v>
          </cell>
          <cell r="C286">
            <v>42070</v>
          </cell>
          <cell r="D286" t="str">
            <v>28H</v>
          </cell>
          <cell r="E286" t="str">
            <v>Rennes</v>
          </cell>
          <cell r="F286" t="str">
            <v>RS</v>
          </cell>
          <cell r="G286" t="str">
            <v>-</v>
          </cell>
          <cell r="H286" t="str">
            <v>Metz</v>
          </cell>
          <cell r="I286" t="str">
            <v>MZ</v>
          </cell>
          <cell r="J286">
            <v>1</v>
          </cell>
          <cell r="K286">
            <v>0</v>
          </cell>
        </row>
        <row r="287">
          <cell r="B287">
            <v>28</v>
          </cell>
          <cell r="C287">
            <v>42070</v>
          </cell>
          <cell r="D287" t="str">
            <v>28I</v>
          </cell>
          <cell r="E287" t="str">
            <v>St Etienne</v>
          </cell>
          <cell r="F287" t="str">
            <v>SN</v>
          </cell>
          <cell r="G287" t="str">
            <v>-</v>
          </cell>
          <cell r="H287" t="str">
            <v>Lorient</v>
          </cell>
          <cell r="I287" t="str">
            <v>LT</v>
          </cell>
          <cell r="J287">
            <v>2</v>
          </cell>
          <cell r="K287">
            <v>0</v>
          </cell>
        </row>
        <row r="288">
          <cell r="B288">
            <v>28</v>
          </cell>
          <cell r="C288">
            <v>42070</v>
          </cell>
          <cell r="D288" t="str">
            <v>28J</v>
          </cell>
          <cell r="E288" t="str">
            <v>Toulouse</v>
          </cell>
          <cell r="F288" t="str">
            <v>TL</v>
          </cell>
          <cell r="G288" t="str">
            <v>-</v>
          </cell>
          <cell r="H288" t="str">
            <v>Marseille</v>
          </cell>
          <cell r="I288" t="str">
            <v>OM</v>
          </cell>
          <cell r="J288">
            <v>1</v>
          </cell>
          <cell r="K288">
            <v>6</v>
          </cell>
        </row>
        <row r="289">
          <cell r="B289">
            <v>29</v>
          </cell>
          <cell r="C289">
            <v>42077</v>
          </cell>
          <cell r="D289" t="str">
            <v>29A</v>
          </cell>
          <cell r="E289" t="str">
            <v>Bordeaux</v>
          </cell>
          <cell r="F289" t="str">
            <v>BX</v>
          </cell>
          <cell r="G289" t="str">
            <v>-</v>
          </cell>
          <cell r="H289" t="str">
            <v>Paris SG</v>
          </cell>
          <cell r="I289" t="str">
            <v>PS</v>
          </cell>
          <cell r="J289">
            <v>3</v>
          </cell>
          <cell r="K289">
            <v>2</v>
          </cell>
        </row>
        <row r="290">
          <cell r="B290">
            <v>29</v>
          </cell>
          <cell r="C290">
            <v>42077</v>
          </cell>
          <cell r="D290" t="str">
            <v>29B</v>
          </cell>
          <cell r="E290" t="str">
            <v>Lens</v>
          </cell>
          <cell r="F290" t="str">
            <v>LS</v>
          </cell>
          <cell r="G290" t="str">
            <v>-</v>
          </cell>
          <cell r="H290" t="str">
            <v>Toulouse</v>
          </cell>
          <cell r="I290" t="str">
            <v>TL</v>
          </cell>
          <cell r="J290">
            <v>1</v>
          </cell>
          <cell r="K290">
            <v>0</v>
          </cell>
        </row>
        <row r="291">
          <cell r="B291">
            <v>29</v>
          </cell>
          <cell r="C291">
            <v>42077</v>
          </cell>
          <cell r="D291" t="str">
            <v>29C</v>
          </cell>
          <cell r="E291" t="str">
            <v>Lille</v>
          </cell>
          <cell r="F291" t="str">
            <v>LL</v>
          </cell>
          <cell r="G291" t="str">
            <v>-</v>
          </cell>
          <cell r="H291" t="str">
            <v>Rennes</v>
          </cell>
          <cell r="I291" t="str">
            <v>RS</v>
          </cell>
          <cell r="J291">
            <v>3</v>
          </cell>
          <cell r="K291">
            <v>0</v>
          </cell>
        </row>
        <row r="292">
          <cell r="B292">
            <v>29</v>
          </cell>
          <cell r="C292">
            <v>42077</v>
          </cell>
          <cell r="D292" t="str">
            <v>29D</v>
          </cell>
          <cell r="E292" t="str">
            <v>Lorient</v>
          </cell>
          <cell r="F292" t="str">
            <v>LT</v>
          </cell>
          <cell r="G292" t="str">
            <v>-</v>
          </cell>
          <cell r="H292" t="str">
            <v>Caen</v>
          </cell>
          <cell r="I292" t="str">
            <v>CA</v>
          </cell>
          <cell r="J292">
            <v>2</v>
          </cell>
          <cell r="K292">
            <v>1</v>
          </cell>
        </row>
        <row r="293">
          <cell r="B293">
            <v>29</v>
          </cell>
          <cell r="C293">
            <v>42077</v>
          </cell>
          <cell r="D293" t="str">
            <v>29E</v>
          </cell>
          <cell r="E293" t="str">
            <v>Marseille</v>
          </cell>
          <cell r="F293" t="str">
            <v>OM</v>
          </cell>
          <cell r="G293" t="str">
            <v>-</v>
          </cell>
          <cell r="H293" t="str">
            <v>Lyon</v>
          </cell>
          <cell r="I293" t="str">
            <v>LY</v>
          </cell>
          <cell r="J293">
            <v>0</v>
          </cell>
          <cell r="K293">
            <v>0</v>
          </cell>
        </row>
        <row r="294">
          <cell r="B294">
            <v>29</v>
          </cell>
          <cell r="C294">
            <v>42077</v>
          </cell>
          <cell r="D294" t="str">
            <v>29F</v>
          </cell>
          <cell r="E294" t="str">
            <v>Metz</v>
          </cell>
          <cell r="F294" t="str">
            <v>MZ</v>
          </cell>
          <cell r="G294" t="str">
            <v>-</v>
          </cell>
          <cell r="H294" t="str">
            <v>St Etienne</v>
          </cell>
          <cell r="I294" t="str">
            <v>SN</v>
          </cell>
          <cell r="J294">
            <v>2</v>
          </cell>
          <cell r="K294">
            <v>3</v>
          </cell>
        </row>
        <row r="295">
          <cell r="B295">
            <v>29</v>
          </cell>
          <cell r="C295">
            <v>42077</v>
          </cell>
          <cell r="D295" t="str">
            <v>29G</v>
          </cell>
          <cell r="E295" t="str">
            <v>AS Monaco</v>
          </cell>
          <cell r="F295" t="str">
            <v>AS</v>
          </cell>
          <cell r="G295" t="str">
            <v>-</v>
          </cell>
          <cell r="H295" t="str">
            <v>Bastia</v>
          </cell>
          <cell r="I295" t="str">
            <v>BS</v>
          </cell>
          <cell r="J295">
            <v>3</v>
          </cell>
          <cell r="K295">
            <v>0</v>
          </cell>
        </row>
        <row r="296">
          <cell r="B296">
            <v>29</v>
          </cell>
          <cell r="C296">
            <v>42077</v>
          </cell>
          <cell r="D296" t="str">
            <v>29H</v>
          </cell>
          <cell r="E296" t="str">
            <v>Montpellier</v>
          </cell>
          <cell r="F296" t="str">
            <v>MT</v>
          </cell>
          <cell r="G296" t="str">
            <v>-</v>
          </cell>
          <cell r="H296" t="str">
            <v>Reims</v>
          </cell>
          <cell r="I296" t="str">
            <v>RM</v>
          </cell>
          <cell r="J296">
            <v>3</v>
          </cell>
          <cell r="K296">
            <v>1</v>
          </cell>
        </row>
        <row r="297">
          <cell r="B297">
            <v>29</v>
          </cell>
          <cell r="C297">
            <v>42077</v>
          </cell>
          <cell r="D297" t="str">
            <v>29I</v>
          </cell>
          <cell r="E297" t="str">
            <v>Nantes</v>
          </cell>
          <cell r="F297" t="str">
            <v>NA</v>
          </cell>
          <cell r="G297" t="str">
            <v>-</v>
          </cell>
          <cell r="H297" t="str">
            <v>Evian TG</v>
          </cell>
          <cell r="I297" t="str">
            <v>TG</v>
          </cell>
          <cell r="J297">
            <v>2</v>
          </cell>
          <cell r="K297">
            <v>1</v>
          </cell>
        </row>
        <row r="298">
          <cell r="B298">
            <v>29</v>
          </cell>
          <cell r="C298">
            <v>42077</v>
          </cell>
          <cell r="D298" t="str">
            <v>29J</v>
          </cell>
          <cell r="E298" t="str">
            <v>Nice</v>
          </cell>
          <cell r="F298" t="str">
            <v>NC</v>
          </cell>
          <cell r="G298" t="str">
            <v>-</v>
          </cell>
          <cell r="H298" t="str">
            <v>EA Guingamp</v>
          </cell>
          <cell r="I298" t="str">
            <v>EG</v>
          </cell>
          <cell r="J298">
            <v>1</v>
          </cell>
          <cell r="K298">
            <v>2</v>
          </cell>
        </row>
        <row r="299">
          <cell r="B299">
            <v>30</v>
          </cell>
          <cell r="C299">
            <v>42084</v>
          </cell>
          <cell r="D299" t="str">
            <v>30A</v>
          </cell>
          <cell r="E299" t="str">
            <v>Bastia</v>
          </cell>
          <cell r="F299" t="str">
            <v>BS</v>
          </cell>
          <cell r="G299" t="str">
            <v>-</v>
          </cell>
          <cell r="H299" t="str">
            <v>EA Guingamp</v>
          </cell>
          <cell r="I299" t="str">
            <v>EG</v>
          </cell>
          <cell r="J299">
            <v>0</v>
          </cell>
          <cell r="K299">
            <v>0</v>
          </cell>
        </row>
        <row r="300">
          <cell r="B300">
            <v>30</v>
          </cell>
          <cell r="C300">
            <v>42084</v>
          </cell>
          <cell r="D300" t="str">
            <v>30B</v>
          </cell>
          <cell r="E300" t="str">
            <v>Caen</v>
          </cell>
          <cell r="F300" t="str">
            <v>CA</v>
          </cell>
          <cell r="G300" t="str">
            <v>-</v>
          </cell>
          <cell r="H300" t="str">
            <v>Metz</v>
          </cell>
          <cell r="I300" t="str">
            <v>MZ</v>
          </cell>
          <cell r="J300">
            <v>0</v>
          </cell>
          <cell r="K300">
            <v>0</v>
          </cell>
        </row>
        <row r="301">
          <cell r="B301">
            <v>30</v>
          </cell>
          <cell r="C301">
            <v>42084</v>
          </cell>
          <cell r="D301" t="str">
            <v>30C</v>
          </cell>
          <cell r="E301" t="str">
            <v>Evian TG</v>
          </cell>
          <cell r="F301" t="str">
            <v>TG</v>
          </cell>
          <cell r="G301" t="str">
            <v>-</v>
          </cell>
          <cell r="H301" t="str">
            <v>Montpellier</v>
          </cell>
          <cell r="I301" t="str">
            <v>MT</v>
          </cell>
          <cell r="J301">
            <v>1</v>
          </cell>
          <cell r="K301">
            <v>0</v>
          </cell>
        </row>
        <row r="302">
          <cell r="B302">
            <v>30</v>
          </cell>
          <cell r="C302">
            <v>42084</v>
          </cell>
          <cell r="D302" t="str">
            <v>30D</v>
          </cell>
          <cell r="E302" t="str">
            <v>Lens</v>
          </cell>
          <cell r="F302" t="str">
            <v>LS</v>
          </cell>
          <cell r="G302" t="str">
            <v>-</v>
          </cell>
          <cell r="H302" t="str">
            <v>Marseille</v>
          </cell>
          <cell r="I302" t="str">
            <v>OM</v>
          </cell>
        </row>
        <row r="303">
          <cell r="B303">
            <v>30</v>
          </cell>
          <cell r="C303">
            <v>42084</v>
          </cell>
          <cell r="D303" t="str">
            <v>30E</v>
          </cell>
          <cell r="E303" t="str">
            <v>Lyon</v>
          </cell>
          <cell r="F303" t="str">
            <v>LY</v>
          </cell>
          <cell r="G303" t="str">
            <v>-</v>
          </cell>
          <cell r="H303" t="str">
            <v>Nice</v>
          </cell>
          <cell r="I303" t="str">
            <v>NC</v>
          </cell>
          <cell r="J303">
            <v>1</v>
          </cell>
          <cell r="K303">
            <v>2</v>
          </cell>
        </row>
        <row r="304">
          <cell r="B304">
            <v>30</v>
          </cell>
          <cell r="C304">
            <v>42084</v>
          </cell>
          <cell r="D304" t="str">
            <v>30F</v>
          </cell>
          <cell r="E304" t="str">
            <v>Paris SG</v>
          </cell>
          <cell r="F304" t="str">
            <v>PS</v>
          </cell>
          <cell r="G304" t="str">
            <v>-</v>
          </cell>
          <cell r="H304" t="str">
            <v>Lorient</v>
          </cell>
          <cell r="I304" t="str">
            <v>LT</v>
          </cell>
          <cell r="J304">
            <v>3</v>
          </cell>
          <cell r="K304">
            <v>1</v>
          </cell>
        </row>
        <row r="305">
          <cell r="B305">
            <v>30</v>
          </cell>
          <cell r="C305">
            <v>42084</v>
          </cell>
          <cell r="D305" t="str">
            <v>30G</v>
          </cell>
          <cell r="E305" t="str">
            <v>Reims</v>
          </cell>
          <cell r="F305" t="str">
            <v>RM</v>
          </cell>
          <cell r="G305" t="str">
            <v>-</v>
          </cell>
          <cell r="H305" t="str">
            <v>AS Monaco</v>
          </cell>
          <cell r="I305" t="str">
            <v>AS</v>
          </cell>
        </row>
        <row r="306">
          <cell r="B306">
            <v>30</v>
          </cell>
          <cell r="C306">
            <v>42084</v>
          </cell>
          <cell r="D306" t="str">
            <v>30H</v>
          </cell>
          <cell r="E306" t="str">
            <v>Rennes</v>
          </cell>
          <cell r="F306" t="str">
            <v>RS</v>
          </cell>
          <cell r="G306" t="str">
            <v>-</v>
          </cell>
          <cell r="H306" t="str">
            <v>Nantes</v>
          </cell>
          <cell r="I306" t="str">
            <v>NA</v>
          </cell>
          <cell r="J306">
            <v>0</v>
          </cell>
          <cell r="K306">
            <v>0</v>
          </cell>
        </row>
        <row r="307">
          <cell r="B307">
            <v>30</v>
          </cell>
          <cell r="C307">
            <v>42084</v>
          </cell>
          <cell r="D307" t="str">
            <v>30I</v>
          </cell>
          <cell r="E307" t="str">
            <v>St Etienne</v>
          </cell>
          <cell r="F307" t="str">
            <v>SN</v>
          </cell>
          <cell r="G307" t="str">
            <v>-</v>
          </cell>
          <cell r="H307" t="str">
            <v>Lille</v>
          </cell>
          <cell r="I307" t="str">
            <v>LL</v>
          </cell>
        </row>
        <row r="308">
          <cell r="B308">
            <v>30</v>
          </cell>
          <cell r="C308">
            <v>42084</v>
          </cell>
          <cell r="D308" t="str">
            <v>30J</v>
          </cell>
          <cell r="E308" t="str">
            <v>Toulouse</v>
          </cell>
          <cell r="F308" t="str">
            <v>TL</v>
          </cell>
          <cell r="G308" t="str">
            <v>-</v>
          </cell>
          <cell r="H308" t="str">
            <v>Bordeaux</v>
          </cell>
          <cell r="I308" t="str">
            <v>BX</v>
          </cell>
          <cell r="J308">
            <v>2</v>
          </cell>
          <cell r="K308">
            <v>1</v>
          </cell>
        </row>
        <row r="309">
          <cell r="B309">
            <v>31</v>
          </cell>
          <cell r="C309">
            <v>42098</v>
          </cell>
          <cell r="D309" t="str">
            <v>31A</v>
          </cell>
          <cell r="E309" t="str">
            <v>Bordeaux</v>
          </cell>
          <cell r="F309" t="str">
            <v>BX</v>
          </cell>
          <cell r="G309" t="str">
            <v>-</v>
          </cell>
          <cell r="H309" t="str">
            <v>Lens</v>
          </cell>
          <cell r="I309" t="str">
            <v>LS</v>
          </cell>
        </row>
        <row r="310">
          <cell r="B310">
            <v>31</v>
          </cell>
          <cell r="C310">
            <v>42098</v>
          </cell>
          <cell r="D310" t="str">
            <v>31B</v>
          </cell>
          <cell r="E310" t="str">
            <v>EA Guingamp</v>
          </cell>
          <cell r="F310" t="str">
            <v>EG</v>
          </cell>
          <cell r="G310" t="str">
            <v>-</v>
          </cell>
          <cell r="H310" t="str">
            <v>Lyon</v>
          </cell>
          <cell r="I310" t="str">
            <v>LY</v>
          </cell>
        </row>
        <row r="311">
          <cell r="B311">
            <v>31</v>
          </cell>
          <cell r="C311">
            <v>42098</v>
          </cell>
          <cell r="D311" t="str">
            <v>31C</v>
          </cell>
          <cell r="E311" t="str">
            <v>Lille</v>
          </cell>
          <cell r="F311" t="str">
            <v>LL</v>
          </cell>
          <cell r="G311" t="str">
            <v>-</v>
          </cell>
          <cell r="H311" t="str">
            <v>Reims</v>
          </cell>
          <cell r="I311" t="str">
            <v>RM</v>
          </cell>
        </row>
        <row r="312">
          <cell r="B312">
            <v>31</v>
          </cell>
          <cell r="C312">
            <v>42098</v>
          </cell>
          <cell r="D312" t="str">
            <v>31D</v>
          </cell>
          <cell r="E312" t="str">
            <v>Lorient</v>
          </cell>
          <cell r="F312" t="str">
            <v>LT</v>
          </cell>
          <cell r="G312" t="str">
            <v>-</v>
          </cell>
          <cell r="H312" t="str">
            <v>Rennes</v>
          </cell>
          <cell r="I312" t="str">
            <v>RS</v>
          </cell>
        </row>
        <row r="313">
          <cell r="B313">
            <v>31</v>
          </cell>
          <cell r="C313">
            <v>42098</v>
          </cell>
          <cell r="D313" t="str">
            <v>31E</v>
          </cell>
          <cell r="E313" t="str">
            <v>Marseille</v>
          </cell>
          <cell r="F313" t="str">
            <v>OM</v>
          </cell>
          <cell r="G313" t="str">
            <v>-</v>
          </cell>
          <cell r="H313" t="str">
            <v>Paris SG</v>
          </cell>
          <cell r="I313" t="str">
            <v>PS</v>
          </cell>
        </row>
        <row r="314">
          <cell r="B314">
            <v>31</v>
          </cell>
          <cell r="C314">
            <v>42098</v>
          </cell>
          <cell r="D314" t="str">
            <v>31F</v>
          </cell>
          <cell r="E314" t="str">
            <v>Metz</v>
          </cell>
          <cell r="F314" t="str">
            <v>MZ</v>
          </cell>
          <cell r="G314" t="str">
            <v>-</v>
          </cell>
          <cell r="H314" t="str">
            <v>Toulouse</v>
          </cell>
          <cell r="I314" t="str">
            <v>TL</v>
          </cell>
        </row>
        <row r="315">
          <cell r="B315">
            <v>31</v>
          </cell>
          <cell r="C315">
            <v>42098</v>
          </cell>
          <cell r="D315" t="str">
            <v>31G</v>
          </cell>
          <cell r="E315" t="str">
            <v>AS Monaco</v>
          </cell>
          <cell r="F315" t="str">
            <v>AS</v>
          </cell>
          <cell r="G315" t="str">
            <v>-</v>
          </cell>
          <cell r="H315" t="str">
            <v>St Etienne</v>
          </cell>
          <cell r="I315" t="str">
            <v>SN</v>
          </cell>
        </row>
        <row r="316">
          <cell r="B316">
            <v>31</v>
          </cell>
          <cell r="C316">
            <v>42098</v>
          </cell>
          <cell r="D316" t="str">
            <v>31H</v>
          </cell>
          <cell r="E316" t="str">
            <v>Montpellier</v>
          </cell>
          <cell r="F316" t="str">
            <v>MT</v>
          </cell>
          <cell r="G316" t="str">
            <v>-</v>
          </cell>
          <cell r="H316" t="str">
            <v>Bastia</v>
          </cell>
          <cell r="I316" t="str">
            <v>BS</v>
          </cell>
        </row>
        <row r="317">
          <cell r="B317">
            <v>31</v>
          </cell>
          <cell r="C317">
            <v>42098</v>
          </cell>
          <cell r="D317" t="str">
            <v>31I</v>
          </cell>
          <cell r="E317" t="str">
            <v>Nantes</v>
          </cell>
          <cell r="F317" t="str">
            <v>NA</v>
          </cell>
          <cell r="G317" t="str">
            <v>-</v>
          </cell>
          <cell r="H317" t="str">
            <v>Caen</v>
          </cell>
          <cell r="I317" t="str">
            <v>CA</v>
          </cell>
        </row>
        <row r="318">
          <cell r="B318">
            <v>31</v>
          </cell>
          <cell r="C318">
            <v>42098</v>
          </cell>
          <cell r="D318" t="str">
            <v>31J</v>
          </cell>
          <cell r="E318" t="str">
            <v>Nice</v>
          </cell>
          <cell r="F318" t="str">
            <v>NC</v>
          </cell>
          <cell r="G318" t="str">
            <v>-</v>
          </cell>
          <cell r="H318" t="str">
            <v>Evian TG</v>
          </cell>
          <cell r="I318" t="str">
            <v>TG</v>
          </cell>
        </row>
        <row r="319">
          <cell r="B319">
            <v>32</v>
          </cell>
          <cell r="C319">
            <v>42106</v>
          </cell>
          <cell r="D319" t="str">
            <v>32A</v>
          </cell>
          <cell r="E319" t="str">
            <v>Bordeaux</v>
          </cell>
          <cell r="F319" t="str">
            <v>BX</v>
          </cell>
          <cell r="G319" t="str">
            <v>-</v>
          </cell>
          <cell r="H319" t="str">
            <v>Marseille</v>
          </cell>
          <cell r="I319" t="str">
            <v>OM</v>
          </cell>
        </row>
        <row r="320">
          <cell r="B320">
            <v>32</v>
          </cell>
          <cell r="C320">
            <v>42106</v>
          </cell>
          <cell r="D320" t="str">
            <v>32B</v>
          </cell>
          <cell r="E320" t="str">
            <v>Caen</v>
          </cell>
          <cell r="F320" t="str">
            <v>CA</v>
          </cell>
          <cell r="G320" t="str">
            <v>-</v>
          </cell>
          <cell r="H320" t="str">
            <v>AS Monaco</v>
          </cell>
          <cell r="I320" t="str">
            <v>AS</v>
          </cell>
        </row>
        <row r="321">
          <cell r="B321">
            <v>32</v>
          </cell>
          <cell r="C321">
            <v>42106</v>
          </cell>
          <cell r="D321" t="str">
            <v>32C</v>
          </cell>
          <cell r="E321" t="str">
            <v>Evian TG</v>
          </cell>
          <cell r="F321" t="str">
            <v>TG</v>
          </cell>
          <cell r="G321" t="str">
            <v>-</v>
          </cell>
          <cell r="H321" t="str">
            <v>Lille</v>
          </cell>
          <cell r="I321" t="str">
            <v>LL</v>
          </cell>
        </row>
        <row r="322">
          <cell r="B322">
            <v>32</v>
          </cell>
          <cell r="C322">
            <v>42106</v>
          </cell>
          <cell r="D322" t="str">
            <v>32D</v>
          </cell>
          <cell r="E322" t="str">
            <v>Lens</v>
          </cell>
          <cell r="F322" t="str">
            <v>LS</v>
          </cell>
          <cell r="G322" t="str">
            <v>-</v>
          </cell>
          <cell r="H322" t="str">
            <v>Lorient</v>
          </cell>
          <cell r="I322" t="str">
            <v>LT</v>
          </cell>
        </row>
        <row r="323">
          <cell r="B323">
            <v>32</v>
          </cell>
          <cell r="C323">
            <v>42106</v>
          </cell>
          <cell r="D323" t="str">
            <v>32E</v>
          </cell>
          <cell r="E323" t="str">
            <v>Lyon</v>
          </cell>
          <cell r="F323" t="str">
            <v>LY</v>
          </cell>
          <cell r="G323" t="str">
            <v>-</v>
          </cell>
          <cell r="H323" t="str">
            <v>Bastia</v>
          </cell>
          <cell r="I323" t="str">
            <v>BS</v>
          </cell>
        </row>
        <row r="324">
          <cell r="B324">
            <v>32</v>
          </cell>
          <cell r="C324">
            <v>42106</v>
          </cell>
          <cell r="D324" t="str">
            <v>32F</v>
          </cell>
          <cell r="E324" t="str">
            <v>Paris SG</v>
          </cell>
          <cell r="F324" t="str">
            <v>PS</v>
          </cell>
          <cell r="G324" t="str">
            <v>-</v>
          </cell>
          <cell r="H324" t="str">
            <v>Metz</v>
          </cell>
          <cell r="I324" t="str">
            <v>MZ</v>
          </cell>
        </row>
        <row r="325">
          <cell r="B325">
            <v>32</v>
          </cell>
          <cell r="C325">
            <v>42106</v>
          </cell>
          <cell r="D325" t="str">
            <v>32G</v>
          </cell>
          <cell r="E325" t="str">
            <v>Reims</v>
          </cell>
          <cell r="F325" t="str">
            <v>RM</v>
          </cell>
          <cell r="G325" t="str">
            <v>-</v>
          </cell>
          <cell r="H325" t="str">
            <v>Nice</v>
          </cell>
          <cell r="I325" t="str">
            <v>NC</v>
          </cell>
        </row>
        <row r="326">
          <cell r="B326">
            <v>32</v>
          </cell>
          <cell r="C326">
            <v>42106</v>
          </cell>
          <cell r="D326" t="str">
            <v>32H</v>
          </cell>
          <cell r="E326" t="str">
            <v>Rennes</v>
          </cell>
          <cell r="F326" t="str">
            <v>RS</v>
          </cell>
          <cell r="G326" t="str">
            <v>-</v>
          </cell>
          <cell r="H326" t="str">
            <v>EA Guingamp</v>
          </cell>
          <cell r="I326" t="str">
            <v>EG</v>
          </cell>
        </row>
        <row r="327">
          <cell r="B327">
            <v>32</v>
          </cell>
          <cell r="C327">
            <v>42106</v>
          </cell>
          <cell r="D327" t="str">
            <v>32I</v>
          </cell>
          <cell r="E327" t="str">
            <v>St Etienne</v>
          </cell>
          <cell r="F327" t="str">
            <v>SN</v>
          </cell>
          <cell r="G327" t="str">
            <v>-</v>
          </cell>
          <cell r="H327" t="str">
            <v>Nantes</v>
          </cell>
          <cell r="I327" t="str">
            <v>NA</v>
          </cell>
        </row>
        <row r="328">
          <cell r="B328">
            <v>32</v>
          </cell>
          <cell r="C328">
            <v>42106</v>
          </cell>
          <cell r="D328" t="str">
            <v>32J</v>
          </cell>
          <cell r="E328" t="str">
            <v>Toulouse</v>
          </cell>
          <cell r="F328" t="str">
            <v>TL</v>
          </cell>
          <cell r="G328" t="str">
            <v>-</v>
          </cell>
          <cell r="H328" t="str">
            <v>Montpellier</v>
          </cell>
          <cell r="I328" t="str">
            <v>MT</v>
          </cell>
        </row>
        <row r="329">
          <cell r="B329">
            <v>33</v>
          </cell>
          <cell r="C329">
            <v>42112</v>
          </cell>
          <cell r="D329" t="str">
            <v>33A</v>
          </cell>
          <cell r="E329" t="str">
            <v>Bastia</v>
          </cell>
          <cell r="F329" t="str">
            <v>BS</v>
          </cell>
          <cell r="G329" t="str">
            <v>-</v>
          </cell>
          <cell r="H329" t="str">
            <v>Reims</v>
          </cell>
          <cell r="I329" t="str">
            <v>RM</v>
          </cell>
        </row>
        <row r="330">
          <cell r="B330">
            <v>33</v>
          </cell>
          <cell r="C330">
            <v>42112</v>
          </cell>
          <cell r="D330" t="str">
            <v>33B</v>
          </cell>
          <cell r="E330" t="str">
            <v>EA Guingamp</v>
          </cell>
          <cell r="F330" t="str">
            <v>EG</v>
          </cell>
          <cell r="G330" t="str">
            <v>-</v>
          </cell>
          <cell r="H330" t="str">
            <v>Evian TG</v>
          </cell>
          <cell r="I330" t="str">
            <v>TG</v>
          </cell>
        </row>
        <row r="331">
          <cell r="B331">
            <v>33</v>
          </cell>
          <cell r="C331">
            <v>42112</v>
          </cell>
          <cell r="D331" t="str">
            <v>33C</v>
          </cell>
          <cell r="E331" t="str">
            <v>Lille</v>
          </cell>
          <cell r="F331" t="str">
            <v>LL</v>
          </cell>
          <cell r="G331" t="str">
            <v>-</v>
          </cell>
          <cell r="H331" t="str">
            <v>Bordeaux</v>
          </cell>
          <cell r="I331" t="str">
            <v>BX</v>
          </cell>
        </row>
        <row r="332">
          <cell r="B332">
            <v>33</v>
          </cell>
          <cell r="C332">
            <v>42112</v>
          </cell>
          <cell r="D332" t="str">
            <v>33D</v>
          </cell>
          <cell r="E332" t="str">
            <v>Lorient</v>
          </cell>
          <cell r="F332" t="str">
            <v>LT</v>
          </cell>
          <cell r="G332" t="str">
            <v>-</v>
          </cell>
          <cell r="H332" t="str">
            <v>Toulouse</v>
          </cell>
          <cell r="I332" t="str">
            <v>TL</v>
          </cell>
        </row>
        <row r="333">
          <cell r="B333">
            <v>33</v>
          </cell>
          <cell r="C333">
            <v>42112</v>
          </cell>
          <cell r="D333" t="str">
            <v>33E</v>
          </cell>
          <cell r="E333" t="str">
            <v>Lyon</v>
          </cell>
          <cell r="F333" t="str">
            <v>LY</v>
          </cell>
          <cell r="G333" t="str">
            <v>-</v>
          </cell>
          <cell r="H333" t="str">
            <v>St Etienne</v>
          </cell>
          <cell r="I333" t="str">
            <v>SN</v>
          </cell>
        </row>
        <row r="334">
          <cell r="B334">
            <v>33</v>
          </cell>
          <cell r="C334">
            <v>42112</v>
          </cell>
          <cell r="D334" t="str">
            <v>33F</v>
          </cell>
          <cell r="E334" t="str">
            <v>Metz</v>
          </cell>
          <cell r="F334" t="str">
            <v>MZ</v>
          </cell>
          <cell r="G334" t="str">
            <v>-</v>
          </cell>
          <cell r="H334" t="str">
            <v>Lens</v>
          </cell>
          <cell r="I334" t="str">
            <v>LS</v>
          </cell>
        </row>
        <row r="335">
          <cell r="B335">
            <v>33</v>
          </cell>
          <cell r="C335">
            <v>42112</v>
          </cell>
          <cell r="D335" t="str">
            <v>33G</v>
          </cell>
          <cell r="E335" t="str">
            <v>AS Monaco</v>
          </cell>
          <cell r="F335" t="str">
            <v>AS</v>
          </cell>
          <cell r="G335" t="str">
            <v>-</v>
          </cell>
          <cell r="H335" t="str">
            <v>Rennes</v>
          </cell>
          <cell r="I335" t="str">
            <v>RS</v>
          </cell>
        </row>
        <row r="336">
          <cell r="B336">
            <v>33</v>
          </cell>
          <cell r="C336">
            <v>42112</v>
          </cell>
          <cell r="D336" t="str">
            <v>33H</v>
          </cell>
          <cell r="E336" t="str">
            <v>Montpellier</v>
          </cell>
          <cell r="F336" t="str">
            <v>MT</v>
          </cell>
          <cell r="G336" t="str">
            <v>-</v>
          </cell>
          <cell r="H336" t="str">
            <v>Caen</v>
          </cell>
          <cell r="I336" t="str">
            <v>CA</v>
          </cell>
        </row>
        <row r="337">
          <cell r="B337">
            <v>33</v>
          </cell>
          <cell r="C337">
            <v>42112</v>
          </cell>
          <cell r="D337" t="str">
            <v>33I</v>
          </cell>
          <cell r="E337" t="str">
            <v>Nantes</v>
          </cell>
          <cell r="F337" t="str">
            <v>NA</v>
          </cell>
          <cell r="G337" t="str">
            <v>-</v>
          </cell>
          <cell r="H337" t="str">
            <v>Marseille</v>
          </cell>
          <cell r="I337" t="str">
            <v>OM</v>
          </cell>
        </row>
        <row r="338">
          <cell r="B338">
            <v>33</v>
          </cell>
          <cell r="C338">
            <v>42112</v>
          </cell>
          <cell r="D338" t="str">
            <v>33J</v>
          </cell>
          <cell r="E338" t="str">
            <v>Nice</v>
          </cell>
          <cell r="F338" t="str">
            <v>NC</v>
          </cell>
          <cell r="G338" t="str">
            <v>-</v>
          </cell>
          <cell r="H338" t="str">
            <v>Paris SG</v>
          </cell>
          <cell r="I338" t="str">
            <v>PS</v>
          </cell>
        </row>
        <row r="339">
          <cell r="B339">
            <v>34</v>
          </cell>
          <cell r="C339">
            <v>42120</v>
          </cell>
          <cell r="D339" t="str">
            <v>34A</v>
          </cell>
          <cell r="E339" t="str">
            <v>Bordeaux</v>
          </cell>
          <cell r="F339" t="str">
            <v>BX</v>
          </cell>
          <cell r="G339" t="str">
            <v>-</v>
          </cell>
          <cell r="H339" t="str">
            <v>Metz</v>
          </cell>
          <cell r="I339" t="str">
            <v>MZ</v>
          </cell>
        </row>
        <row r="340">
          <cell r="B340">
            <v>34</v>
          </cell>
          <cell r="C340">
            <v>42120</v>
          </cell>
          <cell r="D340" t="str">
            <v>34B</v>
          </cell>
          <cell r="E340" t="str">
            <v>Caen</v>
          </cell>
          <cell r="F340" t="str">
            <v>CA</v>
          </cell>
          <cell r="G340" t="str">
            <v>-</v>
          </cell>
          <cell r="H340" t="str">
            <v>EA Guingamp</v>
          </cell>
          <cell r="I340" t="str">
            <v>EG</v>
          </cell>
        </row>
        <row r="341">
          <cell r="B341">
            <v>34</v>
          </cell>
          <cell r="C341">
            <v>42120</v>
          </cell>
          <cell r="D341" t="str">
            <v>34C</v>
          </cell>
          <cell r="E341" t="str">
            <v>Evian TG</v>
          </cell>
          <cell r="F341" t="str">
            <v>TG</v>
          </cell>
          <cell r="G341" t="str">
            <v>-</v>
          </cell>
          <cell r="H341" t="str">
            <v>Bastia</v>
          </cell>
          <cell r="I341" t="str">
            <v>BS</v>
          </cell>
        </row>
        <row r="342">
          <cell r="B342">
            <v>34</v>
          </cell>
          <cell r="C342">
            <v>42120</v>
          </cell>
          <cell r="D342" t="str">
            <v>34D</v>
          </cell>
          <cell r="E342" t="str">
            <v>Lens</v>
          </cell>
          <cell r="F342" t="str">
            <v>LS</v>
          </cell>
          <cell r="G342" t="str">
            <v>-</v>
          </cell>
          <cell r="H342" t="str">
            <v>AS Monaco</v>
          </cell>
          <cell r="I342" t="str">
            <v>AS</v>
          </cell>
        </row>
        <row r="343">
          <cell r="B343">
            <v>34</v>
          </cell>
          <cell r="C343">
            <v>42120</v>
          </cell>
          <cell r="D343" t="str">
            <v>34E</v>
          </cell>
          <cell r="E343" t="str">
            <v>Marseille</v>
          </cell>
          <cell r="F343" t="str">
            <v>OM</v>
          </cell>
          <cell r="G343" t="str">
            <v>-</v>
          </cell>
          <cell r="H343" t="str">
            <v>Lorient</v>
          </cell>
          <cell r="I343" t="str">
            <v>LT</v>
          </cell>
        </row>
        <row r="344">
          <cell r="B344">
            <v>34</v>
          </cell>
          <cell r="C344">
            <v>42120</v>
          </cell>
          <cell r="D344" t="str">
            <v>34F</v>
          </cell>
          <cell r="E344" t="str">
            <v>Paris SG</v>
          </cell>
          <cell r="F344" t="str">
            <v>PS</v>
          </cell>
          <cell r="G344" t="str">
            <v>-</v>
          </cell>
          <cell r="H344" t="str">
            <v>Lille</v>
          </cell>
          <cell r="I344" t="str">
            <v>LL</v>
          </cell>
        </row>
        <row r="345">
          <cell r="B345">
            <v>34</v>
          </cell>
          <cell r="C345">
            <v>42120</v>
          </cell>
          <cell r="D345" t="str">
            <v>34G</v>
          </cell>
          <cell r="E345" t="str">
            <v>Reims</v>
          </cell>
          <cell r="F345" t="str">
            <v>RM</v>
          </cell>
          <cell r="G345" t="str">
            <v>-</v>
          </cell>
          <cell r="H345" t="str">
            <v>Lyon</v>
          </cell>
          <cell r="I345" t="str">
            <v>LY</v>
          </cell>
        </row>
        <row r="346">
          <cell r="B346">
            <v>34</v>
          </cell>
          <cell r="C346">
            <v>42120</v>
          </cell>
          <cell r="D346" t="str">
            <v>34H</v>
          </cell>
          <cell r="E346" t="str">
            <v>Rennes</v>
          </cell>
          <cell r="F346" t="str">
            <v>RS</v>
          </cell>
          <cell r="G346" t="str">
            <v>-</v>
          </cell>
          <cell r="H346" t="str">
            <v>Nice</v>
          </cell>
          <cell r="I346" t="str">
            <v>NC</v>
          </cell>
        </row>
        <row r="347">
          <cell r="B347">
            <v>34</v>
          </cell>
          <cell r="C347">
            <v>42120</v>
          </cell>
          <cell r="D347" t="str">
            <v>34I</v>
          </cell>
          <cell r="E347" t="str">
            <v>St Etienne</v>
          </cell>
          <cell r="F347" t="str">
            <v>SN</v>
          </cell>
          <cell r="G347" t="str">
            <v>-</v>
          </cell>
          <cell r="H347" t="str">
            <v>Montpellier</v>
          </cell>
          <cell r="I347" t="str">
            <v>MT</v>
          </cell>
        </row>
        <row r="348">
          <cell r="B348">
            <v>34</v>
          </cell>
          <cell r="C348">
            <v>42120</v>
          </cell>
          <cell r="D348" t="str">
            <v>34J</v>
          </cell>
          <cell r="E348" t="str">
            <v>Toulouse</v>
          </cell>
          <cell r="F348" t="str">
            <v>TL</v>
          </cell>
          <cell r="G348" t="str">
            <v>-</v>
          </cell>
          <cell r="H348" t="str">
            <v>Nantes</v>
          </cell>
          <cell r="I348" t="str">
            <v>NA</v>
          </cell>
        </row>
        <row r="349">
          <cell r="B349">
            <v>35</v>
          </cell>
          <cell r="C349">
            <v>42126</v>
          </cell>
          <cell r="D349" t="str">
            <v>35A</v>
          </cell>
          <cell r="E349" t="str">
            <v>Bastia</v>
          </cell>
          <cell r="F349" t="str">
            <v>BS</v>
          </cell>
          <cell r="G349" t="str">
            <v>-</v>
          </cell>
          <cell r="H349" t="str">
            <v>St Etienne</v>
          </cell>
          <cell r="I349" t="str">
            <v>SN</v>
          </cell>
        </row>
        <row r="350">
          <cell r="B350">
            <v>35</v>
          </cell>
          <cell r="C350">
            <v>42126</v>
          </cell>
          <cell r="D350" t="str">
            <v>35B</v>
          </cell>
          <cell r="E350" t="str">
            <v>EA Guingamp</v>
          </cell>
          <cell r="F350" t="str">
            <v>EG</v>
          </cell>
          <cell r="G350" t="str">
            <v>-</v>
          </cell>
          <cell r="H350" t="str">
            <v>Reims</v>
          </cell>
          <cell r="I350" t="str">
            <v>RM</v>
          </cell>
        </row>
        <row r="351">
          <cell r="B351">
            <v>35</v>
          </cell>
          <cell r="C351">
            <v>42126</v>
          </cell>
          <cell r="D351" t="str">
            <v>35C</v>
          </cell>
          <cell r="E351" t="str">
            <v>Lille</v>
          </cell>
          <cell r="F351" t="str">
            <v>LL</v>
          </cell>
          <cell r="G351" t="str">
            <v>-</v>
          </cell>
          <cell r="H351" t="str">
            <v>Lens</v>
          </cell>
          <cell r="I351" t="str">
            <v>LS</v>
          </cell>
        </row>
        <row r="352">
          <cell r="B352">
            <v>35</v>
          </cell>
          <cell r="C352">
            <v>42126</v>
          </cell>
          <cell r="D352" t="str">
            <v>35D</v>
          </cell>
          <cell r="E352" t="str">
            <v>Lorient</v>
          </cell>
          <cell r="F352" t="str">
            <v>LT</v>
          </cell>
          <cell r="G352" t="str">
            <v>-</v>
          </cell>
          <cell r="H352" t="str">
            <v>Bordeaux</v>
          </cell>
          <cell r="I352" t="str">
            <v>BX</v>
          </cell>
        </row>
        <row r="353">
          <cell r="B353">
            <v>35</v>
          </cell>
          <cell r="C353">
            <v>42126</v>
          </cell>
          <cell r="D353" t="str">
            <v>35E</v>
          </cell>
          <cell r="E353" t="str">
            <v>Lyon</v>
          </cell>
          <cell r="F353" t="str">
            <v>LY</v>
          </cell>
          <cell r="G353" t="str">
            <v>-</v>
          </cell>
          <cell r="H353" t="str">
            <v>Evian TG</v>
          </cell>
          <cell r="I353" t="str">
            <v>TG</v>
          </cell>
        </row>
        <row r="354">
          <cell r="B354">
            <v>35</v>
          </cell>
          <cell r="C354">
            <v>42126</v>
          </cell>
          <cell r="D354" t="str">
            <v>35F</v>
          </cell>
          <cell r="E354" t="str">
            <v>Metz</v>
          </cell>
          <cell r="F354" t="str">
            <v>MZ</v>
          </cell>
          <cell r="G354" t="str">
            <v>-</v>
          </cell>
          <cell r="H354" t="str">
            <v>Marseille</v>
          </cell>
          <cell r="I354" t="str">
            <v>OM</v>
          </cell>
        </row>
        <row r="355">
          <cell r="B355">
            <v>35</v>
          </cell>
          <cell r="C355">
            <v>42126</v>
          </cell>
          <cell r="D355" t="str">
            <v>35G</v>
          </cell>
          <cell r="E355" t="str">
            <v>AS Monaco</v>
          </cell>
          <cell r="F355" t="str">
            <v>AS</v>
          </cell>
          <cell r="G355" t="str">
            <v>-</v>
          </cell>
          <cell r="H355" t="str">
            <v>Toulouse</v>
          </cell>
          <cell r="I355" t="str">
            <v>TL</v>
          </cell>
        </row>
        <row r="356">
          <cell r="B356">
            <v>35</v>
          </cell>
          <cell r="C356">
            <v>42126</v>
          </cell>
          <cell r="D356" t="str">
            <v>35H</v>
          </cell>
          <cell r="E356" t="str">
            <v>Montpellier</v>
          </cell>
          <cell r="F356" t="str">
            <v>MT</v>
          </cell>
          <cell r="G356" t="str">
            <v>-</v>
          </cell>
          <cell r="H356" t="str">
            <v>Rennes</v>
          </cell>
          <cell r="I356" t="str">
            <v>RS</v>
          </cell>
        </row>
        <row r="357">
          <cell r="B357">
            <v>35</v>
          </cell>
          <cell r="C357">
            <v>42126</v>
          </cell>
          <cell r="D357" t="str">
            <v>35I</v>
          </cell>
          <cell r="E357" t="str">
            <v>Nantes</v>
          </cell>
          <cell r="F357" t="str">
            <v>NA</v>
          </cell>
          <cell r="G357" t="str">
            <v>-</v>
          </cell>
          <cell r="H357" t="str">
            <v>Paris SG</v>
          </cell>
          <cell r="I357" t="str">
            <v>PS</v>
          </cell>
        </row>
        <row r="358">
          <cell r="B358">
            <v>35</v>
          </cell>
          <cell r="C358">
            <v>42126</v>
          </cell>
          <cell r="D358" t="str">
            <v>35J</v>
          </cell>
          <cell r="E358" t="str">
            <v>Nice</v>
          </cell>
          <cell r="F358" t="str">
            <v>NC</v>
          </cell>
          <cell r="G358" t="str">
            <v>-</v>
          </cell>
          <cell r="H358" t="str">
            <v>Caen</v>
          </cell>
          <cell r="I358" t="str">
            <v>CA</v>
          </cell>
        </row>
        <row r="359">
          <cell r="B359">
            <v>36</v>
          </cell>
          <cell r="C359">
            <v>42133</v>
          </cell>
          <cell r="D359" t="str">
            <v>36A</v>
          </cell>
          <cell r="E359" t="str">
            <v>Bordeaux</v>
          </cell>
          <cell r="F359" t="str">
            <v>BX</v>
          </cell>
          <cell r="G359" t="str">
            <v>-</v>
          </cell>
          <cell r="H359" t="str">
            <v>Nantes</v>
          </cell>
          <cell r="I359" t="str">
            <v>NA</v>
          </cell>
        </row>
        <row r="360">
          <cell r="B360">
            <v>36</v>
          </cell>
          <cell r="C360">
            <v>42133</v>
          </cell>
          <cell r="D360" t="str">
            <v>36B</v>
          </cell>
          <cell r="E360" t="str">
            <v>Caen</v>
          </cell>
          <cell r="F360" t="str">
            <v>CA</v>
          </cell>
          <cell r="G360" t="str">
            <v>-</v>
          </cell>
          <cell r="H360" t="str">
            <v>Lyon</v>
          </cell>
          <cell r="I360" t="str">
            <v>LY</v>
          </cell>
        </row>
        <row r="361">
          <cell r="B361">
            <v>36</v>
          </cell>
          <cell r="C361">
            <v>42133</v>
          </cell>
          <cell r="D361" t="str">
            <v>36C</v>
          </cell>
          <cell r="E361" t="str">
            <v>Evian TG</v>
          </cell>
          <cell r="F361" t="str">
            <v>TG</v>
          </cell>
          <cell r="G361" t="str">
            <v>-</v>
          </cell>
          <cell r="H361" t="str">
            <v>Reims</v>
          </cell>
          <cell r="I361" t="str">
            <v>RM</v>
          </cell>
        </row>
        <row r="362">
          <cell r="B362">
            <v>36</v>
          </cell>
          <cell r="C362">
            <v>42133</v>
          </cell>
          <cell r="D362" t="str">
            <v>36D</v>
          </cell>
          <cell r="E362" t="str">
            <v>Lens</v>
          </cell>
          <cell r="F362" t="str">
            <v>LS</v>
          </cell>
          <cell r="G362" t="str">
            <v>-</v>
          </cell>
          <cell r="H362" t="str">
            <v>Montpellier</v>
          </cell>
          <cell r="I362" t="str">
            <v>MT</v>
          </cell>
        </row>
        <row r="363">
          <cell r="B363">
            <v>36</v>
          </cell>
          <cell r="C363">
            <v>42133</v>
          </cell>
          <cell r="D363" t="str">
            <v>36E</v>
          </cell>
          <cell r="E363" t="str">
            <v>Marseille</v>
          </cell>
          <cell r="F363" t="str">
            <v>OM</v>
          </cell>
          <cell r="G363" t="str">
            <v>-</v>
          </cell>
          <cell r="H363" t="str">
            <v>AS Monaco</v>
          </cell>
          <cell r="I363" t="str">
            <v>AS</v>
          </cell>
        </row>
        <row r="364">
          <cell r="B364">
            <v>36</v>
          </cell>
          <cell r="C364">
            <v>42133</v>
          </cell>
          <cell r="D364" t="str">
            <v>36F</v>
          </cell>
          <cell r="E364" t="str">
            <v>Metz</v>
          </cell>
          <cell r="F364" t="str">
            <v>MZ</v>
          </cell>
          <cell r="G364" t="str">
            <v>-</v>
          </cell>
          <cell r="H364" t="str">
            <v>Lorient</v>
          </cell>
          <cell r="I364" t="str">
            <v>LT</v>
          </cell>
        </row>
        <row r="365">
          <cell r="B365">
            <v>36</v>
          </cell>
          <cell r="C365">
            <v>42133</v>
          </cell>
          <cell r="D365" t="str">
            <v>36G</v>
          </cell>
          <cell r="E365" t="str">
            <v>Paris SG</v>
          </cell>
          <cell r="F365" t="str">
            <v>PS</v>
          </cell>
          <cell r="G365" t="str">
            <v>-</v>
          </cell>
          <cell r="H365" t="str">
            <v>EA Guingamp</v>
          </cell>
          <cell r="I365" t="str">
            <v>EG</v>
          </cell>
        </row>
        <row r="366">
          <cell r="B366">
            <v>36</v>
          </cell>
          <cell r="C366">
            <v>42133</v>
          </cell>
          <cell r="D366" t="str">
            <v>36H</v>
          </cell>
          <cell r="E366" t="str">
            <v>Rennes</v>
          </cell>
          <cell r="F366" t="str">
            <v>RS</v>
          </cell>
          <cell r="G366" t="str">
            <v>-</v>
          </cell>
          <cell r="H366" t="str">
            <v>Bastia</v>
          </cell>
          <cell r="I366" t="str">
            <v>BS</v>
          </cell>
        </row>
        <row r="367">
          <cell r="B367">
            <v>36</v>
          </cell>
          <cell r="C367">
            <v>42133</v>
          </cell>
          <cell r="D367" t="str">
            <v>36I</v>
          </cell>
          <cell r="E367" t="str">
            <v>St Etienne</v>
          </cell>
          <cell r="F367" t="str">
            <v>SN</v>
          </cell>
          <cell r="G367" t="str">
            <v>-</v>
          </cell>
          <cell r="H367" t="str">
            <v>Nice</v>
          </cell>
          <cell r="I367" t="str">
            <v>NC</v>
          </cell>
        </row>
        <row r="368">
          <cell r="B368">
            <v>36</v>
          </cell>
          <cell r="C368">
            <v>42133</v>
          </cell>
          <cell r="D368" t="str">
            <v>36J</v>
          </cell>
          <cell r="E368" t="str">
            <v>Toulouse</v>
          </cell>
          <cell r="F368" t="str">
            <v>TL</v>
          </cell>
          <cell r="G368" t="str">
            <v>-</v>
          </cell>
          <cell r="H368" t="str">
            <v>Lille</v>
          </cell>
          <cell r="I368" t="str">
            <v>LL</v>
          </cell>
        </row>
        <row r="369">
          <cell r="B369">
            <v>37</v>
          </cell>
          <cell r="C369">
            <v>42140</v>
          </cell>
          <cell r="D369" t="str">
            <v>37A</v>
          </cell>
          <cell r="E369" t="str">
            <v>Bastia</v>
          </cell>
          <cell r="F369" t="str">
            <v>BS</v>
          </cell>
          <cell r="G369" t="str">
            <v>-</v>
          </cell>
          <cell r="H369" t="str">
            <v>Caen</v>
          </cell>
          <cell r="I369" t="str">
            <v>CA</v>
          </cell>
        </row>
        <row r="370">
          <cell r="B370">
            <v>37</v>
          </cell>
          <cell r="C370">
            <v>42140</v>
          </cell>
          <cell r="D370" t="str">
            <v>37B</v>
          </cell>
          <cell r="E370" t="str">
            <v>Evian TG</v>
          </cell>
          <cell r="F370" t="str">
            <v>TG</v>
          </cell>
          <cell r="G370" t="str">
            <v>-</v>
          </cell>
          <cell r="H370" t="str">
            <v>St Etienne</v>
          </cell>
          <cell r="I370" t="str">
            <v>SN</v>
          </cell>
        </row>
        <row r="371">
          <cell r="B371">
            <v>37</v>
          </cell>
          <cell r="C371">
            <v>42140</v>
          </cell>
          <cell r="D371" t="str">
            <v>37C</v>
          </cell>
          <cell r="E371" t="str">
            <v>EA Guingamp</v>
          </cell>
          <cell r="F371" t="str">
            <v>EG</v>
          </cell>
          <cell r="G371" t="str">
            <v>-</v>
          </cell>
          <cell r="H371" t="str">
            <v>Toulouse</v>
          </cell>
          <cell r="I371" t="str">
            <v>TL</v>
          </cell>
        </row>
        <row r="372">
          <cell r="B372">
            <v>37</v>
          </cell>
          <cell r="C372">
            <v>42140</v>
          </cell>
          <cell r="D372" t="str">
            <v>37D</v>
          </cell>
          <cell r="E372" t="str">
            <v>Lille</v>
          </cell>
          <cell r="F372" t="str">
            <v>LL</v>
          </cell>
          <cell r="G372" t="str">
            <v>-</v>
          </cell>
          <cell r="H372" t="str">
            <v>Marseille</v>
          </cell>
          <cell r="I372" t="str">
            <v>OM</v>
          </cell>
        </row>
        <row r="373">
          <cell r="B373">
            <v>37</v>
          </cell>
          <cell r="C373">
            <v>42140</v>
          </cell>
          <cell r="D373" t="str">
            <v>37E</v>
          </cell>
          <cell r="E373" t="str">
            <v>Lyon</v>
          </cell>
          <cell r="F373" t="str">
            <v>LY</v>
          </cell>
          <cell r="G373" t="str">
            <v>-</v>
          </cell>
          <cell r="H373" t="str">
            <v>Bordeaux</v>
          </cell>
          <cell r="I373" t="str">
            <v>BX</v>
          </cell>
        </row>
        <row r="374">
          <cell r="B374">
            <v>37</v>
          </cell>
          <cell r="C374">
            <v>42140</v>
          </cell>
          <cell r="D374" t="str">
            <v>37F</v>
          </cell>
          <cell r="E374" t="str">
            <v>AS Monaco</v>
          </cell>
          <cell r="F374" t="str">
            <v>AS</v>
          </cell>
          <cell r="G374" t="str">
            <v>-</v>
          </cell>
          <cell r="H374" t="str">
            <v>Metz</v>
          </cell>
          <cell r="I374" t="str">
            <v>MZ</v>
          </cell>
        </row>
        <row r="375">
          <cell r="B375">
            <v>37</v>
          </cell>
          <cell r="C375">
            <v>42140</v>
          </cell>
          <cell r="D375" t="str">
            <v>37G</v>
          </cell>
          <cell r="E375" t="str">
            <v>Montpellier</v>
          </cell>
          <cell r="F375" t="str">
            <v>MT</v>
          </cell>
          <cell r="G375" t="str">
            <v>-</v>
          </cell>
          <cell r="H375" t="str">
            <v>Paris SG</v>
          </cell>
          <cell r="I375" t="str">
            <v>PS</v>
          </cell>
        </row>
        <row r="376">
          <cell r="B376">
            <v>37</v>
          </cell>
          <cell r="C376">
            <v>42140</v>
          </cell>
          <cell r="D376" t="str">
            <v>37H</v>
          </cell>
          <cell r="E376" t="str">
            <v>Nantes</v>
          </cell>
          <cell r="F376" t="str">
            <v>NA</v>
          </cell>
          <cell r="G376" t="str">
            <v>-</v>
          </cell>
          <cell r="H376" t="str">
            <v>Lorient</v>
          </cell>
          <cell r="I376" t="str">
            <v>LT</v>
          </cell>
        </row>
        <row r="377">
          <cell r="B377">
            <v>37</v>
          </cell>
          <cell r="C377">
            <v>42140</v>
          </cell>
          <cell r="D377" t="str">
            <v>37I</v>
          </cell>
          <cell r="E377" t="str">
            <v>Nice</v>
          </cell>
          <cell r="F377" t="str">
            <v>NC</v>
          </cell>
          <cell r="G377" t="str">
            <v>-</v>
          </cell>
          <cell r="H377" t="str">
            <v>Lens</v>
          </cell>
          <cell r="I377" t="str">
            <v>LS</v>
          </cell>
        </row>
        <row r="378">
          <cell r="B378">
            <v>37</v>
          </cell>
          <cell r="C378">
            <v>42140</v>
          </cell>
          <cell r="D378" t="str">
            <v>37J</v>
          </cell>
          <cell r="E378" t="str">
            <v>Reims</v>
          </cell>
          <cell r="F378" t="str">
            <v>RM</v>
          </cell>
          <cell r="G378" t="str">
            <v>-</v>
          </cell>
          <cell r="H378" t="str">
            <v>Rennes</v>
          </cell>
          <cell r="I378" t="str">
            <v>RS</v>
          </cell>
        </row>
        <row r="379">
          <cell r="B379">
            <v>38</v>
          </cell>
          <cell r="C379">
            <v>42147</v>
          </cell>
          <cell r="D379" t="str">
            <v>38A</v>
          </cell>
          <cell r="E379" t="str">
            <v>Bordeaux</v>
          </cell>
          <cell r="F379" t="str">
            <v>BX</v>
          </cell>
          <cell r="G379" t="str">
            <v>-</v>
          </cell>
          <cell r="H379" t="str">
            <v>Montpellier</v>
          </cell>
          <cell r="I379" t="str">
            <v>MT</v>
          </cell>
        </row>
        <row r="380">
          <cell r="B380">
            <v>38</v>
          </cell>
          <cell r="C380">
            <v>42147</v>
          </cell>
          <cell r="D380" t="str">
            <v>38B</v>
          </cell>
          <cell r="E380" t="str">
            <v>Caen</v>
          </cell>
          <cell r="F380" t="str">
            <v>CA</v>
          </cell>
          <cell r="G380" t="str">
            <v>-</v>
          </cell>
          <cell r="H380" t="str">
            <v>Evian TG</v>
          </cell>
          <cell r="I380" t="str">
            <v>TG</v>
          </cell>
        </row>
        <row r="381">
          <cell r="B381">
            <v>38</v>
          </cell>
          <cell r="C381">
            <v>42147</v>
          </cell>
          <cell r="D381" t="str">
            <v>38C</v>
          </cell>
          <cell r="E381" t="str">
            <v>Lens</v>
          </cell>
          <cell r="F381" t="str">
            <v>LS</v>
          </cell>
          <cell r="G381" t="str">
            <v>-</v>
          </cell>
          <cell r="H381" t="str">
            <v>Nantes</v>
          </cell>
          <cell r="I381" t="str">
            <v>NA</v>
          </cell>
        </row>
        <row r="382">
          <cell r="B382">
            <v>38</v>
          </cell>
          <cell r="C382">
            <v>42147</v>
          </cell>
          <cell r="D382" t="str">
            <v>38D</v>
          </cell>
          <cell r="E382" t="str">
            <v>Lorient</v>
          </cell>
          <cell r="F382" t="str">
            <v>LT</v>
          </cell>
          <cell r="G382" t="str">
            <v>-</v>
          </cell>
          <cell r="H382" t="str">
            <v>AS Monaco</v>
          </cell>
          <cell r="I382" t="str">
            <v>AS</v>
          </cell>
        </row>
        <row r="383">
          <cell r="B383">
            <v>38</v>
          </cell>
          <cell r="C383">
            <v>42147</v>
          </cell>
          <cell r="D383" t="str">
            <v>38E</v>
          </cell>
          <cell r="E383" t="str">
            <v>Marseille</v>
          </cell>
          <cell r="F383" t="str">
            <v>OM</v>
          </cell>
          <cell r="G383" t="str">
            <v>-</v>
          </cell>
          <cell r="H383" t="str">
            <v>Bastia</v>
          </cell>
          <cell r="I383" t="str">
            <v>BS</v>
          </cell>
        </row>
        <row r="384">
          <cell r="B384">
            <v>38</v>
          </cell>
          <cell r="C384">
            <v>42147</v>
          </cell>
          <cell r="D384" t="str">
            <v>38F</v>
          </cell>
          <cell r="E384" t="str">
            <v>Metz</v>
          </cell>
          <cell r="F384" t="str">
            <v>MZ</v>
          </cell>
          <cell r="G384" t="str">
            <v>-</v>
          </cell>
          <cell r="H384" t="str">
            <v>Lille</v>
          </cell>
          <cell r="I384" t="str">
            <v>LL</v>
          </cell>
        </row>
        <row r="385">
          <cell r="B385">
            <v>38</v>
          </cell>
          <cell r="C385">
            <v>42147</v>
          </cell>
          <cell r="D385" t="str">
            <v>38G</v>
          </cell>
          <cell r="E385" t="str">
            <v>Paris SG</v>
          </cell>
          <cell r="F385" t="str">
            <v>PS</v>
          </cell>
          <cell r="G385" t="str">
            <v>-</v>
          </cell>
          <cell r="H385" t="str">
            <v>Reims</v>
          </cell>
          <cell r="I385" t="str">
            <v>RM</v>
          </cell>
        </row>
        <row r="386">
          <cell r="B386">
            <v>38</v>
          </cell>
          <cell r="C386">
            <v>42147</v>
          </cell>
          <cell r="D386" t="str">
            <v>38H</v>
          </cell>
          <cell r="E386" t="str">
            <v>Rennes</v>
          </cell>
          <cell r="F386" t="str">
            <v>RS</v>
          </cell>
          <cell r="G386" t="str">
            <v>-</v>
          </cell>
          <cell r="H386" t="str">
            <v>Lyon</v>
          </cell>
          <cell r="I386" t="str">
            <v>LY</v>
          </cell>
        </row>
        <row r="387">
          <cell r="B387">
            <v>38</v>
          </cell>
          <cell r="C387">
            <v>42147</v>
          </cell>
          <cell r="D387" t="str">
            <v>38I</v>
          </cell>
          <cell r="E387" t="str">
            <v>St Etienne</v>
          </cell>
          <cell r="F387" t="str">
            <v>SN</v>
          </cell>
          <cell r="G387" t="str">
            <v>-</v>
          </cell>
          <cell r="H387" t="str">
            <v>EA Guingamp</v>
          </cell>
          <cell r="I387" t="str">
            <v>EG</v>
          </cell>
        </row>
        <row r="388">
          <cell r="B388">
            <v>38</v>
          </cell>
          <cell r="C388">
            <v>42147</v>
          </cell>
          <cell r="D388" t="str">
            <v>38J</v>
          </cell>
          <cell r="E388" t="str">
            <v>Toulouse</v>
          </cell>
          <cell r="F388" t="str">
            <v>TL</v>
          </cell>
          <cell r="G388" t="str">
            <v>-</v>
          </cell>
          <cell r="H388" t="str">
            <v>Nice</v>
          </cell>
          <cell r="I388" t="str">
            <v>NC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xcel-dev.fr/" TargetMode="External"/><Relationship Id="rId1" Type="http://schemas.openxmlformats.org/officeDocument/2006/relationships/hyperlink" Target="mailto:mcohen@excel-dev.fr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cel-dev.fr/" TargetMode="External"/><Relationship Id="rId2" Type="http://schemas.openxmlformats.org/officeDocument/2006/relationships/hyperlink" Target="http://www.excel-dev.fr/" TargetMode="External"/><Relationship Id="rId1" Type="http://schemas.openxmlformats.org/officeDocument/2006/relationships/hyperlink" Target="http://www.excel-dev.fr/" TargetMode="External"/><Relationship Id="rId5" Type="http://schemas.openxmlformats.org/officeDocument/2006/relationships/hyperlink" Target="https://www.amazon.fr/gp/prime/pipeline/landing?primeCampaignId=prime_assoc_ft&amp;rw_useCurrentProtocol=1&amp;tag=msofcom-21" TargetMode="External"/><Relationship Id="rId4" Type="http://schemas.openxmlformats.org/officeDocument/2006/relationships/hyperlink" Target="http://www.excel-dev.f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excel-dev.f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"/>
  <sheetViews>
    <sheetView showGridLines="0" showRowColHeaders="0" tabSelected="1" workbookViewId="0">
      <pane ySplit="3" topLeftCell="A4" activePane="bottomLeft" state="frozen"/>
      <selection pane="bottomLeft" activeCell="N7" sqref="N7"/>
    </sheetView>
  </sheetViews>
  <sheetFormatPr baseColWidth="10" defaultColWidth="11.5703125" defaultRowHeight="15"/>
  <cols>
    <col min="1" max="1" width="2" style="10" customWidth="1"/>
    <col min="2" max="2" width="13.85546875" style="10" hidden="1" customWidth="1"/>
    <col min="3" max="27" width="5.140625" style="10" customWidth="1"/>
    <col min="28" max="28" width="0" style="10" hidden="1" customWidth="1"/>
    <col min="29" max="16384" width="11.5703125" style="10"/>
  </cols>
  <sheetData>
    <row r="1" spans="1:30" s="8" customFormat="1" ht="6.6" customHeight="1" thickBot="1"/>
    <row r="2" spans="1:30" s="9" customFormat="1" ht="26.45" customHeight="1" thickBot="1">
      <c r="C2" s="134" t="str">
        <f>IF(Paramètres!C7="Français","Paramètres","Setup")</f>
        <v>Paramètres</v>
      </c>
      <c r="D2" s="134"/>
      <c r="E2" s="134"/>
      <c r="F2" s="133" t="str">
        <f>IF(Paramètres!C7="Français","Calendrier","Matches")</f>
        <v>Calendrier</v>
      </c>
      <c r="G2" s="133"/>
      <c r="H2" s="133"/>
      <c r="I2" s="133" t="str">
        <f>IF(Paramètres!C7="Français","Classements","Standings")</f>
        <v>Classements</v>
      </c>
      <c r="J2" s="133"/>
      <c r="K2" s="133"/>
      <c r="L2" s="133" t="str">
        <f>IF(Paramètres!C7="Français","Tableau Final","Knockout phase")</f>
        <v>Tableau Final</v>
      </c>
      <c r="M2" s="133"/>
      <c r="N2" s="133"/>
      <c r="O2" s="133" t="str">
        <f>IF(Paramètres!C7="français","Buteurs","Scorers")</f>
        <v>Buteurs</v>
      </c>
      <c r="P2" s="133"/>
      <c r="Q2" s="133"/>
      <c r="R2" s="133" t="str">
        <f>IF(Paramètres!C7="Français","Aide","Help")</f>
        <v>Aide</v>
      </c>
      <c r="S2" s="133"/>
      <c r="T2" s="133"/>
    </row>
    <row r="3" spans="1:30" ht="4.1500000000000004" customHeight="1"/>
    <row r="4" spans="1:30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</row>
    <row r="5" spans="1:30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</row>
    <row r="6" spans="1:30" ht="15.75" thickBot="1">
      <c r="A6" s="111"/>
      <c r="B6" s="111"/>
      <c r="C6" s="135" t="s">
        <v>127</v>
      </c>
      <c r="D6" s="135"/>
      <c r="E6" s="135"/>
      <c r="F6" s="135"/>
      <c r="G6" s="111"/>
      <c r="H6" s="135" t="str">
        <f>IF(C7="Français","Choisissez votre Equipe:","Select your team:")</f>
        <v>Choisissez votre Equipe:</v>
      </c>
      <c r="I6" s="135"/>
      <c r="J6" s="135"/>
      <c r="K6" s="135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</row>
    <row r="7" spans="1:30" ht="15.75" thickBot="1">
      <c r="A7" s="111"/>
      <c r="B7" s="111"/>
      <c r="C7" s="136" t="s">
        <v>108</v>
      </c>
      <c r="D7" s="137"/>
      <c r="E7" s="137"/>
      <c r="F7" s="138"/>
      <c r="G7" s="111"/>
      <c r="H7" s="136" t="s">
        <v>7</v>
      </c>
      <c r="I7" s="137"/>
      <c r="J7" s="137"/>
      <c r="K7" s="138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</row>
    <row r="8" spans="1:30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</row>
    <row r="9" spans="1:30">
      <c r="A9" s="111"/>
      <c r="B9" s="111"/>
      <c r="C9" s="111" t="s">
        <v>182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</row>
    <row r="10" spans="1:30">
      <c r="A10" s="111"/>
      <c r="B10" s="111"/>
      <c r="C10" s="111" t="str">
        <f>IF(C7="Français","Fichier pour Excel 2007 à 2016. Fichier développé sous Excel 2016, l'option Choisissez votre Equipe ne fonctionne pas sous Excel 2007.",AB10)</f>
        <v>Fichier pour Excel 2007 à 2016. Fichier développé sous Excel 2016, l'option Choisissez votre Equipe ne fonctionne pas sous Excel 2007.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 t="s">
        <v>215</v>
      </c>
      <c r="AC10" s="111"/>
      <c r="AD10" s="111"/>
    </row>
    <row r="11" spans="1:30">
      <c r="A11" s="111"/>
      <c r="B11" s="111"/>
      <c r="C11" s="111" t="str">
        <f>IF(C7="Français","Licence: 1 utilisateur",AB11)</f>
        <v>Licence: 1 utilisateur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 t="s">
        <v>185</v>
      </c>
      <c r="AC11" s="111"/>
      <c r="AD11" s="111"/>
    </row>
    <row r="12" spans="1:30">
      <c r="A12" s="111"/>
      <c r="B12" s="111"/>
      <c r="C12" s="111" t="s">
        <v>183</v>
      </c>
      <c r="D12" s="111"/>
      <c r="E12" s="112" t="s">
        <v>184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</row>
    <row r="13" spans="1:30">
      <c r="A13" s="111"/>
      <c r="B13" s="111"/>
      <c r="C13" s="111" t="s">
        <v>152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</row>
    <row r="14" spans="1:30" ht="6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</row>
    <row r="15" spans="1:30">
      <c r="A15" s="111"/>
      <c r="B15" s="111"/>
      <c r="C15" s="111"/>
      <c r="D15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</row>
    <row r="16" spans="1:30">
      <c r="A16" s="111"/>
      <c r="B16" s="111"/>
      <c r="C16" s="113" t="s">
        <v>197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32" t="s">
        <v>196</v>
      </c>
      <c r="Q16" s="132"/>
      <c r="R16" s="114"/>
      <c r="S16" s="114"/>
      <c r="T16" s="114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</row>
    <row r="17" spans="1:30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</row>
    <row r="18" spans="1:30">
      <c r="A18" s="129"/>
      <c r="B18" s="129"/>
      <c r="C18" s="130"/>
      <c r="D18" s="129"/>
      <c r="E18" s="129"/>
      <c r="F18" s="129"/>
      <c r="G18" s="130"/>
      <c r="H18" s="129"/>
      <c r="I18" s="129"/>
      <c r="J18" s="111"/>
      <c r="K18" s="111"/>
      <c r="L18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</row>
    <row r="19" spans="1:30" ht="27.6" customHeight="1">
      <c r="A19" s="111"/>
      <c r="B19" s="111"/>
      <c r="C19" s="129"/>
      <c r="D19" s="129"/>
      <c r="E19" s="129"/>
      <c r="F19"/>
      <c r="G19" s="111"/>
      <c r="H19" s="111"/>
      <c r="I19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</row>
    <row r="20" spans="1:30">
      <c r="A20" s="111"/>
      <c r="B20" s="111"/>
      <c r="C20" s="111"/>
      <c r="D20" s="111"/>
      <c r="E20" s="111"/>
      <c r="F20" s="111"/>
      <c r="G20"/>
      <c r="H20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</row>
    <row r="21" spans="1:30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</row>
    <row r="22" spans="1:30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</row>
    <row r="23" spans="1:30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</row>
    <row r="24" spans="1:30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</row>
  </sheetData>
  <sheetProtection sheet="1" objects="1" scenarios="1"/>
  <mergeCells count="11">
    <mergeCell ref="P16:Q16"/>
    <mergeCell ref="R2:T2"/>
    <mergeCell ref="C2:E2"/>
    <mergeCell ref="F2:H2"/>
    <mergeCell ref="I2:K2"/>
    <mergeCell ref="L2:N2"/>
    <mergeCell ref="O2:Q2"/>
    <mergeCell ref="C6:F6"/>
    <mergeCell ref="C7:F7"/>
    <mergeCell ref="H6:K6"/>
    <mergeCell ref="H7:K7"/>
  </mergeCells>
  <dataValidations count="2">
    <dataValidation type="list" allowBlank="1" showInputMessage="1" showErrorMessage="1" sqref="C7">
      <formula1>Langues</formula1>
    </dataValidation>
    <dataValidation type="list" allowBlank="1" showInputMessage="1" showErrorMessage="1" sqref="H7">
      <formula1>ChoixEquipe</formula1>
    </dataValidation>
  </dataValidations>
  <hyperlinks>
    <hyperlink ref="C2" location="Paramètres!A1" tooltip="Paramètres - Setup" display="Paramètres!A1"/>
    <hyperlink ref="F2" location="Paramètres!A1" tooltip="Paramètres - Setup" display="Paramètres!A1"/>
    <hyperlink ref="I2" location="Paramètres!A1" tooltip="Paramètres - Setup" display="Paramètres!A1"/>
    <hyperlink ref="L2" location="Paramètres!A1" tooltip="Paramètres - Setup" display="Paramètres!A1"/>
    <hyperlink ref="O2" location="Paramètres!A1" tooltip="Paramètres - Setup" display="Paramètres!A1"/>
    <hyperlink ref="R2" location="Paramètres!A1" tooltip="Paramètres - Setup" display="Paramètres!A1"/>
    <hyperlink ref="F2:H2" location="Calendrier!A1" tooltip="Calendrier - Matches" display="Calendrier!A1"/>
    <hyperlink ref="I2:K2" location="Classements!A1" tooltip="Classements - Standings" display="Classements!A1"/>
    <hyperlink ref="L2:N2" location="Tableau!A1" tooltip="Tableau Final - Knockout phase" display="Tableau!A1"/>
    <hyperlink ref="O2:Q2" location="Stats!A1" tooltip="Statistiques - Statistics" display="Stats!A1"/>
    <hyperlink ref="R2:T2" location="Aide!A1" tooltip="Aide - Help" display="Aide!A1"/>
    <hyperlink ref="C2:E2" location="Paramètres!A1" tooltip="Paramètres - Setup" display="Paramètres!A1"/>
    <hyperlink ref="E12" r:id="rId1"/>
    <hyperlink ref="P16" r:id="rId2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3"/>
  <sheetViews>
    <sheetView workbookViewId="0">
      <selection sqref="A1:XFD1048576"/>
    </sheetView>
  </sheetViews>
  <sheetFormatPr baseColWidth="10" defaultColWidth="11.5703125" defaultRowHeight="15"/>
  <cols>
    <col min="1" max="1" width="11.5703125" style="23"/>
    <col min="2" max="2" width="23.140625" style="23" bestFit="1" customWidth="1"/>
    <col min="3" max="3" width="173.7109375" style="23" bestFit="1" customWidth="1"/>
    <col min="4" max="16384" width="11.5703125" style="23"/>
  </cols>
  <sheetData>
    <row r="1" spans="1:4">
      <c r="A1" s="23" t="s">
        <v>221</v>
      </c>
      <c r="B1" s="23" t="s">
        <v>222</v>
      </c>
      <c r="C1" s="23" t="s">
        <v>223</v>
      </c>
    </row>
    <row r="2" spans="1:4">
      <c r="A2" s="23">
        <v>1</v>
      </c>
      <c r="B2" s="23" t="s">
        <v>224</v>
      </c>
      <c r="C2" s="23" t="s">
        <v>225</v>
      </c>
      <c r="D2" s="23" t="str">
        <f>CONCATENATE("Publicité : ",B2)</f>
        <v>Publicité : PlayStation</v>
      </c>
    </row>
    <row r="3" spans="1:4">
      <c r="A3" s="23">
        <f>+A2+1</f>
        <v>2</v>
      </c>
      <c r="B3" s="23" t="s">
        <v>226</v>
      </c>
      <c r="C3" s="23" t="s">
        <v>286</v>
      </c>
      <c r="D3" s="23" t="str">
        <f t="shared" ref="D3:D66" si="0">CONCATENATE("Publicité : ",B3)</f>
        <v>Publicité : Xbox</v>
      </c>
    </row>
    <row r="4" spans="1:4">
      <c r="A4" s="23">
        <f t="shared" ref="A4:A67" si="1">+A3+1</f>
        <v>3</v>
      </c>
      <c r="B4" s="23" t="s">
        <v>227</v>
      </c>
      <c r="C4" s="23" t="s">
        <v>287</v>
      </c>
      <c r="D4" s="23" t="str">
        <f t="shared" si="0"/>
        <v>Publicité : Nintendo</v>
      </c>
    </row>
    <row r="5" spans="1:4">
      <c r="A5" s="23">
        <f t="shared" si="1"/>
        <v>4</v>
      </c>
      <c r="B5" s="23" t="s">
        <v>228</v>
      </c>
      <c r="C5" s="23" t="s">
        <v>288</v>
      </c>
      <c r="D5" s="23" t="str">
        <f t="shared" si="0"/>
        <v>Publicité : Samsung</v>
      </c>
    </row>
    <row r="6" spans="1:4">
      <c r="A6" s="23">
        <f t="shared" si="1"/>
        <v>5</v>
      </c>
      <c r="B6" s="23" t="s">
        <v>229</v>
      </c>
      <c r="C6" s="23" t="s">
        <v>289</v>
      </c>
      <c r="D6" s="23" t="str">
        <f t="shared" si="0"/>
        <v>Publicité : Windows</v>
      </c>
    </row>
    <row r="7" spans="1:4">
      <c r="A7" s="23">
        <f t="shared" si="1"/>
        <v>6</v>
      </c>
      <c r="B7" s="23" t="s">
        <v>230</v>
      </c>
      <c r="C7" s="23" t="s">
        <v>290</v>
      </c>
      <c r="D7" s="23" t="str">
        <f t="shared" si="0"/>
        <v>Publicité : Office</v>
      </c>
    </row>
    <row r="8" spans="1:4">
      <c r="A8" s="23">
        <f t="shared" si="1"/>
        <v>7</v>
      </c>
      <c r="B8" s="23" t="s">
        <v>231</v>
      </c>
      <c r="C8" s="23" t="s">
        <v>291</v>
      </c>
      <c r="D8" s="23" t="str">
        <f t="shared" si="0"/>
        <v>Publicité : Polars</v>
      </c>
    </row>
    <row r="9" spans="1:4">
      <c r="A9" s="23">
        <f t="shared" si="1"/>
        <v>8</v>
      </c>
      <c r="B9" s="23" t="s">
        <v>232</v>
      </c>
      <c r="C9" s="23" t="s">
        <v>292</v>
      </c>
      <c r="D9" s="23" t="str">
        <f t="shared" si="0"/>
        <v>Publicité : Trillers</v>
      </c>
    </row>
    <row r="10" spans="1:4">
      <c r="A10" s="23">
        <f t="shared" si="1"/>
        <v>9</v>
      </c>
      <c r="B10" s="23" t="s">
        <v>233</v>
      </c>
      <c r="C10" s="23" t="s">
        <v>293</v>
      </c>
      <c r="D10" s="23" t="str">
        <f t="shared" si="0"/>
        <v>Publicité : Aventure</v>
      </c>
    </row>
    <row r="11" spans="1:4">
      <c r="A11" s="23">
        <f t="shared" si="1"/>
        <v>10</v>
      </c>
      <c r="B11" s="23" t="s">
        <v>234</v>
      </c>
      <c r="C11" s="23" t="s">
        <v>294</v>
      </c>
      <c r="D11" s="23" t="str">
        <f t="shared" si="0"/>
        <v>Publicité : Android</v>
      </c>
    </row>
    <row r="12" spans="1:4">
      <c r="A12" s="23">
        <f t="shared" si="1"/>
        <v>11</v>
      </c>
      <c r="B12" s="23" t="s">
        <v>235</v>
      </c>
      <c r="C12" s="23" t="s">
        <v>236</v>
      </c>
      <c r="D12" s="23" t="str">
        <f t="shared" si="0"/>
        <v>Publicité : Iphone</v>
      </c>
    </row>
    <row r="13" spans="1:4">
      <c r="A13" s="23">
        <f t="shared" si="1"/>
        <v>12</v>
      </c>
      <c r="B13" s="23" t="s">
        <v>237</v>
      </c>
      <c r="C13" s="23" t="s">
        <v>238</v>
      </c>
      <c r="D13" s="23" t="str">
        <f t="shared" si="0"/>
        <v>Publicité : Seiko</v>
      </c>
    </row>
    <row r="14" spans="1:4">
      <c r="A14" s="23">
        <f t="shared" si="1"/>
        <v>13</v>
      </c>
      <c r="B14" s="23" t="s">
        <v>239</v>
      </c>
      <c r="C14" s="23" t="s">
        <v>295</v>
      </c>
      <c r="D14" s="23" t="str">
        <f t="shared" si="0"/>
        <v>Publicité : Cadeaux</v>
      </c>
    </row>
    <row r="15" spans="1:4">
      <c r="A15" s="23">
        <f t="shared" si="1"/>
        <v>14</v>
      </c>
      <c r="B15" s="23" t="s">
        <v>240</v>
      </c>
      <c r="C15" s="23" t="s">
        <v>296</v>
      </c>
      <c r="D15" s="23" t="str">
        <f t="shared" si="0"/>
        <v>Publicité : Anniversaire</v>
      </c>
    </row>
    <row r="16" spans="1:4">
      <c r="A16" s="23">
        <f t="shared" si="1"/>
        <v>15</v>
      </c>
      <c r="B16" s="23" t="s">
        <v>241</v>
      </c>
      <c r="C16" s="23" t="s">
        <v>297</v>
      </c>
      <c r="D16" s="23" t="str">
        <f t="shared" si="0"/>
        <v>Publicité : Téléphonie</v>
      </c>
    </row>
    <row r="17" spans="1:4">
      <c r="A17" s="23">
        <f t="shared" si="1"/>
        <v>16</v>
      </c>
      <c r="B17" s="23" t="s">
        <v>242</v>
      </c>
      <c r="C17" s="23" t="s">
        <v>298</v>
      </c>
      <c r="D17" s="23" t="str">
        <f t="shared" si="0"/>
        <v>Publicité : Hifi</v>
      </c>
    </row>
    <row r="18" spans="1:4">
      <c r="A18" s="23">
        <f t="shared" si="1"/>
        <v>17</v>
      </c>
      <c r="B18" s="23" t="s">
        <v>243</v>
      </c>
      <c r="C18" s="23" t="s">
        <v>299</v>
      </c>
      <c r="D18" s="23" t="str">
        <f t="shared" si="0"/>
        <v>Publicité : Sexy</v>
      </c>
    </row>
    <row r="19" spans="1:4">
      <c r="A19" s="23">
        <f t="shared" si="1"/>
        <v>18</v>
      </c>
      <c r="B19" s="23" t="s">
        <v>244</v>
      </c>
      <c r="C19" s="23" t="s">
        <v>300</v>
      </c>
      <c r="D19" s="23" t="str">
        <f t="shared" si="0"/>
        <v>Publicité : Vidéo</v>
      </c>
    </row>
    <row r="20" spans="1:4">
      <c r="A20" s="23">
        <f t="shared" si="1"/>
        <v>19</v>
      </c>
      <c r="B20" s="23" t="s">
        <v>245</v>
      </c>
      <c r="C20" s="23" t="s">
        <v>301</v>
      </c>
      <c r="D20" s="23" t="str">
        <f t="shared" si="0"/>
        <v>Publicité : Blu-ray</v>
      </c>
    </row>
    <row r="21" spans="1:4">
      <c r="A21" s="23">
        <f t="shared" si="1"/>
        <v>20</v>
      </c>
      <c r="B21" s="23" t="s">
        <v>246</v>
      </c>
      <c r="C21" s="23" t="s">
        <v>302</v>
      </c>
      <c r="D21" s="23" t="str">
        <f t="shared" si="0"/>
        <v>Publicité : DVD</v>
      </c>
    </row>
    <row r="22" spans="1:4">
      <c r="A22" s="23">
        <f t="shared" si="1"/>
        <v>21</v>
      </c>
      <c r="B22" s="23" t="s">
        <v>247</v>
      </c>
      <c r="C22" s="23" t="s">
        <v>303</v>
      </c>
      <c r="D22" s="23" t="str">
        <f t="shared" si="0"/>
        <v>Publicité : Musique</v>
      </c>
    </row>
    <row r="23" spans="1:4">
      <c r="A23" s="23">
        <f t="shared" si="1"/>
        <v>22</v>
      </c>
      <c r="B23" s="23" t="s">
        <v>248</v>
      </c>
      <c r="C23" s="23" t="s">
        <v>304</v>
      </c>
      <c r="D23" s="23" t="str">
        <f t="shared" si="0"/>
        <v>Publicité : CD</v>
      </c>
    </row>
    <row r="24" spans="1:4">
      <c r="A24" s="23">
        <f t="shared" si="1"/>
        <v>23</v>
      </c>
      <c r="B24" s="23" t="s">
        <v>249</v>
      </c>
      <c r="C24" s="23" t="s">
        <v>305</v>
      </c>
      <c r="D24" s="23" t="str">
        <f t="shared" si="0"/>
        <v>Publicité : Vinyls</v>
      </c>
    </row>
    <row r="25" spans="1:4">
      <c r="A25" s="23">
        <f t="shared" si="1"/>
        <v>24</v>
      </c>
      <c r="B25" s="23" t="s">
        <v>250</v>
      </c>
      <c r="C25" s="23" t="s">
        <v>308</v>
      </c>
      <c r="D25" s="23" t="str">
        <f t="shared" si="0"/>
        <v>Publicité : Télévision</v>
      </c>
    </row>
    <row r="26" spans="1:4">
      <c r="A26" s="23">
        <f t="shared" si="1"/>
        <v>25</v>
      </c>
      <c r="B26" s="23" t="s">
        <v>251</v>
      </c>
      <c r="C26" s="23" t="s">
        <v>309</v>
      </c>
      <c r="D26" s="23" t="str">
        <f t="shared" si="0"/>
        <v>Publicité : Lecteur Blu-ray</v>
      </c>
    </row>
    <row r="27" spans="1:4">
      <c r="A27" s="23">
        <f t="shared" si="1"/>
        <v>26</v>
      </c>
      <c r="B27" s="23" t="s">
        <v>252</v>
      </c>
      <c r="C27" s="23" t="s">
        <v>312</v>
      </c>
      <c r="D27" s="23" t="str">
        <f t="shared" si="0"/>
        <v>Publicité : Lecteur DVD</v>
      </c>
    </row>
    <row r="28" spans="1:4">
      <c r="A28" s="23">
        <f t="shared" si="1"/>
        <v>27</v>
      </c>
      <c r="B28" s="23" t="s">
        <v>253</v>
      </c>
      <c r="C28" s="23" t="s">
        <v>313</v>
      </c>
      <c r="D28" s="23" t="str">
        <f t="shared" si="0"/>
        <v>Publicité : Platine vinyls</v>
      </c>
    </row>
    <row r="29" spans="1:4">
      <c r="A29" s="23">
        <f t="shared" si="1"/>
        <v>28</v>
      </c>
      <c r="B29" s="23" t="s">
        <v>254</v>
      </c>
      <c r="C29" s="23" t="s">
        <v>314</v>
      </c>
      <c r="D29" s="23" t="str">
        <f t="shared" si="0"/>
        <v>Publicité : Toute la Maison</v>
      </c>
    </row>
    <row r="30" spans="1:4">
      <c r="A30" s="23">
        <f t="shared" si="1"/>
        <v>29</v>
      </c>
      <c r="B30" s="23" t="s">
        <v>255</v>
      </c>
      <c r="C30" s="23" t="s">
        <v>315</v>
      </c>
      <c r="D30" s="23" t="str">
        <f t="shared" si="0"/>
        <v>Publicité : Univers du Jardin</v>
      </c>
    </row>
    <row r="31" spans="1:4">
      <c r="A31" s="23">
        <f t="shared" si="1"/>
        <v>30</v>
      </c>
      <c r="B31" s="23" t="s">
        <v>256</v>
      </c>
      <c r="C31" s="23" t="s">
        <v>316</v>
      </c>
      <c r="D31" s="23" t="str">
        <f t="shared" si="0"/>
        <v>Publicité : Mobilier de jardin</v>
      </c>
    </row>
    <row r="32" spans="1:4">
      <c r="A32" s="23">
        <f t="shared" si="1"/>
        <v>31</v>
      </c>
      <c r="B32" s="23" t="s">
        <v>257</v>
      </c>
      <c r="C32" s="23" t="s">
        <v>317</v>
      </c>
      <c r="D32" s="23" t="str">
        <f t="shared" si="0"/>
        <v>Publicité : Enfants</v>
      </c>
    </row>
    <row r="33" spans="1:4">
      <c r="A33" s="23">
        <f t="shared" si="1"/>
        <v>32</v>
      </c>
      <c r="B33" s="23" t="s">
        <v>258</v>
      </c>
      <c r="C33" s="23" t="s">
        <v>318</v>
      </c>
      <c r="D33" s="23" t="str">
        <f t="shared" si="0"/>
        <v>Publicité : Jeux vidéo</v>
      </c>
    </row>
    <row r="34" spans="1:4">
      <c r="A34" s="23">
        <f t="shared" si="1"/>
        <v>33</v>
      </c>
      <c r="B34" s="23" t="s">
        <v>259</v>
      </c>
      <c r="C34" s="23" t="s">
        <v>319</v>
      </c>
      <c r="D34" s="23" t="str">
        <f t="shared" si="0"/>
        <v>Publicité : Jeux de société</v>
      </c>
    </row>
    <row r="35" spans="1:4">
      <c r="A35" s="23">
        <f t="shared" si="1"/>
        <v>34</v>
      </c>
      <c r="B35" s="23" t="s">
        <v>260</v>
      </c>
      <c r="C35" s="23" t="s">
        <v>320</v>
      </c>
      <c r="D35" s="23" t="str">
        <f t="shared" si="0"/>
        <v>Publicité : Maquettes</v>
      </c>
    </row>
    <row r="36" spans="1:4">
      <c r="A36" s="23">
        <f t="shared" si="1"/>
        <v>35</v>
      </c>
      <c r="B36" s="23" t="s">
        <v>261</v>
      </c>
      <c r="C36" s="23" t="s">
        <v>321</v>
      </c>
      <c r="D36" s="23" t="str">
        <f t="shared" si="0"/>
        <v>Publicité : Beauté</v>
      </c>
    </row>
    <row r="37" spans="1:4">
      <c r="A37" s="23">
        <f t="shared" si="1"/>
        <v>36</v>
      </c>
      <c r="B37" s="23" t="s">
        <v>262</v>
      </c>
      <c r="C37" s="23" t="s">
        <v>322</v>
      </c>
      <c r="D37" s="23" t="str">
        <f t="shared" si="0"/>
        <v>Publicité : Bébés et Puériculture</v>
      </c>
    </row>
    <row r="38" spans="1:4">
      <c r="A38" s="23">
        <f t="shared" si="1"/>
        <v>37</v>
      </c>
      <c r="B38" s="23" t="s">
        <v>263</v>
      </c>
      <c r="C38" s="23" t="s">
        <v>323</v>
      </c>
      <c r="D38" s="23" t="str">
        <f t="shared" si="0"/>
        <v>Publicité : Bijoux</v>
      </c>
    </row>
    <row r="39" spans="1:4">
      <c r="A39" s="23">
        <f t="shared" si="1"/>
        <v>38</v>
      </c>
      <c r="B39" s="23" t="s">
        <v>264</v>
      </c>
      <c r="C39" s="23" t="s">
        <v>324</v>
      </c>
      <c r="D39" s="23" t="str">
        <f t="shared" si="0"/>
        <v>Publicité : Cuisine &amp; Maison</v>
      </c>
    </row>
    <row r="40" spans="1:4">
      <c r="A40" s="23">
        <f t="shared" si="1"/>
        <v>39</v>
      </c>
      <c r="B40" s="23" t="s">
        <v>306</v>
      </c>
      <c r="C40" s="131" t="s">
        <v>307</v>
      </c>
      <c r="D40" s="23" t="str">
        <f t="shared" si="0"/>
        <v>Publicité : Développement excel</v>
      </c>
    </row>
    <row r="41" spans="1:4">
      <c r="A41" s="23">
        <f t="shared" si="1"/>
        <v>40</v>
      </c>
      <c r="B41" s="23" t="s">
        <v>265</v>
      </c>
      <c r="C41" s="23" t="s">
        <v>325</v>
      </c>
      <c r="D41" s="23" t="str">
        <f t="shared" si="0"/>
        <v>Publicité : Fournitures de bureau</v>
      </c>
    </row>
    <row r="42" spans="1:4">
      <c r="A42" s="23">
        <f t="shared" si="1"/>
        <v>41</v>
      </c>
      <c r="B42" s="23" t="s">
        <v>266</v>
      </c>
      <c r="C42" s="23" t="s">
        <v>326</v>
      </c>
      <c r="D42" s="23" t="str">
        <f t="shared" si="0"/>
        <v>Publicité : Gros électroménager</v>
      </c>
    </row>
    <row r="43" spans="1:4">
      <c r="A43" s="23">
        <f t="shared" si="1"/>
        <v>42</v>
      </c>
      <c r="B43" s="23" t="s">
        <v>267</v>
      </c>
      <c r="C43" s="23" t="s">
        <v>327</v>
      </c>
      <c r="D43" s="23" t="str">
        <f t="shared" si="0"/>
        <v>Publicité : Image Son Micro Photo</v>
      </c>
    </row>
    <row r="44" spans="1:4">
      <c r="A44" s="23">
        <f t="shared" si="1"/>
        <v>43</v>
      </c>
      <c r="B44" s="23" t="s">
        <v>268</v>
      </c>
      <c r="C44" s="23" t="s">
        <v>328</v>
      </c>
      <c r="D44" s="23" t="str">
        <f t="shared" si="0"/>
        <v>Publicité : Informatique &amp; jeux vidéos</v>
      </c>
    </row>
    <row r="45" spans="1:4">
      <c r="A45" s="23">
        <f t="shared" si="1"/>
        <v>44</v>
      </c>
      <c r="B45" s="23" t="s">
        <v>269</v>
      </c>
      <c r="C45" s="23" t="s">
        <v>329</v>
      </c>
      <c r="D45" s="23" t="str">
        <f t="shared" si="0"/>
        <v>Publicité : Jouets &amp; jeux</v>
      </c>
    </row>
    <row r="46" spans="1:4">
      <c r="A46" s="23">
        <f t="shared" si="1"/>
        <v>45</v>
      </c>
      <c r="B46" s="23" t="s">
        <v>270</v>
      </c>
      <c r="C46" s="23" t="s">
        <v>330</v>
      </c>
      <c r="D46" s="23" t="str">
        <f t="shared" si="0"/>
        <v>Publicité : Kindle</v>
      </c>
    </row>
    <row r="47" spans="1:4">
      <c r="A47" s="23">
        <f t="shared" si="1"/>
        <v>46</v>
      </c>
      <c r="B47" s="23" t="s">
        <v>271</v>
      </c>
      <c r="C47" s="23" t="s">
        <v>331</v>
      </c>
      <c r="D47" s="23" t="str">
        <f t="shared" si="0"/>
        <v>Publicité : Livres</v>
      </c>
    </row>
    <row r="48" spans="1:4">
      <c r="A48" s="23">
        <f t="shared" si="1"/>
        <v>47</v>
      </c>
      <c r="B48" s="23" t="s">
        <v>272</v>
      </c>
      <c r="C48" s="23" t="s">
        <v>332</v>
      </c>
      <c r="D48" s="23" t="str">
        <f t="shared" si="0"/>
        <v>Publicité : Livres en anglais</v>
      </c>
    </row>
    <row r="49" spans="1:4">
      <c r="A49" s="23">
        <f t="shared" si="1"/>
        <v>48</v>
      </c>
      <c r="B49" s="23" t="s">
        <v>273</v>
      </c>
      <c r="C49" s="23" t="s">
        <v>333</v>
      </c>
      <c r="D49" s="23" t="str">
        <f t="shared" si="0"/>
        <v>Publicité : Logiciels</v>
      </c>
    </row>
    <row r="50" spans="1:4">
      <c r="A50" s="23">
        <f t="shared" si="1"/>
        <v>49</v>
      </c>
      <c r="B50" s="23" t="s">
        <v>274</v>
      </c>
      <c r="C50" s="23" t="s">
        <v>334</v>
      </c>
      <c r="D50" s="23" t="str">
        <f t="shared" si="0"/>
        <v>Publicité : Montres</v>
      </c>
    </row>
    <row r="51" spans="1:4">
      <c r="A51" s="23">
        <f t="shared" si="1"/>
        <v>50</v>
      </c>
      <c r="B51" s="23" t="s">
        <v>258</v>
      </c>
      <c r="C51" s="23" t="s">
        <v>318</v>
      </c>
      <c r="D51" s="23" t="str">
        <f t="shared" si="0"/>
        <v>Publicité : Jeux vidéo</v>
      </c>
    </row>
    <row r="52" spans="1:4">
      <c r="A52" s="23">
        <f t="shared" si="1"/>
        <v>51</v>
      </c>
      <c r="B52" s="23" t="s">
        <v>275</v>
      </c>
      <c r="C52" s="23" t="s">
        <v>335</v>
      </c>
      <c r="D52" s="23" t="str">
        <f t="shared" si="0"/>
        <v>Publicité : Ordinateurs</v>
      </c>
    </row>
    <row r="53" spans="1:4">
      <c r="A53" s="23">
        <f t="shared" si="1"/>
        <v>52</v>
      </c>
      <c r="B53" s="23" t="s">
        <v>276</v>
      </c>
      <c r="C53" s="23" t="s">
        <v>336</v>
      </c>
      <c r="D53" s="23" t="str">
        <f t="shared" si="0"/>
        <v>Publicité : Instruments de musique</v>
      </c>
    </row>
    <row r="54" spans="1:4">
      <c r="A54" s="23">
        <f t="shared" si="1"/>
        <v>53</v>
      </c>
      <c r="B54" s="23" t="s">
        <v>277</v>
      </c>
      <c r="C54" s="23" t="s">
        <v>337</v>
      </c>
      <c r="D54" s="23" t="str">
        <f t="shared" si="0"/>
        <v>Publicité : Santé &amp; Soins du Corps</v>
      </c>
    </row>
    <row r="55" spans="1:4">
      <c r="A55" s="23">
        <f t="shared" si="1"/>
        <v>54</v>
      </c>
      <c r="B55" s="23" t="s">
        <v>278</v>
      </c>
      <c r="C55" s="23" t="s">
        <v>338</v>
      </c>
      <c r="D55" s="23" t="str">
        <f t="shared" si="0"/>
        <v>Publicité : Téléchargements MP3</v>
      </c>
    </row>
    <row r="56" spans="1:4">
      <c r="A56" s="23">
        <f t="shared" si="1"/>
        <v>55</v>
      </c>
      <c r="B56" s="23" t="s">
        <v>279</v>
      </c>
      <c r="C56" s="23" t="s">
        <v>339</v>
      </c>
      <c r="D56" s="23" t="str">
        <f t="shared" si="0"/>
        <v>Publicité : Chaussures et accessoires</v>
      </c>
    </row>
    <row r="57" spans="1:4">
      <c r="A57" s="23">
        <f t="shared" si="1"/>
        <v>56</v>
      </c>
      <c r="B57" s="23" t="s">
        <v>280</v>
      </c>
      <c r="C57" s="23" t="s">
        <v>340</v>
      </c>
      <c r="D57" s="23" t="str">
        <f t="shared" si="0"/>
        <v>Publicité : Sports et Loisirs</v>
      </c>
    </row>
    <row r="58" spans="1:4">
      <c r="A58" s="23">
        <f t="shared" si="1"/>
        <v>57</v>
      </c>
      <c r="B58" s="23" t="s">
        <v>281</v>
      </c>
      <c r="C58" s="23" t="s">
        <v>349</v>
      </c>
      <c r="D58" s="23" t="str">
        <f t="shared" si="0"/>
        <v>Publicité : Luminaires et Eclairage</v>
      </c>
    </row>
    <row r="59" spans="1:4">
      <c r="A59" s="23">
        <f t="shared" si="1"/>
        <v>58</v>
      </c>
      <c r="B59" s="23" t="s">
        <v>282</v>
      </c>
      <c r="C59" s="23" t="s">
        <v>359</v>
      </c>
      <c r="D59" s="23" t="str">
        <f t="shared" si="0"/>
        <v>Publicité : Vêtements et accessoires</v>
      </c>
    </row>
    <row r="60" spans="1:4">
      <c r="A60" s="23">
        <f t="shared" si="1"/>
        <v>59</v>
      </c>
      <c r="B60" s="23" t="s">
        <v>283</v>
      </c>
      <c r="C60" s="23" t="s">
        <v>360</v>
      </c>
      <c r="D60" s="23" t="str">
        <f t="shared" si="0"/>
        <v>Publicité : Bagages</v>
      </c>
    </row>
    <row r="61" spans="1:4">
      <c r="A61" s="23">
        <f t="shared" si="1"/>
        <v>60</v>
      </c>
      <c r="B61" s="23" t="s">
        <v>306</v>
      </c>
      <c r="C61" s="131" t="s">
        <v>307</v>
      </c>
      <c r="D61" s="23" t="str">
        <f t="shared" si="0"/>
        <v>Publicité : Développement excel</v>
      </c>
    </row>
    <row r="62" spans="1:4">
      <c r="A62" s="23">
        <f t="shared" si="1"/>
        <v>61</v>
      </c>
      <c r="B62" s="23" t="s">
        <v>310</v>
      </c>
      <c r="C62" s="131" t="s">
        <v>311</v>
      </c>
      <c r="D62" s="23" t="str">
        <f t="shared" si="0"/>
        <v>Publicité : Amazon prémium</v>
      </c>
    </row>
    <row r="63" spans="1:4">
      <c r="A63" s="23">
        <f t="shared" si="1"/>
        <v>62</v>
      </c>
      <c r="B63" s="23" t="s">
        <v>224</v>
      </c>
      <c r="C63" s="23" t="s">
        <v>225</v>
      </c>
      <c r="D63" s="23" t="str">
        <f t="shared" si="0"/>
        <v>Publicité : PlayStation</v>
      </c>
    </row>
    <row r="64" spans="1:4">
      <c r="A64" s="23">
        <f t="shared" si="1"/>
        <v>63</v>
      </c>
      <c r="B64" s="23" t="s">
        <v>226</v>
      </c>
      <c r="C64" s="23" t="s">
        <v>286</v>
      </c>
      <c r="D64" s="23" t="str">
        <f t="shared" si="0"/>
        <v>Publicité : Xbox</v>
      </c>
    </row>
    <row r="65" spans="1:4">
      <c r="A65" s="23">
        <f t="shared" si="1"/>
        <v>64</v>
      </c>
      <c r="B65" s="23" t="s">
        <v>227</v>
      </c>
      <c r="C65" s="23" t="s">
        <v>287</v>
      </c>
      <c r="D65" s="23" t="str">
        <f t="shared" si="0"/>
        <v>Publicité : Nintendo</v>
      </c>
    </row>
    <row r="66" spans="1:4">
      <c r="A66" s="23">
        <f t="shared" si="1"/>
        <v>65</v>
      </c>
      <c r="B66" s="23" t="s">
        <v>228</v>
      </c>
      <c r="C66" s="23" t="s">
        <v>288</v>
      </c>
      <c r="D66" s="23" t="str">
        <f t="shared" si="0"/>
        <v>Publicité : Samsung</v>
      </c>
    </row>
    <row r="67" spans="1:4">
      <c r="A67" s="23">
        <f t="shared" si="1"/>
        <v>66</v>
      </c>
      <c r="B67" s="23" t="s">
        <v>241</v>
      </c>
      <c r="C67" s="23" t="s">
        <v>297</v>
      </c>
      <c r="D67" s="23" t="str">
        <f t="shared" ref="D67:D103" si="2">CONCATENATE("Publicité : ",B67)</f>
        <v>Publicité : Téléphonie</v>
      </c>
    </row>
    <row r="68" spans="1:4">
      <c r="A68" s="23">
        <f t="shared" ref="A68:A101" si="3">+A67+1</f>
        <v>67</v>
      </c>
      <c r="B68" s="23" t="s">
        <v>242</v>
      </c>
      <c r="C68" s="23" t="s">
        <v>298</v>
      </c>
      <c r="D68" s="23" t="str">
        <f t="shared" si="2"/>
        <v>Publicité : Hifi</v>
      </c>
    </row>
    <row r="69" spans="1:4">
      <c r="A69" s="23">
        <f t="shared" si="3"/>
        <v>68</v>
      </c>
      <c r="B69" s="23" t="s">
        <v>243</v>
      </c>
      <c r="C69" s="23" t="s">
        <v>299</v>
      </c>
      <c r="D69" s="23" t="str">
        <f t="shared" si="2"/>
        <v>Publicité : Sexy</v>
      </c>
    </row>
    <row r="70" spans="1:4">
      <c r="A70" s="23">
        <f t="shared" si="3"/>
        <v>69</v>
      </c>
      <c r="B70" s="23" t="s">
        <v>244</v>
      </c>
      <c r="C70" s="23" t="s">
        <v>300</v>
      </c>
      <c r="D70" s="23" t="str">
        <f t="shared" si="2"/>
        <v>Publicité : Vidéo</v>
      </c>
    </row>
    <row r="71" spans="1:4">
      <c r="A71" s="23">
        <f t="shared" si="3"/>
        <v>70</v>
      </c>
      <c r="B71" s="23" t="s">
        <v>245</v>
      </c>
      <c r="C71" s="23" t="s">
        <v>301</v>
      </c>
      <c r="D71" s="23" t="str">
        <f t="shared" si="2"/>
        <v>Publicité : Blu-ray</v>
      </c>
    </row>
    <row r="72" spans="1:4">
      <c r="A72" s="23">
        <f t="shared" si="3"/>
        <v>71</v>
      </c>
      <c r="B72" s="23" t="s">
        <v>246</v>
      </c>
      <c r="C72" s="23" t="s">
        <v>302</v>
      </c>
      <c r="D72" s="23" t="str">
        <f t="shared" si="2"/>
        <v>Publicité : DVD</v>
      </c>
    </row>
    <row r="73" spans="1:4">
      <c r="A73" s="23">
        <f t="shared" si="3"/>
        <v>72</v>
      </c>
      <c r="B73" s="23" t="s">
        <v>310</v>
      </c>
      <c r="C73" s="23" t="s">
        <v>311</v>
      </c>
      <c r="D73" s="23" t="str">
        <f t="shared" si="2"/>
        <v>Publicité : Amazon prémium</v>
      </c>
    </row>
    <row r="74" spans="1:4">
      <c r="A74" s="23">
        <f t="shared" si="3"/>
        <v>73</v>
      </c>
      <c r="B74" s="23" t="s">
        <v>341</v>
      </c>
      <c r="C74" s="23" t="s">
        <v>358</v>
      </c>
      <c r="D74" s="23" t="str">
        <f t="shared" si="2"/>
        <v>Publicité : Football</v>
      </c>
    </row>
    <row r="75" spans="1:4">
      <c r="A75" s="23">
        <f t="shared" si="3"/>
        <v>74</v>
      </c>
      <c r="B75" s="23" t="s">
        <v>342</v>
      </c>
      <c r="C75" s="23" t="s">
        <v>350</v>
      </c>
      <c r="D75" s="23" t="str">
        <f t="shared" si="2"/>
        <v>Publicité : PSG</v>
      </c>
    </row>
    <row r="76" spans="1:4">
      <c r="A76" s="23">
        <f t="shared" si="3"/>
        <v>75</v>
      </c>
      <c r="B76" s="23" t="s">
        <v>306</v>
      </c>
      <c r="C76" s="131" t="s">
        <v>307</v>
      </c>
      <c r="D76" s="23" t="str">
        <f t="shared" si="2"/>
        <v>Publicité : Développement excel</v>
      </c>
    </row>
    <row r="77" spans="1:4">
      <c r="A77" s="23">
        <f t="shared" si="3"/>
        <v>76</v>
      </c>
      <c r="B77" s="23" t="s">
        <v>343</v>
      </c>
      <c r="C77" s="23" t="s">
        <v>351</v>
      </c>
      <c r="D77" s="23" t="str">
        <f t="shared" si="2"/>
        <v>Publicité : Ol. Marseille</v>
      </c>
    </row>
    <row r="78" spans="1:4">
      <c r="A78" s="23">
        <f t="shared" si="3"/>
        <v>77</v>
      </c>
      <c r="B78" s="23" t="s">
        <v>344</v>
      </c>
      <c r="C78" s="23" t="s">
        <v>352</v>
      </c>
      <c r="D78" s="23" t="str">
        <f t="shared" si="2"/>
        <v>Publicité : Ol. Lyonnais</v>
      </c>
    </row>
    <row r="79" spans="1:4">
      <c r="A79" s="23">
        <f t="shared" si="3"/>
        <v>78</v>
      </c>
      <c r="B79" s="23" t="s">
        <v>357</v>
      </c>
      <c r="C79" s="23" t="s">
        <v>353</v>
      </c>
      <c r="D79" s="23" t="str">
        <f t="shared" si="2"/>
        <v>Publicité : Juventus de Turin</v>
      </c>
    </row>
    <row r="80" spans="1:4">
      <c r="A80" s="23">
        <f t="shared" si="3"/>
        <v>79</v>
      </c>
      <c r="B80" s="23" t="s">
        <v>345</v>
      </c>
      <c r="C80" s="23" t="s">
        <v>354</v>
      </c>
      <c r="D80" s="23" t="str">
        <f t="shared" si="2"/>
        <v>Publicité : Girondin de bordeaux</v>
      </c>
    </row>
    <row r="81" spans="1:4">
      <c r="A81" s="23">
        <f t="shared" si="3"/>
        <v>80</v>
      </c>
      <c r="B81" s="23" t="s">
        <v>355</v>
      </c>
      <c r="C81" s="23" t="s">
        <v>368</v>
      </c>
      <c r="D81" s="23" t="str">
        <f t="shared" si="2"/>
        <v>Publicité : Liverpool FC</v>
      </c>
    </row>
    <row r="82" spans="1:4">
      <c r="A82" s="23">
        <f t="shared" si="3"/>
        <v>81</v>
      </c>
      <c r="B82" s="23" t="s">
        <v>356</v>
      </c>
      <c r="C82" s="23" t="s">
        <v>369</v>
      </c>
      <c r="D82" s="23" t="str">
        <f t="shared" si="2"/>
        <v>Publicité : FC Barcelone</v>
      </c>
    </row>
    <row r="83" spans="1:4">
      <c r="A83" s="23">
        <f t="shared" si="3"/>
        <v>82</v>
      </c>
      <c r="B83" s="23" t="s">
        <v>346</v>
      </c>
      <c r="C83" s="23" t="s">
        <v>370</v>
      </c>
      <c r="D83" s="23" t="str">
        <f t="shared" si="2"/>
        <v>Publicité : Real de Madrid</v>
      </c>
    </row>
    <row r="84" spans="1:4">
      <c r="A84" s="23">
        <f t="shared" si="3"/>
        <v>83</v>
      </c>
      <c r="B84" s="23" t="s">
        <v>362</v>
      </c>
      <c r="C84" s="23" t="s">
        <v>371</v>
      </c>
      <c r="D84" s="23" t="str">
        <f t="shared" si="2"/>
        <v>Publicité : Chelsea FC</v>
      </c>
    </row>
    <row r="85" spans="1:4">
      <c r="A85" s="23">
        <f t="shared" si="3"/>
        <v>84</v>
      </c>
      <c r="B85" s="23" t="s">
        <v>306</v>
      </c>
      <c r="C85" s="23" t="s">
        <v>307</v>
      </c>
      <c r="D85" s="23" t="str">
        <f t="shared" si="2"/>
        <v>Publicité : Développement excel</v>
      </c>
    </row>
    <row r="86" spans="1:4">
      <c r="A86" s="23">
        <f t="shared" si="3"/>
        <v>85</v>
      </c>
      <c r="B86" s="23" t="s">
        <v>347</v>
      </c>
      <c r="C86" s="23" t="s">
        <v>372</v>
      </c>
      <c r="D86" s="23" t="str">
        <f t="shared" si="2"/>
        <v>Publicité : Inter de Milan</v>
      </c>
    </row>
    <row r="87" spans="1:4">
      <c r="A87" s="23">
        <f t="shared" si="3"/>
        <v>86</v>
      </c>
      <c r="B87" s="23" t="s">
        <v>348</v>
      </c>
      <c r="C87" s="23" t="s">
        <v>375</v>
      </c>
      <c r="D87" s="23" t="str">
        <f t="shared" si="2"/>
        <v>Publicité : Milan AC</v>
      </c>
    </row>
    <row r="88" spans="1:4">
      <c r="A88" s="23">
        <f t="shared" si="3"/>
        <v>87</v>
      </c>
      <c r="B88" s="23" t="s">
        <v>361</v>
      </c>
      <c r="C88" s="23" t="s">
        <v>376</v>
      </c>
      <c r="D88" s="23" t="str">
        <f t="shared" si="2"/>
        <v>Publicité : Photographie</v>
      </c>
    </row>
    <row r="89" spans="1:4">
      <c r="A89" s="23">
        <f t="shared" si="3"/>
        <v>88</v>
      </c>
      <c r="B89" s="23" t="s">
        <v>367</v>
      </c>
      <c r="C89" s="23" t="s">
        <v>350</v>
      </c>
      <c r="D89" s="23" t="str">
        <f t="shared" si="2"/>
        <v>Publicité : Paris Saint Germain FC</v>
      </c>
    </row>
    <row r="90" spans="1:4">
      <c r="A90" s="23">
        <f t="shared" si="3"/>
        <v>89</v>
      </c>
      <c r="B90" s="23" t="s">
        <v>343</v>
      </c>
      <c r="C90" s="23" t="s">
        <v>351</v>
      </c>
      <c r="D90" s="23" t="str">
        <f t="shared" si="2"/>
        <v>Publicité : Ol. Marseille</v>
      </c>
    </row>
    <row r="91" spans="1:4">
      <c r="A91" s="23">
        <f t="shared" si="3"/>
        <v>90</v>
      </c>
      <c r="B91" s="23" t="s">
        <v>363</v>
      </c>
      <c r="C91" s="23" t="s">
        <v>377</v>
      </c>
      <c r="D91" s="23" t="str">
        <f t="shared" si="2"/>
        <v>Publicité : Arsenal</v>
      </c>
    </row>
    <row r="92" spans="1:4">
      <c r="A92" s="23">
        <f t="shared" si="3"/>
        <v>91</v>
      </c>
      <c r="B92" s="23" t="s">
        <v>310</v>
      </c>
      <c r="C92" s="23" t="s">
        <v>311</v>
      </c>
      <c r="D92" s="23" t="str">
        <f t="shared" si="2"/>
        <v>Publicité : Amazon prémium</v>
      </c>
    </row>
    <row r="93" spans="1:4">
      <c r="A93" s="23">
        <f t="shared" si="3"/>
        <v>92</v>
      </c>
      <c r="B93" s="23" t="s">
        <v>364</v>
      </c>
      <c r="C93" s="23" t="s">
        <v>378</v>
      </c>
      <c r="D93" s="23" t="str">
        <f t="shared" si="2"/>
        <v>Publicité : Manchester United</v>
      </c>
    </row>
    <row r="94" spans="1:4">
      <c r="A94" s="23">
        <f t="shared" si="3"/>
        <v>93</v>
      </c>
      <c r="B94" s="23" t="s">
        <v>365</v>
      </c>
      <c r="C94" s="23" t="s">
        <v>379</v>
      </c>
      <c r="D94" s="23" t="str">
        <f t="shared" si="2"/>
        <v>Publicité : Manchester City</v>
      </c>
    </row>
    <row r="95" spans="1:4">
      <c r="A95" s="23">
        <f t="shared" si="3"/>
        <v>94</v>
      </c>
      <c r="B95" s="23" t="s">
        <v>306</v>
      </c>
      <c r="C95" s="131" t="s">
        <v>307</v>
      </c>
      <c r="D95" s="23" t="str">
        <f t="shared" si="2"/>
        <v>Publicité : Développement excel</v>
      </c>
    </row>
    <row r="96" spans="1:4">
      <c r="A96" s="23">
        <f t="shared" si="3"/>
        <v>95</v>
      </c>
      <c r="B96" s="23" t="s">
        <v>234</v>
      </c>
      <c r="C96" s="23" t="s">
        <v>294</v>
      </c>
      <c r="D96" s="23" t="str">
        <f t="shared" si="2"/>
        <v>Publicité : Android</v>
      </c>
    </row>
    <row r="97" spans="1:4">
      <c r="A97" s="23">
        <f t="shared" si="3"/>
        <v>96</v>
      </c>
      <c r="B97" s="23" t="s">
        <v>235</v>
      </c>
      <c r="C97" s="23" t="s">
        <v>236</v>
      </c>
      <c r="D97" s="23" t="str">
        <f t="shared" si="2"/>
        <v>Publicité : Iphone</v>
      </c>
    </row>
    <row r="98" spans="1:4">
      <c r="A98" s="23">
        <f t="shared" si="3"/>
        <v>97</v>
      </c>
      <c r="B98" s="23" t="s">
        <v>366</v>
      </c>
      <c r="C98" s="23" t="s">
        <v>350</v>
      </c>
      <c r="D98" s="23" t="str">
        <f t="shared" si="2"/>
        <v>Publicité : Paris SG</v>
      </c>
    </row>
    <row r="99" spans="1:4">
      <c r="A99" s="23">
        <f t="shared" si="3"/>
        <v>98</v>
      </c>
      <c r="B99" s="23" t="s">
        <v>373</v>
      </c>
      <c r="C99" s="23" t="s">
        <v>380</v>
      </c>
      <c r="D99" s="23" t="str">
        <f t="shared" si="2"/>
        <v>Publicité : Equipe de France</v>
      </c>
    </row>
    <row r="100" spans="1:4">
      <c r="A100" s="23">
        <f t="shared" si="3"/>
        <v>99</v>
      </c>
      <c r="B100" s="23" t="s">
        <v>374</v>
      </c>
      <c r="C100" s="23" t="s">
        <v>381</v>
      </c>
      <c r="D100" s="23" t="str">
        <f t="shared" si="2"/>
        <v>Publicité : Bayern de Munich</v>
      </c>
    </row>
    <row r="101" spans="1:4">
      <c r="A101" s="23">
        <f t="shared" si="3"/>
        <v>100</v>
      </c>
      <c r="B101" s="23" t="s">
        <v>382</v>
      </c>
      <c r="C101" s="23" t="s">
        <v>383</v>
      </c>
      <c r="D101" s="23" t="str">
        <f t="shared" si="2"/>
        <v>Publicité : Maillot de football</v>
      </c>
    </row>
    <row r="102" spans="1:4">
      <c r="A102" s="23">
        <v>101</v>
      </c>
      <c r="B102" s="23" t="s">
        <v>284</v>
      </c>
      <c r="C102" s="23" t="s">
        <v>384</v>
      </c>
      <c r="D102" s="23" t="str">
        <f t="shared" si="2"/>
        <v>Publicité : Noël</v>
      </c>
    </row>
    <row r="103" spans="1:4">
      <c r="A103" s="23">
        <v>102</v>
      </c>
      <c r="B103" s="23" t="s">
        <v>285</v>
      </c>
      <c r="C103" s="23" t="s">
        <v>385</v>
      </c>
      <c r="D103" s="23" t="str">
        <f t="shared" si="2"/>
        <v>Publicité : Saint-Valentin</v>
      </c>
    </row>
  </sheetData>
  <sheetProtection sheet="1" objects="1" scenarios="1" selectLockedCells="1" selectUnlockedCells="1"/>
  <hyperlinks>
    <hyperlink ref="C61" r:id="rId1"/>
    <hyperlink ref="C76" r:id="rId2"/>
    <hyperlink ref="C95" r:id="rId3"/>
    <hyperlink ref="C40" r:id="rId4"/>
    <hyperlink ref="C6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AS43"/>
  <sheetViews>
    <sheetView showGridLines="0" showRowColHeaders="0" workbookViewId="0">
      <pane ySplit="5" topLeftCell="A6" activePane="bottomLeft" state="frozen"/>
      <selection pane="bottomLeft" activeCell="I2" sqref="I2:K2"/>
    </sheetView>
  </sheetViews>
  <sheetFormatPr baseColWidth="10" defaultColWidth="11.5703125" defaultRowHeight="15"/>
  <cols>
    <col min="1" max="1" width="2" style="10" customWidth="1"/>
    <col min="2" max="2" width="0.7109375" style="10" hidden="1" customWidth="1"/>
    <col min="3" max="27" width="5.140625" style="10" customWidth="1"/>
    <col min="28" max="28" width="19.28515625" style="10" hidden="1" customWidth="1"/>
    <col min="29" max="30" width="13.85546875" style="10" hidden="1" customWidth="1"/>
    <col min="31" max="31" width="19.85546875" style="10" hidden="1" customWidth="1"/>
    <col min="32" max="33" width="12.7109375" style="10" hidden="1" customWidth="1"/>
    <col min="34" max="34" width="11.5703125" style="10" hidden="1" customWidth="1"/>
    <col min="35" max="16384" width="11.5703125" style="10"/>
  </cols>
  <sheetData>
    <row r="1" spans="3:45" s="8" customFormat="1" ht="6.6" customHeight="1" thickBot="1"/>
    <row r="2" spans="3:45" s="9" customFormat="1" ht="26.45" customHeight="1" thickBot="1">
      <c r="C2" s="133" t="str">
        <f>IF(Paramètres!C7="Français","Paramètres","Setup")</f>
        <v>Paramètres</v>
      </c>
      <c r="D2" s="133"/>
      <c r="E2" s="133"/>
      <c r="F2" s="134" t="str">
        <f>IF(Paramètres!C7="Français","Calendrier","Matches")</f>
        <v>Calendrier</v>
      </c>
      <c r="G2" s="134"/>
      <c r="H2" s="134"/>
      <c r="I2" s="133" t="str">
        <f>IF(Paramètres!C7="Français","Classements","Standings")</f>
        <v>Classements</v>
      </c>
      <c r="J2" s="133"/>
      <c r="K2" s="133"/>
      <c r="L2" s="133" t="str">
        <f>IF(Paramètres!C7="Français","Tableau Final","Knockout phase")</f>
        <v>Tableau Final</v>
      </c>
      <c r="M2" s="133"/>
      <c r="N2" s="133"/>
      <c r="O2" s="133" t="str">
        <f>IF(Paramètres!C7="français","Buteurs","Scorers")</f>
        <v>Buteurs</v>
      </c>
      <c r="P2" s="133"/>
      <c r="Q2" s="133"/>
      <c r="R2" s="133" t="str">
        <f>IF(Paramètres!C7="Français","Aide","Help")</f>
        <v>Aide</v>
      </c>
      <c r="S2" s="133"/>
      <c r="T2" s="133"/>
    </row>
    <row r="3" spans="3:45" ht="4.1500000000000004" customHeight="1"/>
    <row r="4" spans="3:45" ht="6" customHeight="1" thickBot="1"/>
    <row r="5" spans="3:45" ht="15.75" thickTop="1">
      <c r="C5" s="11" t="str">
        <f>IF(Paramètres!C7="Français",Tables!A6,Tables!B6)</f>
        <v>Match</v>
      </c>
      <c r="D5" s="146" t="str">
        <f>IF(Paramètres!C7="Français",Tables!A7,Tables!B7)</f>
        <v>Date</v>
      </c>
      <c r="E5" s="161"/>
      <c r="F5" s="161"/>
      <c r="G5" s="161"/>
      <c r="H5" s="162"/>
      <c r="I5" s="146" t="str">
        <f>IF(Paramètres!C7="Français",Tables!A8,Tables!B8)</f>
        <v>Groupe</v>
      </c>
      <c r="J5" s="162"/>
      <c r="K5" s="12" t="str">
        <f>IF(Paramètres!C7="Français",Tables!A9,Tables!B9)</f>
        <v>Heure</v>
      </c>
      <c r="L5" s="146" t="str">
        <f>IF(Paramètres!C7="Français",Tables!A10,Tables!B10)</f>
        <v>Ville</v>
      </c>
      <c r="M5" s="161"/>
      <c r="N5" s="161"/>
      <c r="O5" s="162"/>
      <c r="P5" s="146" t="str">
        <f>IF(Paramètres!C7="Français",Tables!A11,Tables!B11)</f>
        <v>Stade</v>
      </c>
      <c r="Q5" s="161"/>
      <c r="R5" s="161"/>
      <c r="S5" s="162"/>
      <c r="T5" s="146" t="str">
        <f>IF(Paramètres!C7="Français",Tables!A12,Tables!B12)</f>
        <v>Equipes</v>
      </c>
      <c r="U5" s="161"/>
      <c r="V5" s="161"/>
      <c r="W5" s="161"/>
      <c r="X5" s="161"/>
      <c r="Y5" s="162"/>
      <c r="Z5" s="146" t="str">
        <f>IF(Paramètres!C7="Français",Tables!A13,Tables!B13)</f>
        <v>Score</v>
      </c>
      <c r="AA5" s="147"/>
      <c r="AB5" s="145" t="s">
        <v>108</v>
      </c>
      <c r="AC5" s="145"/>
      <c r="AD5" s="145"/>
      <c r="AE5" s="145" t="s">
        <v>126</v>
      </c>
      <c r="AF5" s="145"/>
      <c r="AG5" s="145"/>
      <c r="AH5" s="1">
        <f ca="1">RANDBETWEEN(1,100)</f>
        <v>5</v>
      </c>
      <c r="AI5" s="174" t="str">
        <f ca="1">HYPERLINK(VLOOKUP(AH5,liens!$A$2:$C$103,3,FALSE),VLOOKUP(AH5,liens!$A$2:$C$103,2,FALSE))</f>
        <v>Windows</v>
      </c>
      <c r="AJ5" s="175"/>
    </row>
    <row r="6" spans="3:45">
      <c r="C6" s="13">
        <v>1</v>
      </c>
      <c r="D6" s="163" t="str">
        <f>IF(Paramètres!$C$7="Français",Calendrier!AB6,Calendrier!AE6)</f>
        <v>Vendredi</v>
      </c>
      <c r="E6" s="164"/>
      <c r="F6" s="164"/>
      <c r="G6" s="165">
        <v>42531</v>
      </c>
      <c r="H6" s="166"/>
      <c r="I6" s="148" t="s">
        <v>6</v>
      </c>
      <c r="J6" s="150"/>
      <c r="K6" s="14">
        <v>0.875</v>
      </c>
      <c r="L6" s="148" t="s">
        <v>49</v>
      </c>
      <c r="M6" s="149"/>
      <c r="N6" s="149"/>
      <c r="O6" s="150"/>
      <c r="P6" s="148" t="s">
        <v>11</v>
      </c>
      <c r="Q6" s="149"/>
      <c r="R6" s="149"/>
      <c r="S6" s="150"/>
      <c r="T6" s="148" t="str">
        <f>IF(Paramètres!$C$7="Français",Calendrier!AC6,Calendrier!AF6)</f>
        <v>France</v>
      </c>
      <c r="U6" s="149"/>
      <c r="V6" s="150"/>
      <c r="W6" s="148" t="str">
        <f>IF(Paramètres!$C$7="Français",Calendrier!AD6,Calendrier!AG6)</f>
        <v>Roumanie</v>
      </c>
      <c r="X6" s="149"/>
      <c r="Y6" s="150"/>
      <c r="Z6" s="2"/>
      <c r="AA6" s="3"/>
      <c r="AB6" s="15" t="str">
        <f>VLOOKUP(WEEKDAY(G6,1),Jour,3)</f>
        <v>Vendredi</v>
      </c>
      <c r="AC6" s="10" t="s">
        <v>7</v>
      </c>
      <c r="AD6" s="10" t="s">
        <v>8</v>
      </c>
      <c r="AE6" s="15" t="str">
        <f t="shared" ref="AE6:AE41" si="0">VLOOKUP(WEEKDAY(G6,1),Jour,2)</f>
        <v>Friday</v>
      </c>
      <c r="AF6" s="10" t="s">
        <v>7</v>
      </c>
      <c r="AG6" s="10" t="s">
        <v>36</v>
      </c>
    </row>
    <row r="7" spans="3:45">
      <c r="C7" s="16">
        <v>2</v>
      </c>
      <c r="D7" s="151" t="str">
        <f>IF(Paramètres!$C$7="Français",Calendrier!AB7,Calendrier!AE7)</f>
        <v>Samedi</v>
      </c>
      <c r="E7" s="152"/>
      <c r="F7" s="152"/>
      <c r="G7" s="153">
        <v>42532</v>
      </c>
      <c r="H7" s="154"/>
      <c r="I7" s="139" t="s">
        <v>6</v>
      </c>
      <c r="J7" s="141"/>
      <c r="K7" s="17">
        <v>0.625</v>
      </c>
      <c r="L7" s="139" t="s">
        <v>13</v>
      </c>
      <c r="M7" s="140"/>
      <c r="N7" s="140"/>
      <c r="O7" s="141"/>
      <c r="P7" s="139" t="s">
        <v>12</v>
      </c>
      <c r="Q7" s="140"/>
      <c r="R7" s="140"/>
      <c r="S7" s="141"/>
      <c r="T7" s="139" t="str">
        <f>IF(Paramètres!$C$7="Français",Calendrier!AC7,Calendrier!AF7)</f>
        <v>Albanie</v>
      </c>
      <c r="U7" s="140"/>
      <c r="V7" s="141"/>
      <c r="W7" s="139" t="str">
        <f>IF(Paramètres!$C$7="Français",Calendrier!AD7,Calendrier!AG7)</f>
        <v>Suisse</v>
      </c>
      <c r="X7" s="140"/>
      <c r="Y7" s="141"/>
      <c r="Z7" s="4"/>
      <c r="AA7" s="5"/>
      <c r="AB7" s="15" t="str">
        <f t="shared" ref="AB7:AB41" si="1">VLOOKUP(WEEKDAY(G7,1),Jour,3)</f>
        <v>Samedi</v>
      </c>
      <c r="AC7" s="10" t="s">
        <v>9</v>
      </c>
      <c r="AD7" s="10" t="s">
        <v>10</v>
      </c>
      <c r="AE7" s="18" t="str">
        <f t="shared" si="0"/>
        <v>Saturday</v>
      </c>
      <c r="AF7" s="10" t="s">
        <v>70</v>
      </c>
      <c r="AG7" s="10" t="s">
        <v>78</v>
      </c>
      <c r="AJ7" s="128"/>
    </row>
    <row r="8" spans="3:45">
      <c r="C8" s="19">
        <v>3</v>
      </c>
      <c r="D8" s="155" t="str">
        <f>IF(Paramètres!$C$7="Français",Calendrier!AB8,Calendrier!AE8)</f>
        <v>Samedi</v>
      </c>
      <c r="E8" s="156"/>
      <c r="F8" s="156"/>
      <c r="G8" s="157">
        <v>42532</v>
      </c>
      <c r="H8" s="158"/>
      <c r="I8" s="142" t="s">
        <v>14</v>
      </c>
      <c r="J8" s="144"/>
      <c r="K8" s="20">
        <v>0.75</v>
      </c>
      <c r="L8" s="142" t="s">
        <v>50</v>
      </c>
      <c r="M8" s="143"/>
      <c r="N8" s="143"/>
      <c r="O8" s="144"/>
      <c r="P8" s="142" t="s">
        <v>65</v>
      </c>
      <c r="Q8" s="143"/>
      <c r="R8" s="143"/>
      <c r="S8" s="144"/>
      <c r="T8" s="142" t="str">
        <f>IF(Paramètres!$C$7="Français",Calendrier!AC8,Calendrier!AF8)</f>
        <v>Pays de Galles</v>
      </c>
      <c r="U8" s="143"/>
      <c r="V8" s="144"/>
      <c r="W8" s="142" t="str">
        <f>IF(Paramètres!$C$7="Français",Calendrier!AD8,Calendrier!AG8)</f>
        <v>Slovaquie</v>
      </c>
      <c r="X8" s="143"/>
      <c r="Y8" s="144"/>
      <c r="Z8" s="4"/>
      <c r="AA8" s="5"/>
      <c r="AB8" s="15" t="str">
        <f t="shared" si="1"/>
        <v>Samedi</v>
      </c>
      <c r="AC8" s="10" t="s">
        <v>30</v>
      </c>
      <c r="AD8" s="10" t="s">
        <v>31</v>
      </c>
      <c r="AE8" s="18" t="str">
        <f t="shared" si="0"/>
        <v>Saturday</v>
      </c>
      <c r="AF8" s="10" t="s">
        <v>90</v>
      </c>
      <c r="AG8" s="10" t="s">
        <v>89</v>
      </c>
      <c r="AI8" s="1"/>
      <c r="AK8" s="1"/>
      <c r="AL8" s="1"/>
      <c r="AM8" s="1"/>
      <c r="AN8" s="1"/>
      <c r="AO8" s="1"/>
      <c r="AP8" s="1"/>
      <c r="AQ8" s="1"/>
      <c r="AR8" s="1"/>
      <c r="AS8" s="1"/>
    </row>
    <row r="9" spans="3:45">
      <c r="C9" s="16">
        <v>4</v>
      </c>
      <c r="D9" s="151" t="str">
        <f>IF(Paramètres!$C$7="Français",Calendrier!AB9,Calendrier!AE9)</f>
        <v>Samedi</v>
      </c>
      <c r="E9" s="152"/>
      <c r="F9" s="152"/>
      <c r="G9" s="153">
        <v>42532</v>
      </c>
      <c r="H9" s="154"/>
      <c r="I9" s="139" t="s">
        <v>14</v>
      </c>
      <c r="J9" s="141"/>
      <c r="K9" s="17">
        <v>0.875</v>
      </c>
      <c r="L9" s="139" t="s">
        <v>51</v>
      </c>
      <c r="M9" s="140"/>
      <c r="N9" s="140"/>
      <c r="O9" s="141"/>
      <c r="P9" s="139" t="s">
        <v>61</v>
      </c>
      <c r="Q9" s="140"/>
      <c r="R9" s="140"/>
      <c r="S9" s="141"/>
      <c r="T9" s="139" t="str">
        <f>IF(Paramètres!$C$7="Français",Calendrier!AC9,Calendrier!AF9)</f>
        <v>Angleterre</v>
      </c>
      <c r="U9" s="140"/>
      <c r="V9" s="141"/>
      <c r="W9" s="139" t="str">
        <f>IF(Paramètres!$C$7="Français",Calendrier!AD9,Calendrier!AG9)</f>
        <v>Russie</v>
      </c>
      <c r="X9" s="140"/>
      <c r="Y9" s="141"/>
      <c r="Z9" s="4"/>
      <c r="AA9" s="5"/>
      <c r="AB9" s="15" t="str">
        <f t="shared" si="1"/>
        <v>Samedi</v>
      </c>
      <c r="AC9" s="10" t="s">
        <v>28</v>
      </c>
      <c r="AD9" s="10" t="s">
        <v>29</v>
      </c>
      <c r="AE9" s="18" t="str">
        <f t="shared" si="0"/>
        <v>Saturday</v>
      </c>
      <c r="AF9" s="10" t="s">
        <v>74</v>
      </c>
      <c r="AG9" s="10" t="s">
        <v>72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3:45">
      <c r="C10" s="19">
        <v>5</v>
      </c>
      <c r="D10" s="155" t="str">
        <f>IF(Paramètres!$C$7="Français",Calendrier!AB10,Calendrier!AE10)</f>
        <v>Dimanche</v>
      </c>
      <c r="E10" s="156"/>
      <c r="F10" s="156"/>
      <c r="G10" s="157">
        <v>42533</v>
      </c>
      <c r="H10" s="158"/>
      <c r="I10" s="142" t="s">
        <v>16</v>
      </c>
      <c r="J10" s="144"/>
      <c r="K10" s="20">
        <v>0.625</v>
      </c>
      <c r="L10" s="142" t="s">
        <v>52</v>
      </c>
      <c r="M10" s="143"/>
      <c r="N10" s="143"/>
      <c r="O10" s="144"/>
      <c r="P10" s="142" t="s">
        <v>63</v>
      </c>
      <c r="Q10" s="143"/>
      <c r="R10" s="143"/>
      <c r="S10" s="144"/>
      <c r="T10" s="142" t="str">
        <f>IF(Paramètres!$C$7="Français",Calendrier!AC10,Calendrier!AF10)</f>
        <v>Turquie</v>
      </c>
      <c r="U10" s="143"/>
      <c r="V10" s="144"/>
      <c r="W10" s="142" t="str">
        <f>IF(Paramètres!$C$7="Français",Calendrier!AD10,Calendrier!AG10)</f>
        <v>Croatie</v>
      </c>
      <c r="X10" s="143"/>
      <c r="Y10" s="144"/>
      <c r="Z10" s="4"/>
      <c r="AA10" s="5"/>
      <c r="AB10" s="15" t="str">
        <f t="shared" si="1"/>
        <v>Dimanche</v>
      </c>
      <c r="AC10" s="10" t="s">
        <v>39</v>
      </c>
      <c r="AD10" s="10" t="s">
        <v>40</v>
      </c>
      <c r="AE10" s="18" t="str">
        <f t="shared" si="0"/>
        <v>Sunday</v>
      </c>
      <c r="AF10" s="10" t="s">
        <v>75</v>
      </c>
      <c r="AG10" s="10" t="s">
        <v>73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3:45">
      <c r="C11" s="16">
        <v>6</v>
      </c>
      <c r="D11" s="151" t="str">
        <f>IF(Paramètres!$C$7="Français",Calendrier!AB11,Calendrier!AE11)</f>
        <v>Dimanche</v>
      </c>
      <c r="E11" s="152"/>
      <c r="F11" s="152"/>
      <c r="G11" s="153">
        <v>42533</v>
      </c>
      <c r="H11" s="154"/>
      <c r="I11" s="139" t="s">
        <v>15</v>
      </c>
      <c r="J11" s="141"/>
      <c r="K11" s="17">
        <v>0.75</v>
      </c>
      <c r="L11" s="139" t="s">
        <v>53</v>
      </c>
      <c r="M11" s="140"/>
      <c r="N11" s="140"/>
      <c r="O11" s="141"/>
      <c r="P11" s="139" t="s">
        <v>66</v>
      </c>
      <c r="Q11" s="140"/>
      <c r="R11" s="140"/>
      <c r="S11" s="141"/>
      <c r="T11" s="139" t="str">
        <f>IF(Paramètres!$C$7="Français",Calendrier!AC11,Calendrier!AF11)</f>
        <v>Pologne</v>
      </c>
      <c r="U11" s="140"/>
      <c r="V11" s="141"/>
      <c r="W11" s="139" t="str">
        <f>IF(Paramètres!$C$7="Français",Calendrier!AD11,Calendrier!AG11)</f>
        <v>Irlande Du Nord</v>
      </c>
      <c r="X11" s="140"/>
      <c r="Y11" s="141"/>
      <c r="Z11" s="4"/>
      <c r="AA11" s="5"/>
      <c r="AB11" s="15" t="str">
        <f t="shared" si="1"/>
        <v>Dimanche</v>
      </c>
      <c r="AC11" s="10" t="s">
        <v>34</v>
      </c>
      <c r="AD11" s="10" t="s">
        <v>54</v>
      </c>
      <c r="AE11" s="18" t="str">
        <f t="shared" si="0"/>
        <v>Sunday</v>
      </c>
      <c r="AF11" s="10" t="s">
        <v>76</v>
      </c>
      <c r="AG11" s="10" t="s">
        <v>77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3:45">
      <c r="C12" s="19">
        <v>7</v>
      </c>
      <c r="D12" s="155" t="str">
        <f>IF(Paramètres!$C$7="Français",Calendrier!AB12,Calendrier!AE12)</f>
        <v>Dimanche</v>
      </c>
      <c r="E12" s="156"/>
      <c r="F12" s="156"/>
      <c r="G12" s="157">
        <v>42533</v>
      </c>
      <c r="H12" s="158"/>
      <c r="I12" s="142" t="s">
        <v>15</v>
      </c>
      <c r="J12" s="144"/>
      <c r="K12" s="20">
        <v>0.875</v>
      </c>
      <c r="L12" s="142" t="s">
        <v>55</v>
      </c>
      <c r="M12" s="143"/>
      <c r="N12" s="143"/>
      <c r="O12" s="144"/>
      <c r="P12" s="142" t="s">
        <v>69</v>
      </c>
      <c r="Q12" s="143"/>
      <c r="R12" s="143"/>
      <c r="S12" s="144"/>
      <c r="T12" s="142" t="str">
        <f>IF(Paramètres!$C$7="Français",Calendrier!AC12,Calendrier!AF12)</f>
        <v>Allemagne</v>
      </c>
      <c r="U12" s="143"/>
      <c r="V12" s="144"/>
      <c r="W12" s="142" t="str">
        <f>IF(Paramètres!$C$7="Français",Calendrier!AD12,Calendrier!AG12)</f>
        <v>Ukraine</v>
      </c>
      <c r="X12" s="143"/>
      <c r="Y12" s="144"/>
      <c r="Z12" s="4"/>
      <c r="AA12" s="5"/>
      <c r="AB12" s="15" t="str">
        <f t="shared" si="1"/>
        <v>Dimanche</v>
      </c>
      <c r="AC12" s="10" t="s">
        <v>32</v>
      </c>
      <c r="AD12" s="10" t="s">
        <v>33</v>
      </c>
      <c r="AE12" s="18" t="str">
        <f t="shared" si="0"/>
        <v>Sunday</v>
      </c>
      <c r="AF12" s="10" t="s">
        <v>79</v>
      </c>
      <c r="AG12" s="10" t="s">
        <v>33</v>
      </c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</row>
    <row r="13" spans="3:45">
      <c r="C13" s="16">
        <v>8</v>
      </c>
      <c r="D13" s="151" t="str">
        <f>IF(Paramètres!$C$7="Français",Calendrier!AB13,Calendrier!AE13)</f>
        <v>Lundi</v>
      </c>
      <c r="E13" s="152"/>
      <c r="F13" s="152"/>
      <c r="G13" s="153">
        <v>42534</v>
      </c>
      <c r="H13" s="154"/>
      <c r="I13" s="139" t="s">
        <v>16</v>
      </c>
      <c r="J13" s="141"/>
      <c r="K13" s="17">
        <v>0.625</v>
      </c>
      <c r="L13" s="139" t="s">
        <v>56</v>
      </c>
      <c r="M13" s="140"/>
      <c r="N13" s="140"/>
      <c r="O13" s="141"/>
      <c r="P13" s="139" t="s">
        <v>67</v>
      </c>
      <c r="Q13" s="140"/>
      <c r="R13" s="140"/>
      <c r="S13" s="141"/>
      <c r="T13" s="139" t="str">
        <f>IF(Paramètres!$C$7="Français",Calendrier!AC13,Calendrier!AF13)</f>
        <v>Espagne</v>
      </c>
      <c r="U13" s="140"/>
      <c r="V13" s="141"/>
      <c r="W13" s="139" t="str">
        <f>IF(Paramètres!$C$7="Français",Calendrier!AD13,Calendrier!AG13)</f>
        <v>Rep. Tchèque</v>
      </c>
      <c r="X13" s="140"/>
      <c r="Y13" s="141"/>
      <c r="Z13" s="4"/>
      <c r="AA13" s="5"/>
      <c r="AB13" s="15" t="str">
        <f t="shared" si="1"/>
        <v>Lundi</v>
      </c>
      <c r="AC13" s="10" t="s">
        <v>37</v>
      </c>
      <c r="AD13" s="10" t="s">
        <v>38</v>
      </c>
      <c r="AE13" s="18" t="str">
        <f t="shared" si="0"/>
        <v>Monday</v>
      </c>
      <c r="AF13" s="10" t="s">
        <v>80</v>
      </c>
      <c r="AG13" s="10" t="s">
        <v>81</v>
      </c>
    </row>
    <row r="14" spans="3:45">
      <c r="C14" s="19">
        <v>9</v>
      </c>
      <c r="D14" s="155" t="str">
        <f>IF(Paramètres!$C$7="Français",Calendrier!AB14,Calendrier!AE14)</f>
        <v>Lundi</v>
      </c>
      <c r="E14" s="156"/>
      <c r="F14" s="156"/>
      <c r="G14" s="157">
        <v>42534</v>
      </c>
      <c r="H14" s="158"/>
      <c r="I14" s="142" t="s">
        <v>17</v>
      </c>
      <c r="J14" s="144"/>
      <c r="K14" s="20">
        <v>0.75</v>
      </c>
      <c r="L14" s="142" t="s">
        <v>49</v>
      </c>
      <c r="M14" s="143"/>
      <c r="N14" s="143"/>
      <c r="O14" s="144"/>
      <c r="P14" s="142" t="s">
        <v>11</v>
      </c>
      <c r="Q14" s="143"/>
      <c r="R14" s="143"/>
      <c r="S14" s="144"/>
      <c r="T14" s="142" t="str">
        <f>IF(Paramètres!$C$7="Français",Calendrier!AC14,Calendrier!AF14)</f>
        <v>Irlande</v>
      </c>
      <c r="U14" s="143"/>
      <c r="V14" s="144"/>
      <c r="W14" s="142" t="str">
        <f>IF(Paramètres!$C$7="Français",Calendrier!AD14,Calendrier!AG14)</f>
        <v>Suède</v>
      </c>
      <c r="X14" s="143"/>
      <c r="Y14" s="144"/>
      <c r="Z14" s="4"/>
      <c r="AA14" s="5"/>
      <c r="AB14" s="15" t="str">
        <f t="shared" si="1"/>
        <v>Lundi</v>
      </c>
      <c r="AC14" s="10" t="s">
        <v>43</v>
      </c>
      <c r="AD14" s="10" t="s">
        <v>44</v>
      </c>
      <c r="AE14" s="18" t="str">
        <f t="shared" si="0"/>
        <v>Monday</v>
      </c>
      <c r="AF14" s="10" t="s">
        <v>83</v>
      </c>
      <c r="AG14" s="10" t="s">
        <v>82</v>
      </c>
    </row>
    <row r="15" spans="3:45">
      <c r="C15" s="16">
        <v>10</v>
      </c>
      <c r="D15" s="151" t="str">
        <f>IF(Paramètres!$C$7="Français",Calendrier!AB15,Calendrier!AE15)</f>
        <v>Lundi</v>
      </c>
      <c r="E15" s="152"/>
      <c r="F15" s="152"/>
      <c r="G15" s="153">
        <v>42534</v>
      </c>
      <c r="H15" s="154"/>
      <c r="I15" s="139" t="s">
        <v>17</v>
      </c>
      <c r="J15" s="141"/>
      <c r="K15" s="17">
        <v>0.875</v>
      </c>
      <c r="L15" s="139" t="s">
        <v>57</v>
      </c>
      <c r="M15" s="140"/>
      <c r="N15" s="140"/>
      <c r="O15" s="141"/>
      <c r="P15" s="139" t="s">
        <v>62</v>
      </c>
      <c r="Q15" s="140"/>
      <c r="R15" s="140"/>
      <c r="S15" s="141"/>
      <c r="T15" s="139" t="str">
        <f>IF(Paramètres!$C$7="Français",Calendrier!AC15,Calendrier!AF15)</f>
        <v>Belgique</v>
      </c>
      <c r="U15" s="140"/>
      <c r="V15" s="141"/>
      <c r="W15" s="139" t="str">
        <f>IF(Paramètres!$C$7="Français",Calendrier!AD15,Calendrier!AG15)</f>
        <v>Italie</v>
      </c>
      <c r="X15" s="140"/>
      <c r="Y15" s="141"/>
      <c r="Z15" s="4"/>
      <c r="AA15" s="5"/>
      <c r="AB15" s="15" t="str">
        <f t="shared" si="1"/>
        <v>Lundi</v>
      </c>
      <c r="AC15" s="10" t="s">
        <v>41</v>
      </c>
      <c r="AD15" s="10" t="s">
        <v>42</v>
      </c>
      <c r="AE15" s="18" t="str">
        <f t="shared" si="0"/>
        <v>Monday</v>
      </c>
      <c r="AF15" s="10" t="s">
        <v>84</v>
      </c>
      <c r="AG15" s="10" t="s">
        <v>85</v>
      </c>
    </row>
    <row r="16" spans="3:45">
      <c r="C16" s="19">
        <v>11</v>
      </c>
      <c r="D16" s="155" t="str">
        <f>IF(Paramètres!$C$7="Français",Calendrier!AB16,Calendrier!AE16)</f>
        <v>Mardi</v>
      </c>
      <c r="E16" s="156"/>
      <c r="F16" s="156"/>
      <c r="G16" s="157">
        <v>42535</v>
      </c>
      <c r="H16" s="158"/>
      <c r="I16" s="142" t="s">
        <v>18</v>
      </c>
      <c r="J16" s="144"/>
      <c r="K16" s="20">
        <v>0.75</v>
      </c>
      <c r="L16" s="142" t="s">
        <v>50</v>
      </c>
      <c r="M16" s="143"/>
      <c r="N16" s="143"/>
      <c r="O16" s="144"/>
      <c r="P16" s="142" t="s">
        <v>65</v>
      </c>
      <c r="Q16" s="143"/>
      <c r="R16" s="143"/>
      <c r="S16" s="144"/>
      <c r="T16" s="142" t="str">
        <f>IF(Paramètres!$C$7="Français",Calendrier!AC16,Calendrier!AF16)</f>
        <v>Autriche</v>
      </c>
      <c r="U16" s="143"/>
      <c r="V16" s="144"/>
      <c r="W16" s="142" t="str">
        <f>IF(Paramètres!$C$7="Français",Calendrier!AD16,Calendrier!AG16)</f>
        <v>Hongrie</v>
      </c>
      <c r="X16" s="143"/>
      <c r="Y16" s="144"/>
      <c r="Z16" s="4"/>
      <c r="AA16" s="5"/>
      <c r="AB16" s="15" t="str">
        <f t="shared" si="1"/>
        <v>Mardi</v>
      </c>
      <c r="AC16" s="10" t="s">
        <v>47</v>
      </c>
      <c r="AD16" s="10" t="s">
        <v>48</v>
      </c>
      <c r="AE16" s="18" t="str">
        <f t="shared" si="0"/>
        <v>Tuesday</v>
      </c>
      <c r="AF16" s="10" t="s">
        <v>86</v>
      </c>
      <c r="AG16" s="10" t="s">
        <v>87</v>
      </c>
    </row>
    <row r="17" spans="3:33">
      <c r="C17" s="16">
        <v>12</v>
      </c>
      <c r="D17" s="151" t="str">
        <f>IF(Paramètres!$C$7="Français",Calendrier!AB17,Calendrier!AE17)</f>
        <v>Mardi</v>
      </c>
      <c r="E17" s="152"/>
      <c r="F17" s="152"/>
      <c r="G17" s="153">
        <v>42535</v>
      </c>
      <c r="H17" s="154"/>
      <c r="I17" s="139" t="s">
        <v>18</v>
      </c>
      <c r="J17" s="141"/>
      <c r="K17" s="17">
        <v>0.875</v>
      </c>
      <c r="L17" s="139" t="s">
        <v>58</v>
      </c>
      <c r="M17" s="140"/>
      <c r="N17" s="140"/>
      <c r="O17" s="141"/>
      <c r="P17" s="139" t="s">
        <v>68</v>
      </c>
      <c r="Q17" s="140"/>
      <c r="R17" s="140"/>
      <c r="S17" s="141"/>
      <c r="T17" s="139" t="str">
        <f>IF(Paramètres!$C$7="Français",Calendrier!AC17,Calendrier!AF17)</f>
        <v>Portugal</v>
      </c>
      <c r="U17" s="140"/>
      <c r="V17" s="141"/>
      <c r="W17" s="139" t="str">
        <f>IF(Paramètres!$C$7="Français",Calendrier!AD17,Calendrier!AG17)</f>
        <v>Islande</v>
      </c>
      <c r="X17" s="140"/>
      <c r="Y17" s="141"/>
      <c r="Z17" s="4"/>
      <c r="AA17" s="5"/>
      <c r="AB17" s="15" t="str">
        <f t="shared" si="1"/>
        <v>Mardi</v>
      </c>
      <c r="AC17" s="10" t="s">
        <v>45</v>
      </c>
      <c r="AD17" s="10" t="s">
        <v>46</v>
      </c>
      <c r="AE17" s="18" t="str">
        <f t="shared" si="0"/>
        <v>Tuesday</v>
      </c>
      <c r="AF17" s="10" t="s">
        <v>45</v>
      </c>
      <c r="AG17" s="10" t="s">
        <v>88</v>
      </c>
    </row>
    <row r="18" spans="3:33">
      <c r="C18" s="19">
        <v>13</v>
      </c>
      <c r="D18" s="155" t="str">
        <f>IF(Paramètres!$C$7="Français",Calendrier!AB18,Calendrier!AE18)</f>
        <v>Mercredi</v>
      </c>
      <c r="E18" s="156"/>
      <c r="F18" s="156"/>
      <c r="G18" s="157">
        <v>42536</v>
      </c>
      <c r="H18" s="158"/>
      <c r="I18" s="142" t="s">
        <v>14</v>
      </c>
      <c r="J18" s="144"/>
      <c r="K18" s="20">
        <v>0.625</v>
      </c>
      <c r="L18" s="142" t="s">
        <v>55</v>
      </c>
      <c r="M18" s="143"/>
      <c r="N18" s="143"/>
      <c r="O18" s="144"/>
      <c r="P18" s="142" t="s">
        <v>69</v>
      </c>
      <c r="Q18" s="143"/>
      <c r="R18" s="143"/>
      <c r="S18" s="144"/>
      <c r="T18" s="142" t="str">
        <f>IF(Paramètres!$C$7="Français",Calendrier!AC18,Calendrier!AF18)</f>
        <v>Russie</v>
      </c>
      <c r="U18" s="143"/>
      <c r="V18" s="144"/>
      <c r="W18" s="142" t="str">
        <f>IF(Paramètres!$C$7="Français",Calendrier!AD18,Calendrier!AG18)</f>
        <v>Slovaquie</v>
      </c>
      <c r="X18" s="143"/>
      <c r="Y18" s="144"/>
      <c r="Z18" s="4"/>
      <c r="AA18" s="5"/>
      <c r="AB18" s="15" t="str">
        <f t="shared" si="1"/>
        <v>Mercredi</v>
      </c>
      <c r="AC18" s="10" t="s">
        <v>29</v>
      </c>
      <c r="AD18" s="10" t="s">
        <v>31</v>
      </c>
      <c r="AE18" s="18" t="str">
        <f t="shared" si="0"/>
        <v>Wednesday</v>
      </c>
      <c r="AF18" s="10" t="s">
        <v>72</v>
      </c>
      <c r="AG18" s="10" t="s">
        <v>89</v>
      </c>
    </row>
    <row r="19" spans="3:33">
      <c r="C19" s="16">
        <v>14</v>
      </c>
      <c r="D19" s="151" t="str">
        <f>IF(Paramètres!$C$7="Français",Calendrier!AB19,Calendrier!AE19)</f>
        <v>Mercredi</v>
      </c>
      <c r="E19" s="152"/>
      <c r="F19" s="152"/>
      <c r="G19" s="153">
        <v>42536</v>
      </c>
      <c r="H19" s="154"/>
      <c r="I19" s="139" t="s">
        <v>6</v>
      </c>
      <c r="J19" s="141"/>
      <c r="K19" s="17">
        <v>0.75</v>
      </c>
      <c r="L19" s="139" t="s">
        <v>52</v>
      </c>
      <c r="M19" s="140"/>
      <c r="N19" s="140"/>
      <c r="O19" s="141"/>
      <c r="P19" s="139" t="s">
        <v>63</v>
      </c>
      <c r="Q19" s="140"/>
      <c r="R19" s="140"/>
      <c r="S19" s="141"/>
      <c r="T19" s="139" t="str">
        <f>IF(Paramètres!$C$7="Français",Calendrier!AC19,Calendrier!AF19)</f>
        <v>Roumanie</v>
      </c>
      <c r="U19" s="140"/>
      <c r="V19" s="141"/>
      <c r="W19" s="139" t="str">
        <f>IF(Paramètres!$C$7="Français",Calendrier!AD19,Calendrier!AG19)</f>
        <v>Suisse</v>
      </c>
      <c r="X19" s="140"/>
      <c r="Y19" s="141"/>
      <c r="Z19" s="4"/>
      <c r="AA19" s="5"/>
      <c r="AB19" s="15" t="str">
        <f t="shared" si="1"/>
        <v>Mercredi</v>
      </c>
      <c r="AC19" s="10" t="s">
        <v>8</v>
      </c>
      <c r="AD19" s="10" t="s">
        <v>10</v>
      </c>
      <c r="AE19" s="18" t="str">
        <f t="shared" si="0"/>
        <v>Wednesday</v>
      </c>
      <c r="AF19" s="10" t="s">
        <v>36</v>
      </c>
      <c r="AG19" s="10" t="s">
        <v>78</v>
      </c>
    </row>
    <row r="20" spans="3:33">
      <c r="C20" s="19">
        <v>15</v>
      </c>
      <c r="D20" s="155" t="str">
        <f>IF(Paramètres!$C$7="Français",Calendrier!AB20,Calendrier!AE20)</f>
        <v>Mercredi</v>
      </c>
      <c r="E20" s="156"/>
      <c r="F20" s="156"/>
      <c r="G20" s="157">
        <v>42536</v>
      </c>
      <c r="H20" s="158"/>
      <c r="I20" s="142" t="s">
        <v>6</v>
      </c>
      <c r="J20" s="144"/>
      <c r="K20" s="20">
        <v>0.875</v>
      </c>
      <c r="L20" s="142" t="s">
        <v>51</v>
      </c>
      <c r="M20" s="143"/>
      <c r="N20" s="143"/>
      <c r="O20" s="144"/>
      <c r="P20" s="142" t="s">
        <v>61</v>
      </c>
      <c r="Q20" s="143"/>
      <c r="R20" s="143"/>
      <c r="S20" s="144"/>
      <c r="T20" s="142" t="str">
        <f>IF(Paramètres!$C$7="Français",Calendrier!AC20,Calendrier!AF20)</f>
        <v>France</v>
      </c>
      <c r="U20" s="143"/>
      <c r="V20" s="144"/>
      <c r="W20" s="142" t="str">
        <f>IF(Paramètres!$C$7="Français",Calendrier!AD20,Calendrier!AG20)</f>
        <v>Albanie</v>
      </c>
      <c r="X20" s="143"/>
      <c r="Y20" s="144"/>
      <c r="Z20" s="4"/>
      <c r="AA20" s="5"/>
      <c r="AB20" s="15" t="str">
        <f t="shared" si="1"/>
        <v>Mercredi</v>
      </c>
      <c r="AC20" s="10" t="s">
        <v>7</v>
      </c>
      <c r="AD20" s="10" t="s">
        <v>9</v>
      </c>
      <c r="AE20" s="18" t="str">
        <f t="shared" si="0"/>
        <v>Wednesday</v>
      </c>
      <c r="AF20" s="10" t="s">
        <v>7</v>
      </c>
      <c r="AG20" s="10" t="s">
        <v>70</v>
      </c>
    </row>
    <row r="21" spans="3:33">
      <c r="C21" s="16">
        <v>16</v>
      </c>
      <c r="D21" s="151" t="str">
        <f>IF(Paramètres!$C$7="Français",Calendrier!AB21,Calendrier!AE21)</f>
        <v>Jeudi</v>
      </c>
      <c r="E21" s="152"/>
      <c r="F21" s="152"/>
      <c r="G21" s="153">
        <v>42537</v>
      </c>
      <c r="H21" s="154"/>
      <c r="I21" s="139" t="s">
        <v>14</v>
      </c>
      <c r="J21" s="141"/>
      <c r="K21" s="17">
        <v>0.625</v>
      </c>
      <c r="L21" s="139" t="s">
        <v>13</v>
      </c>
      <c r="M21" s="140"/>
      <c r="N21" s="140"/>
      <c r="O21" s="141"/>
      <c r="P21" s="139" t="s">
        <v>12</v>
      </c>
      <c r="Q21" s="140"/>
      <c r="R21" s="140"/>
      <c r="S21" s="141"/>
      <c r="T21" s="139" t="str">
        <f>IF(Paramètres!$C$7="Français",Calendrier!AC21,Calendrier!AF21)</f>
        <v>Angleterre</v>
      </c>
      <c r="U21" s="140"/>
      <c r="V21" s="141"/>
      <c r="W21" s="139" t="str">
        <f>IF(Paramètres!$C$7="Français",Calendrier!AD21,Calendrier!AG21)</f>
        <v>Pays de Galles</v>
      </c>
      <c r="X21" s="140"/>
      <c r="Y21" s="141"/>
      <c r="Z21" s="4"/>
      <c r="AA21" s="5"/>
      <c r="AB21" s="15" t="str">
        <f t="shared" si="1"/>
        <v>Jeudi</v>
      </c>
      <c r="AC21" s="10" t="s">
        <v>28</v>
      </c>
      <c r="AD21" s="10" t="s">
        <v>30</v>
      </c>
      <c r="AE21" s="18" t="str">
        <f t="shared" si="0"/>
        <v>Thursday</v>
      </c>
      <c r="AF21" s="10" t="s">
        <v>74</v>
      </c>
      <c r="AG21" s="10" t="s">
        <v>90</v>
      </c>
    </row>
    <row r="22" spans="3:33">
      <c r="C22" s="19">
        <v>17</v>
      </c>
      <c r="D22" s="155" t="str">
        <f>IF(Paramètres!$C$7="Français",Calendrier!AB22,Calendrier!AE22)</f>
        <v>Jeudi</v>
      </c>
      <c r="E22" s="156"/>
      <c r="F22" s="156"/>
      <c r="G22" s="157">
        <v>42537</v>
      </c>
      <c r="H22" s="158"/>
      <c r="I22" s="142" t="s">
        <v>15</v>
      </c>
      <c r="J22" s="144"/>
      <c r="K22" s="20">
        <v>0.75</v>
      </c>
      <c r="L22" s="142" t="s">
        <v>57</v>
      </c>
      <c r="M22" s="143"/>
      <c r="N22" s="143"/>
      <c r="O22" s="144"/>
      <c r="P22" s="142" t="s">
        <v>62</v>
      </c>
      <c r="Q22" s="143"/>
      <c r="R22" s="143"/>
      <c r="S22" s="144"/>
      <c r="T22" s="142" t="str">
        <f>IF(Paramètres!$C$7="Français",Calendrier!AC22,Calendrier!AF22)</f>
        <v>Ukraine</v>
      </c>
      <c r="U22" s="143"/>
      <c r="V22" s="144"/>
      <c r="W22" s="142" t="str">
        <f>IF(Paramètres!$C$7="Français",Calendrier!AD22,Calendrier!AG22)</f>
        <v>Irlande Du Nord</v>
      </c>
      <c r="X22" s="143"/>
      <c r="Y22" s="144"/>
      <c r="Z22" s="4"/>
      <c r="AA22" s="5"/>
      <c r="AB22" s="15" t="str">
        <f t="shared" si="1"/>
        <v>Jeudi</v>
      </c>
      <c r="AC22" s="10" t="s">
        <v>33</v>
      </c>
      <c r="AD22" s="10" t="s">
        <v>54</v>
      </c>
      <c r="AE22" s="18" t="str">
        <f t="shared" si="0"/>
        <v>Thursday</v>
      </c>
      <c r="AF22" s="10" t="s">
        <v>33</v>
      </c>
      <c r="AG22" s="10" t="s">
        <v>77</v>
      </c>
    </row>
    <row r="23" spans="3:33">
      <c r="C23" s="16">
        <v>18</v>
      </c>
      <c r="D23" s="151" t="str">
        <f>IF(Paramètres!$C$7="Français",Calendrier!AB23,Calendrier!AE23)</f>
        <v>Jeudi</v>
      </c>
      <c r="E23" s="152"/>
      <c r="F23" s="152"/>
      <c r="G23" s="153">
        <v>42537</v>
      </c>
      <c r="H23" s="154"/>
      <c r="I23" s="139" t="s">
        <v>15</v>
      </c>
      <c r="J23" s="141"/>
      <c r="K23" s="17">
        <v>0.875</v>
      </c>
      <c r="L23" s="139" t="s">
        <v>49</v>
      </c>
      <c r="M23" s="140"/>
      <c r="N23" s="140"/>
      <c r="O23" s="141"/>
      <c r="P23" s="139" t="s">
        <v>11</v>
      </c>
      <c r="Q23" s="140"/>
      <c r="R23" s="140"/>
      <c r="S23" s="141"/>
      <c r="T23" s="139" t="str">
        <f>IF(Paramètres!$C$7="Français",Calendrier!AC23,Calendrier!AF23)</f>
        <v>Allemagne</v>
      </c>
      <c r="U23" s="140"/>
      <c r="V23" s="141"/>
      <c r="W23" s="139" t="str">
        <f>IF(Paramètres!$C$7="Français",Calendrier!AD23,Calendrier!AG23)</f>
        <v>Pologne</v>
      </c>
      <c r="X23" s="140"/>
      <c r="Y23" s="141"/>
      <c r="Z23" s="4"/>
      <c r="AA23" s="5"/>
      <c r="AB23" s="15" t="str">
        <f t="shared" si="1"/>
        <v>Jeudi</v>
      </c>
      <c r="AC23" s="10" t="s">
        <v>32</v>
      </c>
      <c r="AD23" s="10" t="s">
        <v>34</v>
      </c>
      <c r="AE23" s="18" t="str">
        <f t="shared" si="0"/>
        <v>Thursday</v>
      </c>
      <c r="AF23" s="10" t="s">
        <v>79</v>
      </c>
      <c r="AG23" s="10" t="s">
        <v>76</v>
      </c>
    </row>
    <row r="24" spans="3:33">
      <c r="C24" s="19">
        <v>19</v>
      </c>
      <c r="D24" s="155" t="str">
        <f>IF(Paramètres!$C$7="Français",Calendrier!AB24,Calendrier!AE24)</f>
        <v>Vendredi</v>
      </c>
      <c r="E24" s="156"/>
      <c r="F24" s="156"/>
      <c r="G24" s="157">
        <v>42538</v>
      </c>
      <c r="H24" s="158"/>
      <c r="I24" s="142" t="s">
        <v>17</v>
      </c>
      <c r="J24" s="144"/>
      <c r="K24" s="20">
        <v>0.625</v>
      </c>
      <c r="L24" s="142" t="s">
        <v>56</v>
      </c>
      <c r="M24" s="143"/>
      <c r="N24" s="143"/>
      <c r="O24" s="144"/>
      <c r="P24" s="142" t="s">
        <v>67</v>
      </c>
      <c r="Q24" s="143"/>
      <c r="R24" s="143"/>
      <c r="S24" s="144"/>
      <c r="T24" s="142" t="str">
        <f>IF(Paramètres!$C$7="Français",Calendrier!AC24,Calendrier!AF24)</f>
        <v>Italie</v>
      </c>
      <c r="U24" s="143"/>
      <c r="V24" s="144"/>
      <c r="W24" s="142" t="str">
        <f>IF(Paramètres!$C$7="Français",Calendrier!AD24,Calendrier!AG24)</f>
        <v>Suède</v>
      </c>
      <c r="X24" s="143"/>
      <c r="Y24" s="144"/>
      <c r="Z24" s="4"/>
      <c r="AA24" s="5"/>
      <c r="AB24" s="15" t="str">
        <f t="shared" si="1"/>
        <v>Vendredi</v>
      </c>
      <c r="AC24" s="10" t="s">
        <v>42</v>
      </c>
      <c r="AD24" s="10" t="s">
        <v>44</v>
      </c>
      <c r="AE24" s="18" t="str">
        <f t="shared" si="0"/>
        <v>Friday</v>
      </c>
      <c r="AF24" s="10" t="s">
        <v>85</v>
      </c>
      <c r="AG24" s="10" t="s">
        <v>82</v>
      </c>
    </row>
    <row r="25" spans="3:33">
      <c r="C25" s="16">
        <v>20</v>
      </c>
      <c r="D25" s="151" t="str">
        <f>IF(Paramètres!$C$7="Français",Calendrier!AB25,Calendrier!AE25)</f>
        <v>Vendredi</v>
      </c>
      <c r="E25" s="152"/>
      <c r="F25" s="152"/>
      <c r="G25" s="153">
        <v>42538</v>
      </c>
      <c r="H25" s="154"/>
      <c r="I25" s="139" t="s">
        <v>16</v>
      </c>
      <c r="J25" s="141"/>
      <c r="K25" s="17">
        <v>0.75</v>
      </c>
      <c r="L25" s="139" t="s">
        <v>58</v>
      </c>
      <c r="M25" s="140"/>
      <c r="N25" s="140"/>
      <c r="O25" s="141"/>
      <c r="P25" s="139" t="s">
        <v>68</v>
      </c>
      <c r="Q25" s="140"/>
      <c r="R25" s="140"/>
      <c r="S25" s="141"/>
      <c r="T25" s="139" t="str">
        <f>IF(Paramètres!$C$7="Français",Calendrier!AC25,Calendrier!AF25)</f>
        <v>Rep. Tchèque</v>
      </c>
      <c r="U25" s="140"/>
      <c r="V25" s="141"/>
      <c r="W25" s="139" t="str">
        <f>IF(Paramètres!$C$7="Français",Calendrier!AD25,Calendrier!AG25)</f>
        <v>Croatie</v>
      </c>
      <c r="X25" s="140"/>
      <c r="Y25" s="141"/>
      <c r="Z25" s="4"/>
      <c r="AA25" s="5"/>
      <c r="AB25" s="15" t="str">
        <f t="shared" si="1"/>
        <v>Vendredi</v>
      </c>
      <c r="AC25" s="10" t="s">
        <v>38</v>
      </c>
      <c r="AD25" s="10" t="s">
        <v>40</v>
      </c>
      <c r="AE25" s="18" t="str">
        <f t="shared" si="0"/>
        <v>Friday</v>
      </c>
      <c r="AF25" s="10" t="s">
        <v>81</v>
      </c>
      <c r="AG25" s="10" t="s">
        <v>73</v>
      </c>
    </row>
    <row r="26" spans="3:33">
      <c r="C26" s="19">
        <v>21</v>
      </c>
      <c r="D26" s="155" t="str">
        <f>IF(Paramètres!$C$7="Français",Calendrier!AB26,Calendrier!AE26)</f>
        <v>Vendredi</v>
      </c>
      <c r="E26" s="156"/>
      <c r="F26" s="156"/>
      <c r="G26" s="157">
        <v>42538</v>
      </c>
      <c r="H26" s="158"/>
      <c r="I26" s="142" t="s">
        <v>16</v>
      </c>
      <c r="J26" s="144"/>
      <c r="K26" s="20">
        <v>0.875</v>
      </c>
      <c r="L26" s="142" t="s">
        <v>53</v>
      </c>
      <c r="M26" s="143"/>
      <c r="N26" s="143"/>
      <c r="O26" s="144"/>
      <c r="P26" s="142" t="s">
        <v>66</v>
      </c>
      <c r="Q26" s="143"/>
      <c r="R26" s="143"/>
      <c r="S26" s="144"/>
      <c r="T26" s="142" t="str">
        <f>IF(Paramètres!$C$7="Français",Calendrier!AC26,Calendrier!AF26)</f>
        <v>Espagne</v>
      </c>
      <c r="U26" s="143"/>
      <c r="V26" s="144"/>
      <c r="W26" s="142" t="str">
        <f>IF(Paramètres!$C$7="Français",Calendrier!AD26,Calendrier!AG26)</f>
        <v>Turquie</v>
      </c>
      <c r="X26" s="143"/>
      <c r="Y26" s="144"/>
      <c r="Z26" s="4"/>
      <c r="AA26" s="5"/>
      <c r="AB26" s="15" t="str">
        <f t="shared" si="1"/>
        <v>Vendredi</v>
      </c>
      <c r="AC26" s="10" t="s">
        <v>37</v>
      </c>
      <c r="AD26" s="10" t="s">
        <v>39</v>
      </c>
      <c r="AE26" s="18" t="str">
        <f t="shared" si="0"/>
        <v>Friday</v>
      </c>
      <c r="AF26" s="10" t="s">
        <v>80</v>
      </c>
      <c r="AG26" s="10" t="s">
        <v>75</v>
      </c>
    </row>
    <row r="27" spans="3:33">
      <c r="C27" s="16">
        <v>22</v>
      </c>
      <c r="D27" s="151" t="str">
        <f>IF(Paramètres!$C$7="Français",Calendrier!AB27,Calendrier!AE27)</f>
        <v>Samedi</v>
      </c>
      <c r="E27" s="152"/>
      <c r="F27" s="152"/>
      <c r="G27" s="153">
        <v>42539</v>
      </c>
      <c r="H27" s="154"/>
      <c r="I27" s="139" t="s">
        <v>17</v>
      </c>
      <c r="J27" s="141"/>
      <c r="K27" s="17">
        <v>0.625</v>
      </c>
      <c r="L27" s="139" t="s">
        <v>50</v>
      </c>
      <c r="M27" s="140"/>
      <c r="N27" s="140"/>
      <c r="O27" s="141"/>
      <c r="P27" s="139" t="s">
        <v>65</v>
      </c>
      <c r="Q27" s="140"/>
      <c r="R27" s="140"/>
      <c r="S27" s="141"/>
      <c r="T27" s="139" t="str">
        <f>IF(Paramètres!$C$7="Français",Calendrier!AC27,Calendrier!AF27)</f>
        <v>Belgique</v>
      </c>
      <c r="U27" s="140"/>
      <c r="V27" s="141"/>
      <c r="W27" s="139" t="str">
        <f>IF(Paramètres!$C$7="Français",Calendrier!AD27,Calendrier!AG27)</f>
        <v>Irlande</v>
      </c>
      <c r="X27" s="140"/>
      <c r="Y27" s="141"/>
      <c r="Z27" s="4"/>
      <c r="AA27" s="5"/>
      <c r="AB27" s="15" t="str">
        <f t="shared" si="1"/>
        <v>Samedi</v>
      </c>
      <c r="AC27" s="10" t="s">
        <v>41</v>
      </c>
      <c r="AD27" s="10" t="s">
        <v>43</v>
      </c>
      <c r="AE27" s="18" t="str">
        <f t="shared" si="0"/>
        <v>Saturday</v>
      </c>
      <c r="AF27" s="10" t="s">
        <v>84</v>
      </c>
      <c r="AG27" s="10" t="s">
        <v>83</v>
      </c>
    </row>
    <row r="28" spans="3:33">
      <c r="C28" s="19">
        <v>23</v>
      </c>
      <c r="D28" s="155" t="str">
        <f>IF(Paramètres!$C$7="Français",Calendrier!AB28,Calendrier!AE28)</f>
        <v>Samedi</v>
      </c>
      <c r="E28" s="156"/>
      <c r="F28" s="156"/>
      <c r="G28" s="157">
        <v>42539</v>
      </c>
      <c r="H28" s="158"/>
      <c r="I28" s="142" t="s">
        <v>18</v>
      </c>
      <c r="J28" s="144"/>
      <c r="K28" s="20">
        <v>0.75</v>
      </c>
      <c r="L28" s="142" t="s">
        <v>51</v>
      </c>
      <c r="M28" s="143"/>
      <c r="N28" s="143"/>
      <c r="O28" s="144"/>
      <c r="P28" s="142" t="s">
        <v>61</v>
      </c>
      <c r="Q28" s="143"/>
      <c r="R28" s="143"/>
      <c r="S28" s="144"/>
      <c r="T28" s="142" t="str">
        <f>IF(Paramètres!$C$7="Français",Calendrier!AC28,Calendrier!AF28)</f>
        <v>Islande</v>
      </c>
      <c r="U28" s="143"/>
      <c r="V28" s="144"/>
      <c r="W28" s="142" t="str">
        <f>IF(Paramètres!$C$7="Français",Calendrier!AD28,Calendrier!AG28)</f>
        <v>Hongrie</v>
      </c>
      <c r="X28" s="143"/>
      <c r="Y28" s="144"/>
      <c r="Z28" s="4"/>
      <c r="AA28" s="5"/>
      <c r="AB28" s="15" t="str">
        <f t="shared" si="1"/>
        <v>Samedi</v>
      </c>
      <c r="AC28" s="10" t="s">
        <v>46</v>
      </c>
      <c r="AD28" s="10" t="s">
        <v>48</v>
      </c>
      <c r="AE28" s="18" t="str">
        <f t="shared" si="0"/>
        <v>Saturday</v>
      </c>
      <c r="AF28" s="10" t="s">
        <v>88</v>
      </c>
      <c r="AG28" s="10" t="s">
        <v>87</v>
      </c>
    </row>
    <row r="29" spans="3:33">
      <c r="C29" s="16">
        <v>24</v>
      </c>
      <c r="D29" s="151" t="str">
        <f>IF(Paramètres!$C$7="Français",Calendrier!AB29,Calendrier!AE29)</f>
        <v>Samedi</v>
      </c>
      <c r="E29" s="152"/>
      <c r="F29" s="152"/>
      <c r="G29" s="153">
        <v>42539</v>
      </c>
      <c r="H29" s="154"/>
      <c r="I29" s="139" t="s">
        <v>18</v>
      </c>
      <c r="J29" s="141"/>
      <c r="K29" s="17">
        <v>0.875</v>
      </c>
      <c r="L29" s="139" t="s">
        <v>52</v>
      </c>
      <c r="M29" s="140"/>
      <c r="N29" s="140"/>
      <c r="O29" s="141"/>
      <c r="P29" s="139" t="s">
        <v>63</v>
      </c>
      <c r="Q29" s="140"/>
      <c r="R29" s="140"/>
      <c r="S29" s="141"/>
      <c r="T29" s="139" t="str">
        <f>IF(Paramètres!$C$7="Français",Calendrier!AC29,Calendrier!AF29)</f>
        <v>Portugal</v>
      </c>
      <c r="U29" s="140"/>
      <c r="V29" s="141"/>
      <c r="W29" s="139" t="str">
        <f>IF(Paramètres!$C$7="Français",Calendrier!AD29,Calendrier!AG29)</f>
        <v>Autriche</v>
      </c>
      <c r="X29" s="140"/>
      <c r="Y29" s="141"/>
      <c r="Z29" s="4"/>
      <c r="AA29" s="5"/>
      <c r="AB29" s="15" t="str">
        <f t="shared" si="1"/>
        <v>Samedi</v>
      </c>
      <c r="AC29" s="10" t="s">
        <v>45</v>
      </c>
      <c r="AD29" s="10" t="s">
        <v>47</v>
      </c>
      <c r="AE29" s="18" t="str">
        <f t="shared" si="0"/>
        <v>Saturday</v>
      </c>
      <c r="AF29" s="10" t="s">
        <v>45</v>
      </c>
      <c r="AG29" s="10" t="s">
        <v>86</v>
      </c>
    </row>
    <row r="30" spans="3:33">
      <c r="C30" s="19">
        <v>25</v>
      </c>
      <c r="D30" s="155" t="str">
        <f>IF(Paramètres!$C$7="Français",Calendrier!AB30,Calendrier!AE30)</f>
        <v>Dimanche</v>
      </c>
      <c r="E30" s="156"/>
      <c r="F30" s="156"/>
      <c r="G30" s="157">
        <v>42540</v>
      </c>
      <c r="H30" s="158"/>
      <c r="I30" s="142" t="s">
        <v>6</v>
      </c>
      <c r="J30" s="144"/>
      <c r="K30" s="20">
        <v>0.875</v>
      </c>
      <c r="L30" s="142" t="s">
        <v>57</v>
      </c>
      <c r="M30" s="143"/>
      <c r="N30" s="143"/>
      <c r="O30" s="144"/>
      <c r="P30" s="142" t="s">
        <v>62</v>
      </c>
      <c r="Q30" s="143"/>
      <c r="R30" s="143"/>
      <c r="S30" s="144"/>
      <c r="T30" s="142" t="str">
        <f>IF(Paramètres!$C$7="Français",Calendrier!AC30,Calendrier!AF30)</f>
        <v>Roumanie</v>
      </c>
      <c r="U30" s="143"/>
      <c r="V30" s="144"/>
      <c r="W30" s="142" t="str">
        <f>IF(Paramètres!$C$7="Français",Calendrier!AD30,Calendrier!AG30)</f>
        <v>Albanie</v>
      </c>
      <c r="X30" s="143"/>
      <c r="Y30" s="144"/>
      <c r="Z30" s="4"/>
      <c r="AA30" s="5"/>
      <c r="AB30" s="15" t="str">
        <f t="shared" si="1"/>
        <v>Dimanche</v>
      </c>
      <c r="AC30" s="10" t="s">
        <v>8</v>
      </c>
      <c r="AD30" s="10" t="s">
        <v>9</v>
      </c>
      <c r="AE30" s="18" t="str">
        <f t="shared" si="0"/>
        <v>Sunday</v>
      </c>
      <c r="AF30" s="10" t="s">
        <v>36</v>
      </c>
      <c r="AG30" s="10" t="s">
        <v>70</v>
      </c>
    </row>
    <row r="31" spans="3:33">
      <c r="C31" s="16">
        <v>26</v>
      </c>
      <c r="D31" s="151" t="str">
        <f>IF(Paramètres!$C$7="Français",Calendrier!AB31,Calendrier!AE31)</f>
        <v>Dimanche</v>
      </c>
      <c r="E31" s="152"/>
      <c r="F31" s="152"/>
      <c r="G31" s="153">
        <v>42540</v>
      </c>
      <c r="H31" s="154"/>
      <c r="I31" s="139" t="s">
        <v>6</v>
      </c>
      <c r="J31" s="141"/>
      <c r="K31" s="17">
        <v>0.875</v>
      </c>
      <c r="L31" s="139" t="s">
        <v>55</v>
      </c>
      <c r="M31" s="140"/>
      <c r="N31" s="140"/>
      <c r="O31" s="141"/>
      <c r="P31" s="139" t="s">
        <v>69</v>
      </c>
      <c r="Q31" s="140"/>
      <c r="R31" s="140"/>
      <c r="S31" s="141"/>
      <c r="T31" s="139" t="str">
        <f>IF(Paramètres!$C$7="Français",Calendrier!AC31,Calendrier!AF31)</f>
        <v>Suisse</v>
      </c>
      <c r="U31" s="140"/>
      <c r="V31" s="141"/>
      <c r="W31" s="139" t="str">
        <f>IF(Paramètres!$C$7="Français",Calendrier!AD31,Calendrier!AG31)</f>
        <v>France</v>
      </c>
      <c r="X31" s="140"/>
      <c r="Y31" s="141"/>
      <c r="Z31" s="4"/>
      <c r="AA31" s="5"/>
      <c r="AB31" s="15" t="str">
        <f t="shared" si="1"/>
        <v>Dimanche</v>
      </c>
      <c r="AC31" s="10" t="s">
        <v>10</v>
      </c>
      <c r="AD31" s="10" t="s">
        <v>7</v>
      </c>
      <c r="AE31" s="18" t="str">
        <f t="shared" si="0"/>
        <v>Sunday</v>
      </c>
      <c r="AF31" s="10" t="s">
        <v>78</v>
      </c>
      <c r="AG31" s="10" t="s">
        <v>7</v>
      </c>
    </row>
    <row r="32" spans="3:33">
      <c r="C32" s="19">
        <v>27</v>
      </c>
      <c r="D32" s="155" t="str">
        <f>IF(Paramètres!$C$7="Français",Calendrier!AB32,Calendrier!AE32)</f>
        <v>Lundi</v>
      </c>
      <c r="E32" s="156"/>
      <c r="F32" s="156"/>
      <c r="G32" s="157">
        <v>42541</v>
      </c>
      <c r="H32" s="158"/>
      <c r="I32" s="142" t="s">
        <v>14</v>
      </c>
      <c r="J32" s="144"/>
      <c r="K32" s="20">
        <v>0.875</v>
      </c>
      <c r="L32" s="142" t="s">
        <v>56</v>
      </c>
      <c r="M32" s="143"/>
      <c r="N32" s="143"/>
      <c r="O32" s="144"/>
      <c r="P32" s="142" t="s">
        <v>67</v>
      </c>
      <c r="Q32" s="143"/>
      <c r="R32" s="143"/>
      <c r="S32" s="144"/>
      <c r="T32" s="142" t="str">
        <f>IF(Paramètres!$C$7="Français",Calendrier!AC32,Calendrier!AF32)</f>
        <v>Russie</v>
      </c>
      <c r="U32" s="143"/>
      <c r="V32" s="144"/>
      <c r="W32" s="142" t="str">
        <f>IF(Paramètres!$C$7="Français",Calendrier!AD32,Calendrier!AG32)</f>
        <v>Pays de Galles</v>
      </c>
      <c r="X32" s="143"/>
      <c r="Y32" s="144"/>
      <c r="Z32" s="4"/>
      <c r="AA32" s="5"/>
      <c r="AB32" s="15" t="str">
        <f t="shared" si="1"/>
        <v>Lundi</v>
      </c>
      <c r="AC32" s="10" t="s">
        <v>29</v>
      </c>
      <c r="AD32" s="10" t="s">
        <v>30</v>
      </c>
      <c r="AE32" s="18" t="str">
        <f t="shared" si="0"/>
        <v>Monday</v>
      </c>
      <c r="AF32" s="10" t="s">
        <v>72</v>
      </c>
      <c r="AG32" s="10" t="s">
        <v>90</v>
      </c>
    </row>
    <row r="33" spans="3:33">
      <c r="C33" s="16">
        <v>28</v>
      </c>
      <c r="D33" s="151" t="str">
        <f>IF(Paramètres!$C$7="Français",Calendrier!AB33,Calendrier!AE33)</f>
        <v>Lundi</v>
      </c>
      <c r="E33" s="152"/>
      <c r="F33" s="152"/>
      <c r="G33" s="153">
        <v>42541</v>
      </c>
      <c r="H33" s="154"/>
      <c r="I33" s="139" t="s">
        <v>14</v>
      </c>
      <c r="J33" s="141"/>
      <c r="K33" s="17">
        <v>0.875</v>
      </c>
      <c r="L33" s="139" t="s">
        <v>58</v>
      </c>
      <c r="M33" s="140"/>
      <c r="N33" s="140"/>
      <c r="O33" s="141"/>
      <c r="P33" s="139" t="s">
        <v>64</v>
      </c>
      <c r="Q33" s="140"/>
      <c r="R33" s="140"/>
      <c r="S33" s="141"/>
      <c r="T33" s="139" t="str">
        <f>IF(Paramètres!$C$7="Français",Calendrier!AC33,Calendrier!AF33)</f>
        <v>Slovaquie</v>
      </c>
      <c r="U33" s="140"/>
      <c r="V33" s="141"/>
      <c r="W33" s="139" t="str">
        <f>IF(Paramètres!$C$7="Français",Calendrier!AD33,Calendrier!AG33)</f>
        <v>Angleterre</v>
      </c>
      <c r="X33" s="140"/>
      <c r="Y33" s="141"/>
      <c r="Z33" s="4"/>
      <c r="AA33" s="5"/>
      <c r="AB33" s="15" t="str">
        <f t="shared" si="1"/>
        <v>Lundi</v>
      </c>
      <c r="AC33" s="10" t="s">
        <v>31</v>
      </c>
      <c r="AD33" s="10" t="s">
        <v>28</v>
      </c>
      <c r="AE33" s="18" t="str">
        <f t="shared" si="0"/>
        <v>Monday</v>
      </c>
      <c r="AF33" s="10" t="s">
        <v>89</v>
      </c>
      <c r="AG33" s="10" t="s">
        <v>74</v>
      </c>
    </row>
    <row r="34" spans="3:33">
      <c r="C34" s="19">
        <v>29</v>
      </c>
      <c r="D34" s="155" t="str">
        <f>IF(Paramètres!$C$7="Français",Calendrier!AB34,Calendrier!AE34)</f>
        <v>Mardi</v>
      </c>
      <c r="E34" s="156"/>
      <c r="F34" s="156"/>
      <c r="G34" s="157">
        <v>42542</v>
      </c>
      <c r="H34" s="158"/>
      <c r="I34" s="142" t="s">
        <v>15</v>
      </c>
      <c r="J34" s="144"/>
      <c r="K34" s="20">
        <v>0.75</v>
      </c>
      <c r="L34" s="142" t="s">
        <v>51</v>
      </c>
      <c r="M34" s="143"/>
      <c r="N34" s="143"/>
      <c r="O34" s="144"/>
      <c r="P34" s="142" t="s">
        <v>61</v>
      </c>
      <c r="Q34" s="143"/>
      <c r="R34" s="143"/>
      <c r="S34" s="144"/>
      <c r="T34" s="142" t="str">
        <f>IF(Paramètres!$C$7="Français",Calendrier!AC34,Calendrier!AF34)</f>
        <v>Ukraine</v>
      </c>
      <c r="U34" s="143"/>
      <c r="V34" s="144"/>
      <c r="W34" s="142" t="str">
        <f>IF(Paramètres!$C$7="Français",Calendrier!AD34,Calendrier!AG34)</f>
        <v>Pologne</v>
      </c>
      <c r="X34" s="143"/>
      <c r="Y34" s="144"/>
      <c r="Z34" s="4"/>
      <c r="AA34" s="5"/>
      <c r="AB34" s="15" t="str">
        <f t="shared" si="1"/>
        <v>Mardi</v>
      </c>
      <c r="AC34" s="10" t="s">
        <v>33</v>
      </c>
      <c r="AD34" s="10" t="s">
        <v>34</v>
      </c>
      <c r="AE34" s="18" t="str">
        <f t="shared" si="0"/>
        <v>Tuesday</v>
      </c>
      <c r="AF34" s="10" t="s">
        <v>33</v>
      </c>
      <c r="AG34" s="10" t="s">
        <v>76</v>
      </c>
    </row>
    <row r="35" spans="3:33">
      <c r="C35" s="16">
        <v>30</v>
      </c>
      <c r="D35" s="151" t="str">
        <f>IF(Paramètres!$C$7="Français",Calendrier!AB35,Calendrier!AE35)</f>
        <v>Mardi</v>
      </c>
      <c r="E35" s="152"/>
      <c r="F35" s="152"/>
      <c r="G35" s="153">
        <v>42542</v>
      </c>
      <c r="H35" s="154"/>
      <c r="I35" s="139" t="s">
        <v>15</v>
      </c>
      <c r="J35" s="141"/>
      <c r="K35" s="17">
        <v>0.75</v>
      </c>
      <c r="L35" s="139" t="s">
        <v>52</v>
      </c>
      <c r="M35" s="140"/>
      <c r="N35" s="140"/>
      <c r="O35" s="141"/>
      <c r="P35" s="139" t="s">
        <v>63</v>
      </c>
      <c r="Q35" s="140"/>
      <c r="R35" s="140"/>
      <c r="S35" s="141"/>
      <c r="T35" s="139" t="str">
        <f>IF(Paramètres!$C$7="Français",Calendrier!AC35,Calendrier!AF35)</f>
        <v>Irlande Du Nord</v>
      </c>
      <c r="U35" s="140"/>
      <c r="V35" s="141"/>
      <c r="W35" s="139" t="str">
        <f>IF(Paramètres!$C$7="Français",Calendrier!AD35,Calendrier!AG35)</f>
        <v>Allemagne</v>
      </c>
      <c r="X35" s="140"/>
      <c r="Y35" s="141"/>
      <c r="Z35" s="4"/>
      <c r="AA35" s="5"/>
      <c r="AB35" s="15" t="str">
        <f t="shared" si="1"/>
        <v>Mardi</v>
      </c>
      <c r="AC35" s="10" t="s">
        <v>54</v>
      </c>
      <c r="AD35" s="10" t="s">
        <v>32</v>
      </c>
      <c r="AE35" s="18" t="str">
        <f t="shared" si="0"/>
        <v>Tuesday</v>
      </c>
      <c r="AF35" s="10" t="s">
        <v>77</v>
      </c>
      <c r="AG35" s="10" t="s">
        <v>79</v>
      </c>
    </row>
    <row r="36" spans="3:33">
      <c r="C36" s="19">
        <v>31</v>
      </c>
      <c r="D36" s="155" t="str">
        <f>IF(Paramètres!$C$7="Français",Calendrier!AB36,Calendrier!AE36)</f>
        <v>Mardi</v>
      </c>
      <c r="E36" s="156"/>
      <c r="F36" s="156"/>
      <c r="G36" s="157">
        <v>42542</v>
      </c>
      <c r="H36" s="158"/>
      <c r="I36" s="142" t="s">
        <v>16</v>
      </c>
      <c r="J36" s="144"/>
      <c r="K36" s="20">
        <v>0.875</v>
      </c>
      <c r="L36" s="142" t="s">
        <v>13</v>
      </c>
      <c r="M36" s="143"/>
      <c r="N36" s="143"/>
      <c r="O36" s="144"/>
      <c r="P36" s="142" t="s">
        <v>12</v>
      </c>
      <c r="Q36" s="143"/>
      <c r="R36" s="143"/>
      <c r="S36" s="144"/>
      <c r="T36" s="142" t="str">
        <f>IF(Paramètres!$C$7="Français",Calendrier!AC36,Calendrier!AF36)</f>
        <v>Rep. Tchèque</v>
      </c>
      <c r="U36" s="143"/>
      <c r="V36" s="144"/>
      <c r="W36" s="142" t="str">
        <f>IF(Paramètres!$C$7="Français",Calendrier!AD36,Calendrier!AG36)</f>
        <v>Turquie</v>
      </c>
      <c r="X36" s="143"/>
      <c r="Y36" s="144"/>
      <c r="Z36" s="4"/>
      <c r="AA36" s="5"/>
      <c r="AB36" s="15" t="str">
        <f t="shared" si="1"/>
        <v>Mardi</v>
      </c>
      <c r="AC36" s="10" t="s">
        <v>38</v>
      </c>
      <c r="AD36" s="10" t="s">
        <v>39</v>
      </c>
      <c r="AE36" s="18" t="str">
        <f t="shared" si="0"/>
        <v>Tuesday</v>
      </c>
      <c r="AF36" s="10" t="s">
        <v>81</v>
      </c>
      <c r="AG36" s="10" t="s">
        <v>75</v>
      </c>
    </row>
    <row r="37" spans="3:33">
      <c r="C37" s="16">
        <v>32</v>
      </c>
      <c r="D37" s="151" t="str">
        <f>IF(Paramètres!$C$7="Français",Calendrier!AB37,Calendrier!AE37)</f>
        <v>Mardi</v>
      </c>
      <c r="E37" s="152"/>
      <c r="F37" s="152"/>
      <c r="G37" s="153">
        <v>42542</v>
      </c>
      <c r="H37" s="154"/>
      <c r="I37" s="139" t="s">
        <v>16</v>
      </c>
      <c r="J37" s="141"/>
      <c r="K37" s="17">
        <v>0.875</v>
      </c>
      <c r="L37" s="139" t="s">
        <v>50</v>
      </c>
      <c r="M37" s="140"/>
      <c r="N37" s="140"/>
      <c r="O37" s="141"/>
      <c r="P37" s="139" t="s">
        <v>65</v>
      </c>
      <c r="Q37" s="140"/>
      <c r="R37" s="140"/>
      <c r="S37" s="141"/>
      <c r="T37" s="139" t="str">
        <f>IF(Paramètres!$C$7="Français",Calendrier!AC37,Calendrier!AF37)</f>
        <v>Croatie</v>
      </c>
      <c r="U37" s="140"/>
      <c r="V37" s="141"/>
      <c r="W37" s="139" t="str">
        <f>IF(Paramètres!$C$7="Français",Calendrier!AD37,Calendrier!AG37)</f>
        <v>Espagne</v>
      </c>
      <c r="X37" s="140"/>
      <c r="Y37" s="141"/>
      <c r="Z37" s="4"/>
      <c r="AA37" s="5"/>
      <c r="AB37" s="15" t="str">
        <f t="shared" si="1"/>
        <v>Mardi</v>
      </c>
      <c r="AC37" s="10" t="s">
        <v>40</v>
      </c>
      <c r="AD37" s="10" t="s">
        <v>37</v>
      </c>
      <c r="AE37" s="18" t="str">
        <f t="shared" si="0"/>
        <v>Tuesday</v>
      </c>
      <c r="AF37" s="10" t="s">
        <v>73</v>
      </c>
      <c r="AG37" s="10" t="s">
        <v>80</v>
      </c>
    </row>
    <row r="38" spans="3:33">
      <c r="C38" s="19">
        <v>33</v>
      </c>
      <c r="D38" s="155" t="str">
        <f>IF(Paramètres!$C$7="Français",Calendrier!AB38,Calendrier!AE38)</f>
        <v>Mercredi</v>
      </c>
      <c r="E38" s="156"/>
      <c r="F38" s="156"/>
      <c r="G38" s="157">
        <v>42543</v>
      </c>
      <c r="H38" s="158"/>
      <c r="I38" s="142" t="s">
        <v>18</v>
      </c>
      <c r="J38" s="144"/>
      <c r="K38" s="20">
        <v>0.75</v>
      </c>
      <c r="L38" s="142" t="s">
        <v>49</v>
      </c>
      <c r="M38" s="143"/>
      <c r="N38" s="143"/>
      <c r="O38" s="144"/>
      <c r="P38" s="142" t="s">
        <v>11</v>
      </c>
      <c r="Q38" s="143"/>
      <c r="R38" s="143"/>
      <c r="S38" s="144"/>
      <c r="T38" s="142" t="str">
        <f>IF(Paramètres!$C$7="Français",Calendrier!AC38,Calendrier!AF38)</f>
        <v>Islande</v>
      </c>
      <c r="U38" s="143"/>
      <c r="V38" s="144"/>
      <c r="W38" s="142" t="str">
        <f>IF(Paramètres!$C$7="Français",Calendrier!AD38,Calendrier!AG38)</f>
        <v>Autriche</v>
      </c>
      <c r="X38" s="143"/>
      <c r="Y38" s="144"/>
      <c r="Z38" s="4"/>
      <c r="AA38" s="5"/>
      <c r="AB38" s="15" t="str">
        <f t="shared" si="1"/>
        <v>Mercredi</v>
      </c>
      <c r="AC38" s="10" t="s">
        <v>46</v>
      </c>
      <c r="AD38" s="10" t="s">
        <v>47</v>
      </c>
      <c r="AE38" s="18" t="str">
        <f t="shared" si="0"/>
        <v>Wednesday</v>
      </c>
      <c r="AF38" s="10" t="s">
        <v>88</v>
      </c>
      <c r="AG38" s="10" t="s">
        <v>86</v>
      </c>
    </row>
    <row r="39" spans="3:33">
      <c r="C39" s="16">
        <v>34</v>
      </c>
      <c r="D39" s="151" t="str">
        <f>IF(Paramètres!$C$7="Français",Calendrier!AB39,Calendrier!AE39)</f>
        <v>Mercredi</v>
      </c>
      <c r="E39" s="152"/>
      <c r="F39" s="152"/>
      <c r="G39" s="153">
        <v>42543</v>
      </c>
      <c r="H39" s="154"/>
      <c r="I39" s="139" t="s">
        <v>18</v>
      </c>
      <c r="J39" s="141"/>
      <c r="K39" s="17">
        <v>0.75</v>
      </c>
      <c r="L39" s="139" t="s">
        <v>57</v>
      </c>
      <c r="M39" s="140"/>
      <c r="N39" s="140"/>
      <c r="O39" s="141"/>
      <c r="P39" s="139" t="s">
        <v>62</v>
      </c>
      <c r="Q39" s="140"/>
      <c r="R39" s="140"/>
      <c r="S39" s="141"/>
      <c r="T39" s="139" t="str">
        <f>IF(Paramètres!$C$7="Français",Calendrier!AC39,Calendrier!AF39)</f>
        <v>Hongrie</v>
      </c>
      <c r="U39" s="140"/>
      <c r="V39" s="141"/>
      <c r="W39" s="139" t="str">
        <f>IF(Paramètres!$C$7="Français",Calendrier!AD39,Calendrier!AG39)</f>
        <v>Portugal</v>
      </c>
      <c r="X39" s="140"/>
      <c r="Y39" s="141"/>
      <c r="Z39" s="4"/>
      <c r="AA39" s="5"/>
      <c r="AB39" s="15" t="str">
        <f t="shared" si="1"/>
        <v>Mercredi</v>
      </c>
      <c r="AC39" s="10" t="s">
        <v>48</v>
      </c>
      <c r="AD39" s="10" t="s">
        <v>45</v>
      </c>
      <c r="AE39" s="18" t="str">
        <f t="shared" si="0"/>
        <v>Wednesday</v>
      </c>
      <c r="AF39" s="10" t="s">
        <v>87</v>
      </c>
      <c r="AG39" s="10" t="s">
        <v>45</v>
      </c>
    </row>
    <row r="40" spans="3:33">
      <c r="C40" s="19">
        <v>35</v>
      </c>
      <c r="D40" s="155" t="str">
        <f>IF(Paramètres!$C$7="Français",Calendrier!AB40,Calendrier!AE40)</f>
        <v>Mercredi</v>
      </c>
      <c r="E40" s="156"/>
      <c r="F40" s="156"/>
      <c r="G40" s="157">
        <v>42543</v>
      </c>
      <c r="H40" s="158"/>
      <c r="I40" s="142" t="s">
        <v>17</v>
      </c>
      <c r="J40" s="144"/>
      <c r="K40" s="20">
        <v>0.875</v>
      </c>
      <c r="L40" s="142" t="s">
        <v>55</v>
      </c>
      <c r="M40" s="143"/>
      <c r="N40" s="143"/>
      <c r="O40" s="144"/>
      <c r="P40" s="142" t="s">
        <v>69</v>
      </c>
      <c r="Q40" s="143"/>
      <c r="R40" s="143"/>
      <c r="S40" s="144"/>
      <c r="T40" s="142" t="str">
        <f>IF(Paramètres!$C$7="Français",Calendrier!AC40,Calendrier!AF40)</f>
        <v>Italie</v>
      </c>
      <c r="U40" s="143"/>
      <c r="V40" s="144"/>
      <c r="W40" s="142" t="str">
        <f>IF(Paramètres!$C$7="Français",Calendrier!AD40,Calendrier!AG40)</f>
        <v>Irlande</v>
      </c>
      <c r="X40" s="143"/>
      <c r="Y40" s="144"/>
      <c r="Z40" s="4"/>
      <c r="AA40" s="5"/>
      <c r="AB40" s="15" t="str">
        <f t="shared" si="1"/>
        <v>Mercredi</v>
      </c>
      <c r="AC40" s="10" t="s">
        <v>42</v>
      </c>
      <c r="AD40" s="10" t="s">
        <v>43</v>
      </c>
      <c r="AE40" s="18" t="str">
        <f t="shared" si="0"/>
        <v>Wednesday</v>
      </c>
      <c r="AF40" s="10" t="s">
        <v>85</v>
      </c>
      <c r="AG40" s="10" t="s">
        <v>83</v>
      </c>
    </row>
    <row r="41" spans="3:33" ht="15.75" thickBot="1">
      <c r="C41" s="21">
        <v>36</v>
      </c>
      <c r="D41" s="167" t="str">
        <f>IF(Paramètres!$C$7="Français",Calendrier!AB41,Calendrier!AE41)</f>
        <v>Mercredi</v>
      </c>
      <c r="E41" s="168"/>
      <c r="F41" s="168"/>
      <c r="G41" s="169">
        <v>42543</v>
      </c>
      <c r="H41" s="170"/>
      <c r="I41" s="159" t="s">
        <v>17</v>
      </c>
      <c r="J41" s="160"/>
      <c r="K41" s="22">
        <v>0.875</v>
      </c>
      <c r="L41" s="171" t="s">
        <v>53</v>
      </c>
      <c r="M41" s="172"/>
      <c r="N41" s="172"/>
      <c r="O41" s="173"/>
      <c r="P41" s="171" t="s">
        <v>66</v>
      </c>
      <c r="Q41" s="172"/>
      <c r="R41" s="172"/>
      <c r="S41" s="173"/>
      <c r="T41" s="171" t="str">
        <f>IF(Paramètres!$C$7="Français",Calendrier!AC41,Calendrier!AF41)</f>
        <v>Suède</v>
      </c>
      <c r="U41" s="172"/>
      <c r="V41" s="173"/>
      <c r="W41" s="171" t="str">
        <f>IF(Paramètres!$C$7="Français",Calendrier!AD41,Calendrier!AG41)</f>
        <v>Belgique</v>
      </c>
      <c r="X41" s="172"/>
      <c r="Y41" s="173"/>
      <c r="Z41" s="6"/>
      <c r="AA41" s="7"/>
      <c r="AB41" s="15" t="str">
        <f t="shared" si="1"/>
        <v>Mercredi</v>
      </c>
      <c r="AC41" s="10" t="s">
        <v>44</v>
      </c>
      <c r="AD41" s="10" t="s">
        <v>41</v>
      </c>
      <c r="AE41" s="18" t="str">
        <f t="shared" si="0"/>
        <v>Wednesday</v>
      </c>
      <c r="AF41" s="10" t="s">
        <v>82</v>
      </c>
      <c r="AG41" s="10" t="s">
        <v>84</v>
      </c>
    </row>
    <row r="42" spans="3:33" ht="15.75" thickTop="1"/>
    <row r="43" spans="3:33">
      <c r="C43" s="10" t="s">
        <v>152</v>
      </c>
    </row>
  </sheetData>
  <sheetProtection sheet="1" objects="1" scenarios="1"/>
  <mergeCells count="267">
    <mergeCell ref="AI5:AJ5"/>
    <mergeCell ref="W39:Y39"/>
    <mergeCell ref="W40:Y40"/>
    <mergeCell ref="W41:Y41"/>
    <mergeCell ref="W34:Y34"/>
    <mergeCell ref="W35:Y35"/>
    <mergeCell ref="W36:Y36"/>
    <mergeCell ref="W37:Y37"/>
    <mergeCell ref="W38:Y38"/>
    <mergeCell ref="W29:Y29"/>
    <mergeCell ref="W30:Y30"/>
    <mergeCell ref="W31:Y31"/>
    <mergeCell ref="W32:Y32"/>
    <mergeCell ref="W33:Y33"/>
    <mergeCell ref="W24:Y24"/>
    <mergeCell ref="W25:Y25"/>
    <mergeCell ref="W26:Y26"/>
    <mergeCell ref="W27:Y27"/>
    <mergeCell ref="W28:Y28"/>
    <mergeCell ref="T5:Y5"/>
    <mergeCell ref="T7:V7"/>
    <mergeCell ref="W7:Y7"/>
    <mergeCell ref="T8:V8"/>
    <mergeCell ref="W8:Y8"/>
    <mergeCell ref="T41:V41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3:Y23"/>
    <mergeCell ref="T34:V34"/>
    <mergeCell ref="T35:V35"/>
    <mergeCell ref="T36:V36"/>
    <mergeCell ref="T37:V37"/>
    <mergeCell ref="T38:V38"/>
    <mergeCell ref="T29:V29"/>
    <mergeCell ref="T30:V30"/>
    <mergeCell ref="T31:V31"/>
    <mergeCell ref="P39:S39"/>
    <mergeCell ref="P40:S40"/>
    <mergeCell ref="P24:S24"/>
    <mergeCell ref="P25:S25"/>
    <mergeCell ref="P26:S26"/>
    <mergeCell ref="P27:S27"/>
    <mergeCell ref="P28:S28"/>
    <mergeCell ref="T39:V39"/>
    <mergeCell ref="T40:V40"/>
    <mergeCell ref="P38:S38"/>
    <mergeCell ref="P29:S29"/>
    <mergeCell ref="P30:S30"/>
    <mergeCell ref="P31:S31"/>
    <mergeCell ref="P32:S32"/>
    <mergeCell ref="P33:S33"/>
    <mergeCell ref="T32:V32"/>
    <mergeCell ref="T33:V33"/>
    <mergeCell ref="T24:V24"/>
    <mergeCell ref="T25:V25"/>
    <mergeCell ref="T26:V26"/>
    <mergeCell ref="T27:V27"/>
    <mergeCell ref="T28:V28"/>
    <mergeCell ref="P23:S23"/>
    <mergeCell ref="P14:S14"/>
    <mergeCell ref="P15:S15"/>
    <mergeCell ref="P16:S16"/>
    <mergeCell ref="P17:S17"/>
    <mergeCell ref="P18:S18"/>
    <mergeCell ref="P41:S41"/>
    <mergeCell ref="T11:V11"/>
    <mergeCell ref="T12:V12"/>
    <mergeCell ref="T13:V13"/>
    <mergeCell ref="T14:V14"/>
    <mergeCell ref="T15:V15"/>
    <mergeCell ref="T16:V16"/>
    <mergeCell ref="T17:V17"/>
    <mergeCell ref="T18:V18"/>
    <mergeCell ref="T19:V19"/>
    <mergeCell ref="T20:V20"/>
    <mergeCell ref="T21:V21"/>
    <mergeCell ref="T22:V22"/>
    <mergeCell ref="T23:V23"/>
    <mergeCell ref="P34:S34"/>
    <mergeCell ref="P35:S35"/>
    <mergeCell ref="P36:S36"/>
    <mergeCell ref="P37:S37"/>
    <mergeCell ref="P13:S13"/>
    <mergeCell ref="P12:S12"/>
    <mergeCell ref="G25:H25"/>
    <mergeCell ref="G26:H26"/>
    <mergeCell ref="G27:H27"/>
    <mergeCell ref="I27:J27"/>
    <mergeCell ref="L27:O27"/>
    <mergeCell ref="I26:J26"/>
    <mergeCell ref="L26:O26"/>
    <mergeCell ref="I25:J25"/>
    <mergeCell ref="L25:O25"/>
    <mergeCell ref="I24:J24"/>
    <mergeCell ref="L24:O24"/>
    <mergeCell ref="I23:J23"/>
    <mergeCell ref="L23:O23"/>
    <mergeCell ref="I22:J22"/>
    <mergeCell ref="L22:O22"/>
    <mergeCell ref="I21:J21"/>
    <mergeCell ref="L21:O21"/>
    <mergeCell ref="I20:J20"/>
    <mergeCell ref="P19:S19"/>
    <mergeCell ref="P20:S20"/>
    <mergeCell ref="P21:S21"/>
    <mergeCell ref="P22:S22"/>
    <mergeCell ref="G40:H40"/>
    <mergeCell ref="G41:H41"/>
    <mergeCell ref="L34:O34"/>
    <mergeCell ref="L35:O35"/>
    <mergeCell ref="L36:O36"/>
    <mergeCell ref="L37:O37"/>
    <mergeCell ref="L38:O38"/>
    <mergeCell ref="L39:O39"/>
    <mergeCell ref="L40:O40"/>
    <mergeCell ref="L41:O41"/>
    <mergeCell ref="G35:H35"/>
    <mergeCell ref="G36:H36"/>
    <mergeCell ref="G37:H37"/>
    <mergeCell ref="G38:H38"/>
    <mergeCell ref="G39:H39"/>
    <mergeCell ref="I36:J36"/>
    <mergeCell ref="I35:J35"/>
    <mergeCell ref="I34:J34"/>
    <mergeCell ref="D14:F14"/>
    <mergeCell ref="D40:F40"/>
    <mergeCell ref="D41:F4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D33:F33"/>
    <mergeCell ref="D35:F35"/>
    <mergeCell ref="D36:F36"/>
    <mergeCell ref="D37:F37"/>
    <mergeCell ref="D38:F38"/>
    <mergeCell ref="D27:F27"/>
    <mergeCell ref="D28:F28"/>
    <mergeCell ref="D21:F21"/>
    <mergeCell ref="D22:F22"/>
    <mergeCell ref="D23:F23"/>
    <mergeCell ref="D25:F25"/>
    <mergeCell ref="D26:F26"/>
    <mergeCell ref="D34:F34"/>
    <mergeCell ref="D29:F29"/>
    <mergeCell ref="D24:F24"/>
    <mergeCell ref="D19:F19"/>
    <mergeCell ref="D30:F30"/>
    <mergeCell ref="I28:J28"/>
    <mergeCell ref="L28:O28"/>
    <mergeCell ref="D31:F31"/>
    <mergeCell ref="D32:F32"/>
    <mergeCell ref="D39:F39"/>
    <mergeCell ref="G31:H31"/>
    <mergeCell ref="G32:H32"/>
    <mergeCell ref="G33:H33"/>
    <mergeCell ref="G34:H34"/>
    <mergeCell ref="I33:J33"/>
    <mergeCell ref="L33:O33"/>
    <mergeCell ref="G30:H30"/>
    <mergeCell ref="G28:H28"/>
    <mergeCell ref="G29:H29"/>
    <mergeCell ref="I30:J30"/>
    <mergeCell ref="L30:O30"/>
    <mergeCell ref="I29:J29"/>
    <mergeCell ref="L29:O29"/>
    <mergeCell ref="D5:H5"/>
    <mergeCell ref="I5:J5"/>
    <mergeCell ref="I6:J6"/>
    <mergeCell ref="L5:O5"/>
    <mergeCell ref="P5:S5"/>
    <mergeCell ref="D6:F6"/>
    <mergeCell ref="G6:H6"/>
    <mergeCell ref="L6:O6"/>
    <mergeCell ref="P6:S6"/>
    <mergeCell ref="I41:J41"/>
    <mergeCell ref="I40:J40"/>
    <mergeCell ref="I39:J39"/>
    <mergeCell ref="I38:J38"/>
    <mergeCell ref="I37:J37"/>
    <mergeCell ref="I31:J31"/>
    <mergeCell ref="L31:O31"/>
    <mergeCell ref="I32:J32"/>
    <mergeCell ref="L32:O32"/>
    <mergeCell ref="D11:F11"/>
    <mergeCell ref="I11:J11"/>
    <mergeCell ref="L10:O10"/>
    <mergeCell ref="L7:O7"/>
    <mergeCell ref="L20:O20"/>
    <mergeCell ref="I19:J19"/>
    <mergeCell ref="L19:O19"/>
    <mergeCell ref="I18:J18"/>
    <mergeCell ref="L18:O18"/>
    <mergeCell ref="I17:J17"/>
    <mergeCell ref="L17:O17"/>
    <mergeCell ref="I16:J16"/>
    <mergeCell ref="L16:O16"/>
    <mergeCell ref="D8:F8"/>
    <mergeCell ref="G8:H8"/>
    <mergeCell ref="I8:J8"/>
    <mergeCell ref="L8:O8"/>
    <mergeCell ref="D12:F12"/>
    <mergeCell ref="D13:F13"/>
    <mergeCell ref="D15:F15"/>
    <mergeCell ref="D16:F16"/>
    <mergeCell ref="D17:F17"/>
    <mergeCell ref="D18:F18"/>
    <mergeCell ref="D20:F20"/>
    <mergeCell ref="C2:E2"/>
    <mergeCell ref="F2:H2"/>
    <mergeCell ref="I2:K2"/>
    <mergeCell ref="L2:N2"/>
    <mergeCell ref="O2:Q2"/>
    <mergeCell ref="I15:J15"/>
    <mergeCell ref="L13:O13"/>
    <mergeCell ref="I14:J14"/>
    <mergeCell ref="L14:O14"/>
    <mergeCell ref="D7:F7"/>
    <mergeCell ref="G7:H7"/>
    <mergeCell ref="I7:J7"/>
    <mergeCell ref="D9:F9"/>
    <mergeCell ref="G9:H9"/>
    <mergeCell ref="I9:J9"/>
    <mergeCell ref="I13:J13"/>
    <mergeCell ref="D10:F10"/>
    <mergeCell ref="G10:H10"/>
    <mergeCell ref="I10:J10"/>
    <mergeCell ref="L12:O12"/>
    <mergeCell ref="L9:O9"/>
    <mergeCell ref="L15:O15"/>
    <mergeCell ref="L11:O11"/>
    <mergeCell ref="I12:J12"/>
    <mergeCell ref="P9:S9"/>
    <mergeCell ref="P10:S10"/>
    <mergeCell ref="P11:S11"/>
    <mergeCell ref="R2:T2"/>
    <mergeCell ref="AB5:AD5"/>
    <mergeCell ref="AE5:AG5"/>
    <mergeCell ref="Z5:AA5"/>
    <mergeCell ref="T6:V6"/>
    <mergeCell ref="W6:Y6"/>
    <mergeCell ref="P8:S8"/>
    <mergeCell ref="P7:S7"/>
    <mergeCell ref="T9:V9"/>
    <mergeCell ref="W9:Y9"/>
    <mergeCell ref="T10:V10"/>
    <mergeCell ref="W10:Y10"/>
  </mergeCells>
  <conditionalFormatting sqref="Z6:AA41">
    <cfRule type="containsBlanks" dxfId="4" priority="2">
      <formula>LEN(TRIM(Z6))=0</formula>
    </cfRule>
  </conditionalFormatting>
  <hyperlinks>
    <hyperlink ref="C2" location="Paramètres!A1" tooltip="Paramètres - Setup" display="Paramètres!A1"/>
    <hyperlink ref="F2" location="Paramètres!A1" tooltip="Paramètres - Setup" display="Paramètres!A1"/>
    <hyperlink ref="I2" location="Paramètres!A1" tooltip="Paramètres - Setup" display="Paramètres!A1"/>
    <hyperlink ref="L2" location="Paramètres!A1" tooltip="Paramètres - Setup" display="Paramètres!A1"/>
    <hyperlink ref="O2" location="Paramètres!A1" tooltip="Paramètres - Setup" display="Paramètres!A1"/>
    <hyperlink ref="R2" location="Paramètres!A1" tooltip="Paramètres - Setup" display="Paramètres!A1"/>
    <hyperlink ref="I2:K2" location="Classements!A1" tooltip="Classements - Standings" display="Classements!A1"/>
    <hyperlink ref="L2:N2" location="Tableau!A1" tooltip="Tableau Final - Knockout phase" display="Tableau!A1"/>
    <hyperlink ref="R2:T2" location="Aide!A1" tooltip="Paramètres - Setup" display="Aide!A1"/>
    <hyperlink ref="O2:Q2" location="Stats!A1" tooltip="Paramètres - Setup" display="Stats!A1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7A28CD31-0848-4101-A15C-9E7831DBF315}">
            <xm:f>NOT(ISERROR(SEARCH(Paramètres!$H$7,T6)))</xm:f>
            <xm:f>Paramètres!$H$7</xm:f>
            <x14:dxf>
              <font>
                <b/>
                <i val="0"/>
                <strike val="0"/>
                <color theme="4" tint="-0.499984740745262"/>
              </font>
              <fill>
                <patternFill>
                  <bgColor theme="7" tint="0.79998168889431442"/>
                </patternFill>
              </fill>
            </x14:dxf>
          </x14:cfRule>
          <xm:sqref>T6:Y41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B1:Y94"/>
  <sheetViews>
    <sheetView showGridLines="0" showRowColHeaders="0" workbookViewId="0">
      <pane ySplit="3" topLeftCell="A4" activePane="bottomLeft" state="frozen"/>
      <selection pane="bottomLeft" activeCell="C2" sqref="C2:E2"/>
    </sheetView>
  </sheetViews>
  <sheetFormatPr baseColWidth="10" defaultColWidth="11.5703125" defaultRowHeight="15"/>
  <cols>
    <col min="1" max="1" width="2" style="10" customWidth="1"/>
    <col min="2" max="2" width="3" style="10" hidden="1" customWidth="1"/>
    <col min="3" max="27" width="5.140625" style="10" customWidth="1"/>
    <col min="28" max="16384" width="11.5703125" style="10"/>
  </cols>
  <sheetData>
    <row r="1" spans="2:25" s="8" customFormat="1" ht="6.6" customHeight="1" thickBot="1"/>
    <row r="2" spans="2:25" s="9" customFormat="1" ht="26.45" customHeight="1" thickBot="1">
      <c r="C2" s="133" t="str">
        <f>IF(Paramètres!C7="Français","Paramètres","Setup")</f>
        <v>Paramètres</v>
      </c>
      <c r="D2" s="133"/>
      <c r="E2" s="133"/>
      <c r="F2" s="133" t="str">
        <f>IF(Paramètres!C7="Français","Calendrier","Matches")</f>
        <v>Calendrier</v>
      </c>
      <c r="G2" s="133"/>
      <c r="H2" s="133"/>
      <c r="I2" s="134" t="str">
        <f>IF(Paramètres!C7="Français","Classements","Standings")</f>
        <v>Classements</v>
      </c>
      <c r="J2" s="134"/>
      <c r="K2" s="134"/>
      <c r="L2" s="133" t="str">
        <f>IF(Paramètres!C7="Français","Tableau Final","Knockout phase")</f>
        <v>Tableau Final</v>
      </c>
      <c r="M2" s="133"/>
      <c r="N2" s="133"/>
      <c r="O2" s="133" t="str">
        <f>IF(Paramètres!C7="français","Buteurs","Scorers")</f>
        <v>Buteurs</v>
      </c>
      <c r="P2" s="133"/>
      <c r="Q2" s="133"/>
      <c r="R2" s="133" t="str">
        <f>IF(Paramètres!C7="Français","Aide","Help")</f>
        <v>Aide</v>
      </c>
      <c r="S2" s="133"/>
      <c r="T2" s="133"/>
    </row>
    <row r="3" spans="2:25" ht="4.1500000000000004" customHeight="1"/>
    <row r="4" spans="2:25" ht="15.75" thickBot="1">
      <c r="T4" s="23"/>
    </row>
    <row r="5" spans="2:25" s="24" customFormat="1" ht="12.75" thickTop="1">
      <c r="C5" s="177" t="str">
        <f>IF(Paramètres!$C$7="Français","Groupe A","Group A")</f>
        <v>Groupe A</v>
      </c>
      <c r="D5" s="178"/>
      <c r="E5" s="178"/>
      <c r="F5" s="179"/>
      <c r="G5" s="25" t="s">
        <v>145</v>
      </c>
      <c r="H5" s="25" t="str">
        <f>IF(Paramètres!$C$7="Français","G","W")</f>
        <v>G</v>
      </c>
      <c r="I5" s="25" t="str">
        <f>IF(Paramètres!$C$7="Français","N","D")</f>
        <v>N</v>
      </c>
      <c r="J5" s="25" t="str">
        <f>IF(Paramètres!$C$7="Français","P","L")</f>
        <v>P</v>
      </c>
      <c r="K5" s="25" t="str">
        <f>IF(Paramètres!$C$7="Français","Bp","F")</f>
        <v>Bp</v>
      </c>
      <c r="L5" s="25" t="str">
        <f>IF(Paramètres!$C$7="Français","Bc","A")</f>
        <v>Bc</v>
      </c>
      <c r="M5" s="26" t="str">
        <f>IF(Paramètres!$C$7="Français","Diff","GA")</f>
        <v>Diff</v>
      </c>
      <c r="O5" s="177" t="s">
        <v>146</v>
      </c>
      <c r="P5" s="178"/>
      <c r="Q5" s="201"/>
      <c r="S5" s="27"/>
      <c r="T5" s="27"/>
      <c r="U5" s="27"/>
      <c r="V5" s="28"/>
      <c r="W5" s="27"/>
      <c r="X5" s="27"/>
      <c r="Y5" s="27"/>
    </row>
    <row r="6" spans="2:25" s="24" customFormat="1" ht="12">
      <c r="C6" s="29" t="str">
        <f>CONCATENATE("1",RIGHT(C$5))</f>
        <v>1A</v>
      </c>
      <c r="D6" s="195" t="str">
        <f>IF(O6="",VLOOKUP($C6,$B$11:$M$14,3,FALSE),O6)</f>
        <v>France</v>
      </c>
      <c r="E6" s="196"/>
      <c r="F6" s="197"/>
      <c r="G6" s="30">
        <f>VLOOKUP($D6,$D$11:$M$14,4,FALSE)</f>
        <v>0</v>
      </c>
      <c r="H6" s="30">
        <f>VLOOKUP($D6,$D$11:$M$14,5,FALSE)</f>
        <v>0</v>
      </c>
      <c r="I6" s="30">
        <f>VLOOKUP($D6,$D$11:$M$14,6,FALSE)</f>
        <v>0</v>
      </c>
      <c r="J6" s="30">
        <f>VLOOKUP($D6,$D$11:$M$14,7,FALSE)</f>
        <v>0</v>
      </c>
      <c r="K6" s="30">
        <f>VLOOKUP($D6,$D$11:$M$14,8,FALSE)</f>
        <v>0</v>
      </c>
      <c r="L6" s="30">
        <f>VLOOKUP($D6,$D$11:$M$14,9,FALSE)</f>
        <v>0</v>
      </c>
      <c r="M6" s="31">
        <f>VLOOKUP($D6,$D$11:$M$14,10,FALSE)</f>
        <v>0</v>
      </c>
      <c r="O6" s="202"/>
      <c r="P6" s="203"/>
      <c r="Q6" s="204"/>
      <c r="S6" s="27"/>
      <c r="T6" s="27"/>
      <c r="U6" s="27"/>
      <c r="V6" s="28"/>
      <c r="W6" s="27"/>
      <c r="X6" s="27"/>
      <c r="Y6" s="27"/>
    </row>
    <row r="7" spans="2:25" s="24" customFormat="1" ht="12">
      <c r="C7" s="32" t="str">
        <f>CONCATENATE("2",RIGHT(C$5))</f>
        <v>2A</v>
      </c>
      <c r="D7" s="184" t="str">
        <f t="shared" ref="D7:D9" si="0">IF(O7="",VLOOKUP($C7,$B$11:$M$14,3,FALSE),O7)</f>
        <v>Roumanie</v>
      </c>
      <c r="E7" s="185"/>
      <c r="F7" s="186"/>
      <c r="G7" s="33">
        <f t="shared" ref="G7:G9" si="1">VLOOKUP($D7,$D$11:$M$14,4,FALSE)</f>
        <v>0</v>
      </c>
      <c r="H7" s="33">
        <f t="shared" ref="H7:H9" si="2">VLOOKUP($D7,$D$11:$M$14,5,FALSE)</f>
        <v>0</v>
      </c>
      <c r="I7" s="33">
        <f t="shared" ref="I7:I9" si="3">VLOOKUP($D7,$D$11:$M$14,6,FALSE)</f>
        <v>0</v>
      </c>
      <c r="J7" s="33">
        <f t="shared" ref="J7:J9" si="4">VLOOKUP($D7,$D$11:$M$14,7,FALSE)</f>
        <v>0</v>
      </c>
      <c r="K7" s="34">
        <f t="shared" ref="K7:K9" si="5">VLOOKUP($D7,$D$11:$M$14,8,FALSE)</f>
        <v>0</v>
      </c>
      <c r="L7" s="33">
        <f>VLOOKUP($D7,$D$11:$M$14,9,FALSE)</f>
        <v>0</v>
      </c>
      <c r="M7" s="35">
        <f t="shared" ref="M7:M9" si="6">VLOOKUP($D7,$D$11:$M$14,10,FALSE)</f>
        <v>0</v>
      </c>
      <c r="O7" s="205"/>
      <c r="P7" s="206"/>
      <c r="Q7" s="207"/>
      <c r="V7" s="28"/>
    </row>
    <row r="8" spans="2:25" s="24" customFormat="1" ht="12">
      <c r="C8" s="36" t="str">
        <f>CONCATENATE("3",RIGHT(C$5))</f>
        <v>3A</v>
      </c>
      <c r="D8" s="187" t="str">
        <f t="shared" si="0"/>
        <v>Albanie</v>
      </c>
      <c r="E8" s="188"/>
      <c r="F8" s="189"/>
      <c r="G8" s="37">
        <f t="shared" si="1"/>
        <v>0</v>
      </c>
      <c r="H8" s="37">
        <f t="shared" si="2"/>
        <v>0</v>
      </c>
      <c r="I8" s="37">
        <f t="shared" si="3"/>
        <v>0</v>
      </c>
      <c r="J8" s="37">
        <f t="shared" si="4"/>
        <v>0</v>
      </c>
      <c r="K8" s="30">
        <f t="shared" si="5"/>
        <v>0</v>
      </c>
      <c r="L8" s="37">
        <f>VLOOKUP($D8,$D$11:$M$14,9,FALSE)</f>
        <v>0</v>
      </c>
      <c r="M8" s="38">
        <f t="shared" si="6"/>
        <v>0</v>
      </c>
      <c r="O8" s="208"/>
      <c r="P8" s="209"/>
      <c r="Q8" s="210"/>
      <c r="V8" s="28"/>
    </row>
    <row r="9" spans="2:25" s="24" customFormat="1" ht="12.75" thickBot="1">
      <c r="C9" s="39" t="str">
        <f>CONCATENATE("4",RIGHT(C$5))</f>
        <v>4A</v>
      </c>
      <c r="D9" s="190" t="str">
        <f t="shared" si="0"/>
        <v>Suisse</v>
      </c>
      <c r="E9" s="191"/>
      <c r="F9" s="192"/>
      <c r="G9" s="40">
        <f t="shared" si="1"/>
        <v>0</v>
      </c>
      <c r="H9" s="40">
        <f t="shared" si="2"/>
        <v>0</v>
      </c>
      <c r="I9" s="40">
        <f t="shared" si="3"/>
        <v>0</v>
      </c>
      <c r="J9" s="40">
        <f t="shared" si="4"/>
        <v>0</v>
      </c>
      <c r="K9" s="41">
        <f t="shared" si="5"/>
        <v>0</v>
      </c>
      <c r="L9" s="40">
        <f t="shared" ref="L9" si="7">VLOOKUP($D9,$D$11:$M$14,9,FALSE)</f>
        <v>0</v>
      </c>
      <c r="M9" s="42">
        <f t="shared" si="6"/>
        <v>0</v>
      </c>
      <c r="O9" s="211"/>
      <c r="P9" s="212"/>
      <c r="Q9" s="213"/>
      <c r="R9" s="43"/>
      <c r="V9" s="28" t="s">
        <v>153</v>
      </c>
    </row>
    <row r="10" spans="2:25" s="24" customFormat="1" ht="18" customHeight="1" thickTop="1">
      <c r="B10" s="24">
        <f ca="1">RANDBETWEEN(1,100)</f>
        <v>85</v>
      </c>
      <c r="C10" s="214" t="str">
        <f ca="1">HYPERLINK(VLOOKUP(B10,liens!$A$2:$C$103,3,FALSE),VLOOKUP(B10,liens!$A$2:$C$103,2,FALSE))</f>
        <v>Inter de Milan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2:25" s="24" customFormat="1" ht="12" hidden="1">
      <c r="B11" s="24" t="str">
        <f>CONCATENATE(RANK(C11,$C$11:$C$14)+COUNTIF($C$11:C11,C11)-1,RIGHT(C5,1))</f>
        <v>1A</v>
      </c>
      <c r="C11" s="24">
        <f>G11*1000+M11*100+K11*10</f>
        <v>0</v>
      </c>
      <c r="D11" s="24" t="str">
        <f>+Groupes!C7</f>
        <v>France</v>
      </c>
      <c r="G11" s="24">
        <f>SUMIF(BDDScore!$C$2:$C$37,Classements!$D11,BDDScore!G$2:G$37)+SUMIF(BDDScore!$D$2:$D$37,Classements!$D11,BDDScore!M$2:M$37)</f>
        <v>0</v>
      </c>
      <c r="H11" s="24">
        <f>SUMIF(BDDScore!$C$2:$C$37,Classements!$D11,BDDScore!H$2:H$37)+SUMIF(BDDScore!$D$2:$D$37,Classements!$D11,BDDScore!N$2:N$37)</f>
        <v>0</v>
      </c>
      <c r="I11" s="24">
        <f>SUMIF(BDDScore!$C$2:$C$37,Classements!$D11,BDDScore!I$2:I$37)+SUMIF(BDDScore!$D$2:$D$37,Classements!$D11,BDDScore!O$2:O$37)</f>
        <v>0</v>
      </c>
      <c r="J11" s="24">
        <f>SUMIF(BDDScore!$C$2:$C$37,Classements!$D11,BDDScore!J$2:J$37)+SUMIF(BDDScore!$D$2:$D$37,Classements!$D11,BDDScore!P$2:P$37)</f>
        <v>0</v>
      </c>
      <c r="K11" s="24">
        <f>SUMIF(BDDScore!$C$2:$C$37,Classements!$D11,BDDScore!K$2:K$37)+SUMIF(BDDScore!$D$2:$D$37,Classements!$D11,BDDScore!Q$2:Q$37)</f>
        <v>0</v>
      </c>
      <c r="L11" s="24">
        <f>SUMIF(BDDScore!$C$2:$C$37,Classements!$D11,BDDScore!L$2:L$37)+SUMIF(BDDScore!$D$2:$D$37,Classements!$D11,BDDScore!R$2:R$37)</f>
        <v>0</v>
      </c>
      <c r="M11" s="24">
        <f>+K11-L11</f>
        <v>0</v>
      </c>
    </row>
    <row r="12" spans="2:25" s="24" customFormat="1" ht="12" hidden="1">
      <c r="B12" s="24" t="str">
        <f>CONCATENATE(RANK(C12,$C$11:$C$14)+COUNTIF($C$11:C12,C12)-1,RIGHT(C6,1))</f>
        <v>2A</v>
      </c>
      <c r="C12" s="24">
        <f t="shared" ref="C12:C14" si="8">G12*1000+M12*100+K12*10</f>
        <v>0</v>
      </c>
      <c r="D12" s="24" t="str">
        <f>+Groupes!C8</f>
        <v>Roumanie</v>
      </c>
      <c r="G12" s="24">
        <f>SUMIF(BDDScore!$C$2:$C$37,Classements!$D12,BDDScore!G$2:G$37)+SUMIF(BDDScore!$D$2:$D$37,Classements!$D12,BDDScore!M$2:M$37)</f>
        <v>0</v>
      </c>
      <c r="H12" s="24">
        <f>SUMIF(BDDScore!$C$2:$C$37,Classements!$D12,BDDScore!H$2:H$37)+SUMIF(BDDScore!$D$2:$D$37,Classements!$D12,BDDScore!N$2:N$37)</f>
        <v>0</v>
      </c>
      <c r="I12" s="24">
        <f>SUMIF(BDDScore!$C$2:$C$37,Classements!$D12,BDDScore!I$2:I$37)+SUMIF(BDDScore!$D$2:$D$37,Classements!$D12,BDDScore!O$2:O$37)</f>
        <v>0</v>
      </c>
      <c r="J12" s="24">
        <f>SUMIF(BDDScore!$C$2:$C$37,Classements!$D12,BDDScore!J$2:J$37)+SUMIF(BDDScore!$D$2:$D$37,Classements!$D12,BDDScore!P$2:P$37)</f>
        <v>0</v>
      </c>
      <c r="K12" s="24">
        <f>SUMIF(BDDScore!$C$2:$C$37,Classements!$D12,BDDScore!K$2:K$37)+SUMIF(BDDScore!$D$2:$D$37,Classements!$D12,BDDScore!Q$2:Q$37)</f>
        <v>0</v>
      </c>
      <c r="L12" s="24">
        <f>SUMIF(BDDScore!$C$2:$C$37,Classements!$D12,BDDScore!L$2:L$37)+SUMIF(BDDScore!$D$2:$D$37,Classements!$D12,BDDScore!R$2:R$37)</f>
        <v>0</v>
      </c>
      <c r="M12" s="24">
        <f t="shared" ref="M12:M14" si="9">+K12-L12</f>
        <v>0</v>
      </c>
    </row>
    <row r="13" spans="2:25" s="24" customFormat="1" ht="12" hidden="1">
      <c r="B13" s="24" t="str">
        <f>CONCATENATE(RANK(C13,$C$11:$C$14)+COUNTIF($C$11:C13,C13)-1,RIGHT(C7,1))</f>
        <v>3A</v>
      </c>
      <c r="C13" s="24">
        <f t="shared" si="8"/>
        <v>0</v>
      </c>
      <c r="D13" s="24" t="str">
        <f>+Groupes!C9</f>
        <v>Albanie</v>
      </c>
      <c r="G13" s="24">
        <f>SUMIF(BDDScore!$C$2:$C$37,Classements!$D13,BDDScore!G$2:G$37)+SUMIF(BDDScore!$D$2:$D$37,Classements!$D13,BDDScore!M$2:M$37)</f>
        <v>0</v>
      </c>
      <c r="H13" s="24">
        <f>SUMIF(BDDScore!$C$2:$C$37,Classements!$D13,BDDScore!H$2:H$37)+SUMIF(BDDScore!$D$2:$D$37,Classements!$D13,BDDScore!N$2:N$37)</f>
        <v>0</v>
      </c>
      <c r="I13" s="24">
        <f>SUMIF(BDDScore!$C$2:$C$37,Classements!$D13,BDDScore!I$2:I$37)+SUMIF(BDDScore!$D$2:$D$37,Classements!$D13,BDDScore!O$2:O$37)</f>
        <v>0</v>
      </c>
      <c r="J13" s="24">
        <f>SUMIF(BDDScore!$C$2:$C$37,Classements!$D13,BDDScore!J$2:J$37)+SUMIF(BDDScore!$D$2:$D$37,Classements!$D13,BDDScore!P$2:P$37)</f>
        <v>0</v>
      </c>
      <c r="K13" s="24">
        <f>SUMIF(BDDScore!$C$2:$C$37,Classements!$D13,BDDScore!K$2:K$37)+SUMIF(BDDScore!$D$2:$D$37,Classements!$D13,BDDScore!Q$2:Q$37)</f>
        <v>0</v>
      </c>
      <c r="L13" s="24">
        <f>SUMIF(BDDScore!$C$2:$C$37,Classements!$D13,BDDScore!L$2:L$37)+SUMIF(BDDScore!$D$2:$D$37,Classements!$D13,BDDScore!R$2:R$37)</f>
        <v>0</v>
      </c>
      <c r="M13" s="24">
        <f t="shared" si="9"/>
        <v>0</v>
      </c>
    </row>
    <row r="14" spans="2:25" s="24" customFormat="1" ht="12" hidden="1">
      <c r="B14" s="24" t="str">
        <f>CONCATENATE(RANK(C14,$C$11:$C$14)+COUNTIF($C$11:C14,C14)-1,RIGHT(C8,1))</f>
        <v>4A</v>
      </c>
      <c r="C14" s="24">
        <f t="shared" si="8"/>
        <v>0</v>
      </c>
      <c r="D14" s="24" t="str">
        <f>+Groupes!C10</f>
        <v>Suisse</v>
      </c>
      <c r="G14" s="24">
        <f>SUMIF(BDDScore!$C$2:$C$37,Classements!$D14,BDDScore!G$2:G$37)+SUMIF(BDDScore!$D$2:$D$37,Classements!$D14,BDDScore!M$2:M$37)</f>
        <v>0</v>
      </c>
      <c r="H14" s="24">
        <f>SUMIF(BDDScore!$C$2:$C$37,Classements!$D14,BDDScore!H$2:H$37)+SUMIF(BDDScore!$D$2:$D$37,Classements!$D14,BDDScore!N$2:N$37)</f>
        <v>0</v>
      </c>
      <c r="I14" s="24">
        <f>SUMIF(BDDScore!$C$2:$C$37,Classements!$D14,BDDScore!I$2:I$37)+SUMIF(BDDScore!$D$2:$D$37,Classements!$D14,BDDScore!O$2:O$37)</f>
        <v>0</v>
      </c>
      <c r="J14" s="24">
        <f>SUMIF(BDDScore!$C$2:$C$37,Classements!$D14,BDDScore!J$2:J$37)+SUMIF(BDDScore!$D$2:$D$37,Classements!$D14,BDDScore!P$2:P$37)</f>
        <v>0</v>
      </c>
      <c r="K14" s="24">
        <f>SUMIF(BDDScore!$C$2:$C$37,Classements!$D14,BDDScore!K$2:K$37)+SUMIF(BDDScore!$D$2:$D$37,Classements!$D14,BDDScore!Q$2:Q$37)</f>
        <v>0</v>
      </c>
      <c r="L14" s="24">
        <f>SUMIF(BDDScore!$C$2:$C$37,Classements!$D14,BDDScore!L$2:L$37)+SUMIF(BDDScore!$D$2:$D$37,Classements!$D14,BDDScore!R$2:R$37)</f>
        <v>0</v>
      </c>
      <c r="M14" s="24">
        <f t="shared" si="9"/>
        <v>0</v>
      </c>
    </row>
    <row r="15" spans="2:25" s="24" customFormat="1" ht="12.75" thickBot="1"/>
    <row r="16" spans="2:25" s="24" customFormat="1" ht="12.75" thickTop="1">
      <c r="C16" s="177" t="str">
        <f>IF(Paramètres!$C$7="Français","Groupe B","Group B")</f>
        <v>Groupe B</v>
      </c>
      <c r="D16" s="178"/>
      <c r="E16" s="178"/>
      <c r="F16" s="179"/>
      <c r="G16" s="25" t="s">
        <v>145</v>
      </c>
      <c r="H16" s="25" t="str">
        <f>IF(Paramètres!$C$7="Français","G","W")</f>
        <v>G</v>
      </c>
      <c r="I16" s="25" t="str">
        <f>IF(Paramètres!$C$7="Français","N","D")</f>
        <v>N</v>
      </c>
      <c r="J16" s="25" t="str">
        <f>IF(Paramètres!$C$7="Français","P","L")</f>
        <v>P</v>
      </c>
      <c r="K16" s="25" t="str">
        <f>IF(Paramètres!$C$7="Français","Bp","F")</f>
        <v>Bp</v>
      </c>
      <c r="L16" s="25" t="str">
        <f>IF(Paramètres!$C$7="Français","Bc","A")</f>
        <v>Bc</v>
      </c>
      <c r="M16" s="26" t="str">
        <f>IF(Paramètres!$C$7="Français","Diff","GA")</f>
        <v>Diff</v>
      </c>
      <c r="O16" s="177" t="s">
        <v>146</v>
      </c>
      <c r="P16" s="178"/>
      <c r="Q16" s="201"/>
    </row>
    <row r="17" spans="2:17" s="24" customFormat="1" ht="12">
      <c r="C17" s="29" t="str">
        <f>CONCATENATE("1",RIGHT(C$16))</f>
        <v>1B</v>
      </c>
      <c r="D17" s="195" t="str">
        <f>IF(O17="",VLOOKUP($C17,$B$22:$M$25,3,FALSE),O17)</f>
        <v>Angleterre</v>
      </c>
      <c r="E17" s="196"/>
      <c r="F17" s="197"/>
      <c r="G17" s="30">
        <f>VLOOKUP($D17,$D$22:$M$25,4,FALSE)</f>
        <v>0</v>
      </c>
      <c r="H17" s="30">
        <f>VLOOKUP($D17,$D$22:$M$25,5,FALSE)</f>
        <v>0</v>
      </c>
      <c r="I17" s="30">
        <f>VLOOKUP($D17,$D$22:$M$25,6,FALSE)</f>
        <v>0</v>
      </c>
      <c r="J17" s="30">
        <f>VLOOKUP($D17,$D$22:$M$25,7,FALSE)</f>
        <v>0</v>
      </c>
      <c r="K17" s="30">
        <f>VLOOKUP($D17,$D$22:$M$25,8,FALSE)</f>
        <v>0</v>
      </c>
      <c r="L17" s="30">
        <f>VLOOKUP($D17,$D$22:$M$25,9,FALSE)</f>
        <v>0</v>
      </c>
      <c r="M17" s="31">
        <f>VLOOKUP($D17,$D$22:$M$25,10,FALSE)</f>
        <v>0</v>
      </c>
      <c r="O17" s="202"/>
      <c r="P17" s="203"/>
      <c r="Q17" s="204"/>
    </row>
    <row r="18" spans="2:17" s="24" customFormat="1" ht="12">
      <c r="C18" s="32" t="str">
        <f>CONCATENATE("2",RIGHT(C$16))</f>
        <v>2B</v>
      </c>
      <c r="D18" s="184" t="str">
        <f>IF(O18="",VLOOKUP($C18,$B$22:$M$25,3,FALSE),O18)</f>
        <v>Russie</v>
      </c>
      <c r="E18" s="185"/>
      <c r="F18" s="186"/>
      <c r="G18" s="33">
        <f t="shared" ref="G18:G20" si="10">VLOOKUP($D18,$D$22:$M$25,4,FALSE)</f>
        <v>0</v>
      </c>
      <c r="H18" s="33">
        <f t="shared" ref="H18:H20" si="11">VLOOKUP($D18,$D$22:$M$25,5,FALSE)</f>
        <v>0</v>
      </c>
      <c r="I18" s="33">
        <f t="shared" ref="I18:I20" si="12">VLOOKUP($D18,$D$22:$M$25,6,FALSE)</f>
        <v>0</v>
      </c>
      <c r="J18" s="33">
        <f t="shared" ref="J18:J20" si="13">VLOOKUP($D18,$D$22:$M$25,7,FALSE)</f>
        <v>0</v>
      </c>
      <c r="K18" s="33">
        <f t="shared" ref="K18:K20" si="14">VLOOKUP($D18,$D$22:$M$25,8,FALSE)</f>
        <v>0</v>
      </c>
      <c r="L18" s="33">
        <f t="shared" ref="L18:L20" si="15">VLOOKUP($D18,$D$22:$M$25,9,FALSE)</f>
        <v>0</v>
      </c>
      <c r="M18" s="35">
        <f t="shared" ref="M18:M20" si="16">VLOOKUP($D18,$D$22:$M$25,10,FALSE)</f>
        <v>0</v>
      </c>
      <c r="O18" s="205"/>
      <c r="P18" s="206"/>
      <c r="Q18" s="207"/>
    </row>
    <row r="19" spans="2:17" s="24" customFormat="1" ht="12">
      <c r="C19" s="36" t="str">
        <f>CONCATENATE("3",RIGHT(C$16))</f>
        <v>3B</v>
      </c>
      <c r="D19" s="187" t="str">
        <f>IF(O19="",VLOOKUP($C19,$B$22:$M$25,3,FALSE),O19)</f>
        <v>Pays de Galles</v>
      </c>
      <c r="E19" s="188"/>
      <c r="F19" s="189"/>
      <c r="G19" s="37">
        <f t="shared" si="10"/>
        <v>0</v>
      </c>
      <c r="H19" s="37">
        <f t="shared" si="11"/>
        <v>0</v>
      </c>
      <c r="I19" s="37">
        <f t="shared" si="12"/>
        <v>0</v>
      </c>
      <c r="J19" s="37">
        <f t="shared" si="13"/>
        <v>0</v>
      </c>
      <c r="K19" s="37">
        <f t="shared" si="14"/>
        <v>0</v>
      </c>
      <c r="L19" s="37">
        <f t="shared" si="15"/>
        <v>0</v>
      </c>
      <c r="M19" s="38">
        <f t="shared" si="16"/>
        <v>0</v>
      </c>
      <c r="O19" s="208"/>
      <c r="P19" s="209"/>
      <c r="Q19" s="210"/>
    </row>
    <row r="20" spans="2:17" s="24" customFormat="1" ht="12.75" thickBot="1">
      <c r="C20" s="39" t="str">
        <f>CONCATENATE("4",RIGHT(C$16))</f>
        <v>4B</v>
      </c>
      <c r="D20" s="190" t="str">
        <f>IF(O20="",VLOOKUP($C20,$B$22:$M$25,3,FALSE),O20)</f>
        <v>Slovaquie</v>
      </c>
      <c r="E20" s="191"/>
      <c r="F20" s="192"/>
      <c r="G20" s="40">
        <f t="shared" si="10"/>
        <v>0</v>
      </c>
      <c r="H20" s="40">
        <f t="shared" si="11"/>
        <v>0</v>
      </c>
      <c r="I20" s="40">
        <f t="shared" si="12"/>
        <v>0</v>
      </c>
      <c r="J20" s="40">
        <f t="shared" si="13"/>
        <v>0</v>
      </c>
      <c r="K20" s="40">
        <f t="shared" si="14"/>
        <v>0</v>
      </c>
      <c r="L20" s="40">
        <f t="shared" si="15"/>
        <v>0</v>
      </c>
      <c r="M20" s="42">
        <f t="shared" si="16"/>
        <v>0</v>
      </c>
      <c r="O20" s="211"/>
      <c r="P20" s="212"/>
      <c r="Q20" s="213"/>
    </row>
    <row r="21" spans="2:17" s="24" customFormat="1" ht="18" customHeight="1" thickTop="1">
      <c r="B21" s="24">
        <f ca="1">RANDBETWEEN(1,100)</f>
        <v>25</v>
      </c>
      <c r="C21" s="214" t="str">
        <f ca="1">HYPERLINK(VLOOKUP(B21,liens!$A$2:$C$103,3,FALSE),VLOOKUP(B21,liens!$A$2:$C$103,2,FALSE))</f>
        <v>Lecteur Blu-ray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</row>
    <row r="22" spans="2:17" s="24" customFormat="1" ht="13.5" hidden="1" customHeight="1" thickTop="1" thickBot="1">
      <c r="B22" s="24" t="str">
        <f>CONCATENATE(RANK(C22,$C$22:$C$25)+COUNTIF($C$22:C22,C22)-1,RIGHT(C16,1))</f>
        <v>1B</v>
      </c>
      <c r="C22" s="24">
        <f>G22*1000+M22*100+K22*10</f>
        <v>0</v>
      </c>
      <c r="D22" s="24" t="str">
        <f>+Groupes!F7</f>
        <v>Angleterre</v>
      </c>
      <c r="G22" s="24">
        <f>SUMIF(BDDScore!$C$2:$C$37,Classements!$D22,BDDScore!G$2:G$37)+SUMIF(BDDScore!$D$2:$D$37,Classements!$D22,BDDScore!M$2:M$37)</f>
        <v>0</v>
      </c>
      <c r="H22" s="24">
        <f>SUMIF(BDDScore!$C$2:$C$37,Classements!$D22,BDDScore!H$2:H$37)+SUMIF(BDDScore!$D$2:$D$37,Classements!$D22,BDDScore!N$2:N$37)</f>
        <v>0</v>
      </c>
      <c r="I22" s="24">
        <f>SUMIF(BDDScore!$C$2:$C$37,Classements!$D22,BDDScore!I$2:I$37)+SUMIF(BDDScore!$D$2:$D$37,Classements!$D22,BDDScore!O$2:O$37)</f>
        <v>0</v>
      </c>
      <c r="J22" s="24">
        <f>SUMIF(BDDScore!$C$2:$C$37,Classements!$D22,BDDScore!J$2:J$37)+SUMIF(BDDScore!$D$2:$D$37,Classements!$D22,BDDScore!P$2:P$37)</f>
        <v>0</v>
      </c>
      <c r="K22" s="24">
        <f>SUMIF(BDDScore!$C$2:$C$37,Classements!$D22,BDDScore!K$2:K$37)+SUMIF(BDDScore!$D$2:$D$37,Classements!$D22,BDDScore!Q$2:Q$37)</f>
        <v>0</v>
      </c>
      <c r="L22" s="24">
        <f>SUMIF(BDDScore!$C$2:$C$37,Classements!$D22,BDDScore!L$2:L$37)+SUMIF(BDDScore!$D$2:$D$37,Classements!$D22,BDDScore!R$2:R$37)</f>
        <v>0</v>
      </c>
      <c r="M22" s="24">
        <f>+K22-L22</f>
        <v>0</v>
      </c>
    </row>
    <row r="23" spans="2:17" s="24" customFormat="1" ht="13.5" hidden="1" customHeight="1" thickTop="1" thickBot="1">
      <c r="B23" s="24" t="str">
        <f>CONCATENATE(RANK(C23,$C$22:$C$25)+COUNTIF($C$22:C23,C23)-1,RIGHT(C17,1))</f>
        <v>2B</v>
      </c>
      <c r="C23" s="24">
        <f t="shared" ref="C23:C25" si="17">G23*1000+M23*100+K23*10</f>
        <v>0</v>
      </c>
      <c r="D23" s="24" t="str">
        <f>+Groupes!F8</f>
        <v>Russie</v>
      </c>
      <c r="G23" s="24">
        <f>SUMIF(BDDScore!$C$2:$C$37,Classements!$D23,BDDScore!G$2:G$37)+SUMIF(BDDScore!$D$2:$D$37,Classements!$D23,BDDScore!M$2:M$37)</f>
        <v>0</v>
      </c>
      <c r="H23" s="24">
        <f>SUMIF(BDDScore!$C$2:$C$37,Classements!$D23,BDDScore!H$2:H$37)+SUMIF(BDDScore!$D$2:$D$37,Classements!$D23,BDDScore!N$2:N$37)</f>
        <v>0</v>
      </c>
      <c r="I23" s="24">
        <f>SUMIF(BDDScore!$C$2:$C$37,Classements!$D23,BDDScore!I$2:I$37)+SUMIF(BDDScore!$D$2:$D$37,Classements!$D23,BDDScore!O$2:O$37)</f>
        <v>0</v>
      </c>
      <c r="J23" s="24">
        <f>SUMIF(BDDScore!$C$2:$C$37,Classements!$D23,BDDScore!J$2:J$37)+SUMIF(BDDScore!$D$2:$D$37,Classements!$D23,BDDScore!P$2:P$37)</f>
        <v>0</v>
      </c>
      <c r="K23" s="24">
        <f>SUMIF(BDDScore!$C$2:$C$37,Classements!$D23,BDDScore!K$2:K$37)+SUMIF(BDDScore!$D$2:$D$37,Classements!$D23,BDDScore!Q$2:Q$37)</f>
        <v>0</v>
      </c>
      <c r="L23" s="24">
        <f>SUMIF(BDDScore!$C$2:$C$37,Classements!$D23,BDDScore!L$2:L$37)+SUMIF(BDDScore!$D$2:$D$37,Classements!$D23,BDDScore!R$2:R$37)</f>
        <v>0</v>
      </c>
      <c r="M23" s="24">
        <f t="shared" ref="M23:M25" si="18">+K23-L23</f>
        <v>0</v>
      </c>
    </row>
    <row r="24" spans="2:17" s="24" customFormat="1" ht="13.5" hidden="1" customHeight="1" thickTop="1" thickBot="1">
      <c r="B24" s="24" t="str">
        <f>CONCATENATE(RANK(C24,$C$22:$C$25)+COUNTIF($C$22:C24,C24)-1,RIGHT(C18,1))</f>
        <v>3B</v>
      </c>
      <c r="C24" s="24">
        <f t="shared" si="17"/>
        <v>0</v>
      </c>
      <c r="D24" s="24" t="str">
        <f>+Groupes!F9</f>
        <v>Pays de Galles</v>
      </c>
      <c r="G24" s="24">
        <f>SUMIF(BDDScore!$C$2:$C$37,Classements!$D24,BDDScore!G$2:G$37)+SUMIF(BDDScore!$D$2:$D$37,Classements!$D24,BDDScore!M$2:M$37)</f>
        <v>0</v>
      </c>
      <c r="H24" s="24">
        <f>SUMIF(BDDScore!$C$2:$C$37,Classements!$D24,BDDScore!H$2:H$37)+SUMIF(BDDScore!$D$2:$D$37,Classements!$D24,BDDScore!N$2:N$37)</f>
        <v>0</v>
      </c>
      <c r="I24" s="24">
        <f>SUMIF(BDDScore!$C$2:$C$37,Classements!$D24,BDDScore!I$2:I$37)+SUMIF(BDDScore!$D$2:$D$37,Classements!$D24,BDDScore!O$2:O$37)</f>
        <v>0</v>
      </c>
      <c r="J24" s="24">
        <f>SUMIF(BDDScore!$C$2:$C$37,Classements!$D24,BDDScore!J$2:J$37)+SUMIF(BDDScore!$D$2:$D$37,Classements!$D24,BDDScore!P$2:P$37)</f>
        <v>0</v>
      </c>
      <c r="K24" s="24">
        <f>SUMIF(BDDScore!$C$2:$C$37,Classements!$D24,BDDScore!K$2:K$37)+SUMIF(BDDScore!$D$2:$D$37,Classements!$D24,BDDScore!Q$2:Q$37)</f>
        <v>0</v>
      </c>
      <c r="L24" s="24">
        <f>SUMIF(BDDScore!$C$2:$C$37,Classements!$D24,BDDScore!L$2:L$37)+SUMIF(BDDScore!$D$2:$D$37,Classements!$D24,BDDScore!R$2:R$37)</f>
        <v>0</v>
      </c>
      <c r="M24" s="24">
        <f t="shared" si="18"/>
        <v>0</v>
      </c>
    </row>
    <row r="25" spans="2:17" s="24" customFormat="1" ht="13.5" hidden="1" customHeight="1" thickTop="1" thickBot="1">
      <c r="B25" s="24" t="str">
        <f>CONCATENATE(RANK(C25,$C$22:$C$25)+COUNTIF($C$22:C25,C25)-1,RIGHT(C19,1))</f>
        <v>4B</v>
      </c>
      <c r="C25" s="24">
        <f t="shared" si="17"/>
        <v>0</v>
      </c>
      <c r="D25" s="24" t="str">
        <f>+Groupes!F10</f>
        <v>Slovaquie</v>
      </c>
      <c r="G25" s="24">
        <f>SUMIF(BDDScore!$C$2:$C$37,Classements!$D25,BDDScore!G$2:G$37)+SUMIF(BDDScore!$D$2:$D$37,Classements!$D25,BDDScore!M$2:M$37)</f>
        <v>0</v>
      </c>
      <c r="H25" s="24">
        <f>SUMIF(BDDScore!$C$2:$C$37,Classements!$D25,BDDScore!H$2:H$37)+SUMIF(BDDScore!$D$2:$D$37,Classements!$D25,BDDScore!N$2:N$37)</f>
        <v>0</v>
      </c>
      <c r="I25" s="24">
        <f>SUMIF(BDDScore!$C$2:$C$37,Classements!$D25,BDDScore!I$2:I$37)+SUMIF(BDDScore!$D$2:$D$37,Classements!$D25,BDDScore!O$2:O$37)</f>
        <v>0</v>
      </c>
      <c r="J25" s="24">
        <f>SUMIF(BDDScore!$C$2:$C$37,Classements!$D25,BDDScore!J$2:J$37)+SUMIF(BDDScore!$D$2:$D$37,Classements!$D25,BDDScore!P$2:P$37)</f>
        <v>0</v>
      </c>
      <c r="K25" s="24">
        <f>SUMIF(BDDScore!$C$2:$C$37,Classements!$D25,BDDScore!K$2:K$37)+SUMIF(BDDScore!$D$2:$D$37,Classements!$D25,BDDScore!Q$2:Q$37)</f>
        <v>0</v>
      </c>
      <c r="L25" s="24">
        <f>SUMIF(BDDScore!$C$2:$C$37,Classements!$D25,BDDScore!L$2:L$37)+SUMIF(BDDScore!$D$2:$D$37,Classements!$D25,BDDScore!R$2:R$37)</f>
        <v>0</v>
      </c>
      <c r="M25" s="24">
        <f t="shared" si="18"/>
        <v>0</v>
      </c>
    </row>
    <row r="26" spans="2:17" s="24" customFormat="1" ht="12.75" thickBot="1"/>
    <row r="27" spans="2:17" s="24" customFormat="1" ht="12.75" thickTop="1">
      <c r="C27" s="177" t="str">
        <f>IF(Paramètres!$C$7="Français","Groupe C","Group C")</f>
        <v>Groupe C</v>
      </c>
      <c r="D27" s="178"/>
      <c r="E27" s="178"/>
      <c r="F27" s="179"/>
      <c r="G27" s="25" t="s">
        <v>145</v>
      </c>
      <c r="H27" s="25" t="str">
        <f>IF(Paramètres!$C$7="Français","G","W")</f>
        <v>G</v>
      </c>
      <c r="I27" s="25" t="str">
        <f>IF(Paramètres!$C$7="Français","N","D")</f>
        <v>N</v>
      </c>
      <c r="J27" s="25" t="str">
        <f>IF(Paramètres!$C$7="Français","P","L")</f>
        <v>P</v>
      </c>
      <c r="K27" s="25" t="str">
        <f>IF(Paramètres!$C$7="Français","Bp","F")</f>
        <v>Bp</v>
      </c>
      <c r="L27" s="25" t="str">
        <f>IF(Paramètres!$C$7="Français","Bc","A")</f>
        <v>Bc</v>
      </c>
      <c r="M27" s="26" t="str">
        <f>IF(Paramètres!$C$7="Français","Diff","GA")</f>
        <v>Diff</v>
      </c>
      <c r="O27" s="177" t="s">
        <v>146</v>
      </c>
      <c r="P27" s="178"/>
      <c r="Q27" s="201"/>
    </row>
    <row r="28" spans="2:17" s="24" customFormat="1" ht="12">
      <c r="C28" s="29" t="str">
        <f>CONCATENATE("1",RIGHT(C$27))</f>
        <v>1C</v>
      </c>
      <c r="D28" s="195" t="str">
        <f>IF(O28="",VLOOKUP($C28,$B$33:$M$36,3,FALSE),O28)</f>
        <v>Allemagne</v>
      </c>
      <c r="E28" s="196"/>
      <c r="F28" s="197"/>
      <c r="G28" s="30">
        <f>VLOOKUP($D28,$D$33:$M$36,4,FALSE)</f>
        <v>0</v>
      </c>
      <c r="H28" s="30">
        <f>VLOOKUP($D28,$D$33:$M$36,5,FALSE)</f>
        <v>0</v>
      </c>
      <c r="I28" s="30">
        <f>VLOOKUP($D28,$D$33:$M$36,6,FALSE)</f>
        <v>0</v>
      </c>
      <c r="J28" s="30">
        <f>VLOOKUP($D28,$D$33:$M$36,7,FALSE)</f>
        <v>0</v>
      </c>
      <c r="K28" s="30">
        <f>VLOOKUP($D28,$D$33:$M$36,8,FALSE)</f>
        <v>0</v>
      </c>
      <c r="L28" s="30">
        <f>VLOOKUP($D28,$D$33:$M$36,9,FALSE)</f>
        <v>0</v>
      </c>
      <c r="M28" s="31">
        <f>VLOOKUP($D28,$D$33:$M$36,10,FALSE)</f>
        <v>0</v>
      </c>
      <c r="O28" s="202"/>
      <c r="P28" s="203"/>
      <c r="Q28" s="204"/>
    </row>
    <row r="29" spans="2:17" s="24" customFormat="1" ht="12">
      <c r="C29" s="32" t="str">
        <f>CONCATENATE("2",RIGHT(C$27))</f>
        <v>2C</v>
      </c>
      <c r="D29" s="184" t="str">
        <f>IF(O29="",VLOOKUP($C29,$B$33:$M$36,3,FALSE),O29)</f>
        <v>Ukraine</v>
      </c>
      <c r="E29" s="185"/>
      <c r="F29" s="186"/>
      <c r="G29" s="33">
        <f t="shared" ref="G29:G31" si="19">VLOOKUP($D29,$D$33:$M$36,4,FALSE)</f>
        <v>0</v>
      </c>
      <c r="H29" s="33">
        <f t="shared" ref="H29:H31" si="20">VLOOKUP($D29,$D$33:$M$36,5,FALSE)</f>
        <v>0</v>
      </c>
      <c r="I29" s="33">
        <f t="shared" ref="I29:I31" si="21">VLOOKUP($D29,$D$33:$M$36,6,FALSE)</f>
        <v>0</v>
      </c>
      <c r="J29" s="33">
        <f t="shared" ref="J29:J31" si="22">VLOOKUP($D29,$D$33:$M$36,7,FALSE)</f>
        <v>0</v>
      </c>
      <c r="K29" s="33">
        <f t="shared" ref="K29:K31" si="23">VLOOKUP($D29,$D$33:$M$36,8,FALSE)</f>
        <v>0</v>
      </c>
      <c r="L29" s="33">
        <f t="shared" ref="L29:L31" si="24">VLOOKUP($D29,$D$33:$M$36,9,FALSE)</f>
        <v>0</v>
      </c>
      <c r="M29" s="35">
        <f t="shared" ref="M29:M31" si="25">VLOOKUP($D29,$D$33:$M$36,10,FALSE)</f>
        <v>0</v>
      </c>
      <c r="O29" s="205"/>
      <c r="P29" s="206"/>
      <c r="Q29" s="207"/>
    </row>
    <row r="30" spans="2:17" s="24" customFormat="1" ht="12">
      <c r="C30" s="36" t="str">
        <f>CONCATENATE("3",RIGHT(C$27))</f>
        <v>3C</v>
      </c>
      <c r="D30" s="187" t="str">
        <f>IF(O30="",VLOOKUP($C30,$B$33:$M$36,3,FALSE),O30)</f>
        <v>Pologne</v>
      </c>
      <c r="E30" s="188"/>
      <c r="F30" s="189"/>
      <c r="G30" s="37">
        <f t="shared" si="19"/>
        <v>0</v>
      </c>
      <c r="H30" s="37">
        <f t="shared" si="20"/>
        <v>0</v>
      </c>
      <c r="I30" s="37">
        <f t="shared" si="21"/>
        <v>0</v>
      </c>
      <c r="J30" s="37">
        <f t="shared" si="22"/>
        <v>0</v>
      </c>
      <c r="K30" s="37">
        <f t="shared" si="23"/>
        <v>0</v>
      </c>
      <c r="L30" s="37">
        <f t="shared" si="24"/>
        <v>0</v>
      </c>
      <c r="M30" s="38">
        <f t="shared" si="25"/>
        <v>0</v>
      </c>
      <c r="O30" s="208"/>
      <c r="P30" s="209"/>
      <c r="Q30" s="210"/>
    </row>
    <row r="31" spans="2:17" s="24" customFormat="1" ht="18" customHeight="1" thickBot="1">
      <c r="C31" s="39" t="str">
        <f>CONCATENATE("4",RIGHT(C$27))</f>
        <v>4C</v>
      </c>
      <c r="D31" s="190" t="str">
        <f>IF(O31="",VLOOKUP($C31,$B$33:$M$36,3,FALSE),O31)</f>
        <v>Irlande du Nord</v>
      </c>
      <c r="E31" s="191"/>
      <c r="F31" s="192"/>
      <c r="G31" s="40">
        <f t="shared" si="19"/>
        <v>0</v>
      </c>
      <c r="H31" s="40">
        <f t="shared" si="20"/>
        <v>0</v>
      </c>
      <c r="I31" s="40">
        <f t="shared" si="21"/>
        <v>0</v>
      </c>
      <c r="J31" s="40">
        <f t="shared" si="22"/>
        <v>0</v>
      </c>
      <c r="K31" s="40">
        <f t="shared" si="23"/>
        <v>0</v>
      </c>
      <c r="L31" s="40">
        <f t="shared" si="24"/>
        <v>0</v>
      </c>
      <c r="M31" s="42">
        <f t="shared" si="25"/>
        <v>0</v>
      </c>
      <c r="O31" s="211"/>
      <c r="P31" s="212"/>
      <c r="Q31" s="213"/>
    </row>
    <row r="32" spans="2:17" s="24" customFormat="1" ht="15.75" thickTop="1">
      <c r="B32" s="24">
        <f ca="1">RANDBETWEEN(1,100)</f>
        <v>40</v>
      </c>
      <c r="C32" s="214" t="str">
        <f ca="1">HYPERLINK(VLOOKUP(B32,liens!$A$2:$C$103,3,FALSE),VLOOKUP(B32,liens!$A$2:$C$103,2,FALSE))</f>
        <v>Fournitures de bureau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</row>
    <row r="33" spans="2:17" s="24" customFormat="1" ht="12" hidden="1">
      <c r="B33" s="24" t="str">
        <f>CONCATENATE(RANK(C33,$C$33:$C$36)+COUNTIF($C$33:C33,C33)-1,RIGHT(C27,1))</f>
        <v>1C</v>
      </c>
      <c r="C33" s="24">
        <f>G33*1000+M33*100+K33*10</f>
        <v>0</v>
      </c>
      <c r="D33" s="24" t="str">
        <f>+Groupes!I7</f>
        <v>Allemagne</v>
      </c>
      <c r="G33" s="24">
        <f>SUMIF(BDDScore!$C$2:$C$37,Classements!$D33,BDDScore!G$2:G$37)+SUMIF(BDDScore!$D$2:$D$37,Classements!$D33,BDDScore!M$2:M$37)</f>
        <v>0</v>
      </c>
      <c r="H33" s="24">
        <f>SUMIF(BDDScore!$C$2:$C$37,Classements!$D33,BDDScore!H$2:H$37)+SUMIF(BDDScore!$D$2:$D$37,Classements!$D33,BDDScore!N$2:N$37)</f>
        <v>0</v>
      </c>
      <c r="I33" s="24">
        <f>SUMIF(BDDScore!$C$2:$C$37,Classements!$D33,BDDScore!I$2:I$37)+SUMIF(BDDScore!$D$2:$D$37,Classements!$D33,BDDScore!O$2:O$37)</f>
        <v>0</v>
      </c>
      <c r="J33" s="24">
        <f>SUMIF(BDDScore!$C$2:$C$37,Classements!$D33,BDDScore!J$2:J$37)+SUMIF(BDDScore!$D$2:$D$37,Classements!$D33,BDDScore!P$2:P$37)</f>
        <v>0</v>
      </c>
      <c r="K33" s="24">
        <f>SUMIF(BDDScore!$C$2:$C$37,Classements!$D33,BDDScore!K$2:K$37)+SUMIF(BDDScore!$D$2:$D$37,Classements!$D33,BDDScore!Q$2:Q$37)</f>
        <v>0</v>
      </c>
      <c r="L33" s="24">
        <f>SUMIF(BDDScore!$C$2:$C$37,Classements!$D33,BDDScore!L$2:L$37)+SUMIF(BDDScore!$D$2:$D$37,Classements!$D33,BDDScore!R$2:R$37)</f>
        <v>0</v>
      </c>
      <c r="M33" s="24">
        <f>+K33-L33</f>
        <v>0</v>
      </c>
    </row>
    <row r="34" spans="2:17" s="24" customFormat="1" ht="12" hidden="1">
      <c r="B34" s="24" t="str">
        <f>CONCATENATE(RANK(C34,$C$33:$C$36)+COUNTIF($C$33:C34,C34)-1,RIGHT(C28,1))</f>
        <v>2C</v>
      </c>
      <c r="C34" s="24">
        <f t="shared" ref="C34:C36" si="26">G34*1000+M34*100+K34*10</f>
        <v>0</v>
      </c>
      <c r="D34" s="24" t="str">
        <f>+Groupes!I8</f>
        <v>Ukraine</v>
      </c>
      <c r="G34" s="24">
        <f>SUMIF(BDDScore!$C$2:$C$37,Classements!$D34,BDDScore!G$2:G$37)+SUMIF(BDDScore!$D$2:$D$37,Classements!$D34,BDDScore!M$2:M$37)</f>
        <v>0</v>
      </c>
      <c r="H34" s="24">
        <f>SUMIF(BDDScore!$C$2:$C$37,Classements!$D34,BDDScore!H$2:H$37)+SUMIF(BDDScore!$D$2:$D$37,Classements!$D34,BDDScore!N$2:N$37)</f>
        <v>0</v>
      </c>
      <c r="I34" s="24">
        <f>SUMIF(BDDScore!$C$2:$C$37,Classements!$D34,BDDScore!I$2:I$37)+SUMIF(BDDScore!$D$2:$D$37,Classements!$D34,BDDScore!O$2:O$37)</f>
        <v>0</v>
      </c>
      <c r="J34" s="24">
        <f>SUMIF(BDDScore!$C$2:$C$37,Classements!$D34,BDDScore!J$2:J$37)+SUMIF(BDDScore!$D$2:$D$37,Classements!$D34,BDDScore!P$2:P$37)</f>
        <v>0</v>
      </c>
      <c r="K34" s="24">
        <f>SUMIF(BDDScore!$C$2:$C$37,Classements!$D34,BDDScore!K$2:K$37)+SUMIF(BDDScore!$D$2:$D$37,Classements!$D34,BDDScore!Q$2:Q$37)</f>
        <v>0</v>
      </c>
      <c r="L34" s="24">
        <f>SUMIF(BDDScore!$C$2:$C$37,Classements!$D34,BDDScore!L$2:L$37)+SUMIF(BDDScore!$D$2:$D$37,Classements!$D34,BDDScore!R$2:R$37)</f>
        <v>0</v>
      </c>
      <c r="M34" s="24">
        <f t="shared" ref="M34:M36" si="27">+K34-L34</f>
        <v>0</v>
      </c>
    </row>
    <row r="35" spans="2:17" s="24" customFormat="1" ht="12" hidden="1">
      <c r="B35" s="24" t="str">
        <f>CONCATENATE(RANK(C35,$C$33:$C$36)+COUNTIF($C$33:C35,C35)-1,RIGHT(C29,1))</f>
        <v>3C</v>
      </c>
      <c r="C35" s="24">
        <f t="shared" si="26"/>
        <v>0</v>
      </c>
      <c r="D35" s="24" t="str">
        <f>+Groupes!I9</f>
        <v>Pologne</v>
      </c>
      <c r="G35" s="24">
        <f>SUMIF(BDDScore!$C$2:$C$37,Classements!$D35,BDDScore!G$2:G$37)+SUMIF(BDDScore!$D$2:$D$37,Classements!$D35,BDDScore!M$2:M$37)</f>
        <v>0</v>
      </c>
      <c r="H35" s="24">
        <f>SUMIF(BDDScore!$C$2:$C$37,Classements!$D35,BDDScore!H$2:H$37)+SUMIF(BDDScore!$D$2:$D$37,Classements!$D35,BDDScore!N$2:N$37)</f>
        <v>0</v>
      </c>
      <c r="I35" s="24">
        <f>SUMIF(BDDScore!$C$2:$C$37,Classements!$D35,BDDScore!I$2:I$37)+SUMIF(BDDScore!$D$2:$D$37,Classements!$D35,BDDScore!O$2:O$37)</f>
        <v>0</v>
      </c>
      <c r="J35" s="24">
        <f>SUMIF(BDDScore!$C$2:$C$37,Classements!$D35,BDDScore!J$2:J$37)+SUMIF(BDDScore!$D$2:$D$37,Classements!$D35,BDDScore!P$2:P$37)</f>
        <v>0</v>
      </c>
      <c r="K35" s="24">
        <f>SUMIF(BDDScore!$C$2:$C$37,Classements!$D35,BDDScore!K$2:K$37)+SUMIF(BDDScore!$D$2:$D$37,Classements!$D35,BDDScore!Q$2:Q$37)</f>
        <v>0</v>
      </c>
      <c r="L35" s="24">
        <f>SUMIF(BDDScore!$C$2:$C$37,Classements!$D35,BDDScore!L$2:L$37)+SUMIF(BDDScore!$D$2:$D$37,Classements!$D35,BDDScore!R$2:R$37)</f>
        <v>0</v>
      </c>
      <c r="M35" s="24">
        <f t="shared" si="27"/>
        <v>0</v>
      </c>
    </row>
    <row r="36" spans="2:17" s="24" customFormat="1" ht="12" hidden="1">
      <c r="B36" s="24" t="str">
        <f>CONCATENATE(RANK(C36,$C$33:$C$36)+COUNTIF($C$33:C36,C36)-1,RIGHT(C30,1))</f>
        <v>4C</v>
      </c>
      <c r="C36" s="24">
        <f t="shared" si="26"/>
        <v>0</v>
      </c>
      <c r="D36" s="24" t="str">
        <f>+Groupes!I10</f>
        <v>Irlande du Nord</v>
      </c>
      <c r="G36" s="24">
        <f>SUMIF(BDDScore!$C$2:$C$37,Classements!$D36,BDDScore!G$2:G$37)+SUMIF(BDDScore!$D$2:$D$37,Classements!$D36,BDDScore!M$2:M$37)</f>
        <v>0</v>
      </c>
      <c r="H36" s="24">
        <f>SUMIF(BDDScore!$C$2:$C$37,Classements!$D36,BDDScore!H$2:H$37)+SUMIF(BDDScore!$D$2:$D$37,Classements!$D36,BDDScore!N$2:N$37)</f>
        <v>0</v>
      </c>
      <c r="I36" s="24">
        <f>SUMIF(BDDScore!$C$2:$C$37,Classements!$D36,BDDScore!I$2:I$37)+SUMIF(BDDScore!$D$2:$D$37,Classements!$D36,BDDScore!O$2:O$37)</f>
        <v>0</v>
      </c>
      <c r="J36" s="24">
        <f>SUMIF(BDDScore!$C$2:$C$37,Classements!$D36,BDDScore!J$2:J$37)+SUMIF(BDDScore!$D$2:$D$37,Classements!$D36,BDDScore!P$2:P$37)</f>
        <v>0</v>
      </c>
      <c r="K36" s="24">
        <f>SUMIF(BDDScore!$C$2:$C$37,Classements!$D36,BDDScore!K$2:K$37)+SUMIF(BDDScore!$D$2:$D$37,Classements!$D36,BDDScore!Q$2:Q$37)</f>
        <v>0</v>
      </c>
      <c r="L36" s="24">
        <f>SUMIF(BDDScore!$C$2:$C$37,Classements!$D36,BDDScore!L$2:L$37)+SUMIF(BDDScore!$D$2:$D$37,Classements!$D36,BDDScore!R$2:R$37)</f>
        <v>0</v>
      </c>
      <c r="M36" s="24">
        <f t="shared" si="27"/>
        <v>0</v>
      </c>
    </row>
    <row r="37" spans="2:17" s="24" customFormat="1" ht="12.75" thickBot="1"/>
    <row r="38" spans="2:17" s="24" customFormat="1" ht="12.75" thickTop="1">
      <c r="C38" s="177" t="str">
        <f>IF(Paramètres!$C$7="Français","Groupe D","Group D")</f>
        <v>Groupe D</v>
      </c>
      <c r="D38" s="178"/>
      <c r="E38" s="178"/>
      <c r="F38" s="179"/>
      <c r="G38" s="25" t="s">
        <v>145</v>
      </c>
      <c r="H38" s="25" t="str">
        <f>IF(Paramètres!$C$7="Français","G","W")</f>
        <v>G</v>
      </c>
      <c r="I38" s="25" t="str">
        <f>IF(Paramètres!$C$7="Français","N","D")</f>
        <v>N</v>
      </c>
      <c r="J38" s="25" t="str">
        <f>IF(Paramètres!$C$7="Français","P","L")</f>
        <v>P</v>
      </c>
      <c r="K38" s="25" t="str">
        <f>IF(Paramètres!$C$7="Français","Bp","F")</f>
        <v>Bp</v>
      </c>
      <c r="L38" s="25" t="str">
        <f>IF(Paramètres!$C$7="Français","Bc","A")</f>
        <v>Bc</v>
      </c>
      <c r="M38" s="26" t="str">
        <f>IF(Paramètres!$C$7="Français","Diff","GA")</f>
        <v>Diff</v>
      </c>
      <c r="O38" s="177" t="s">
        <v>146</v>
      </c>
      <c r="P38" s="178"/>
      <c r="Q38" s="201"/>
    </row>
    <row r="39" spans="2:17" s="24" customFormat="1" ht="12">
      <c r="C39" s="29" t="str">
        <f>CONCATENATE("1",RIGHT(C$38))</f>
        <v>1D</v>
      </c>
      <c r="D39" s="195" t="str">
        <f>IF(O39="",VLOOKUP($C39,$B$44:$M$47,3,FALSE),O39)</f>
        <v>Espagne</v>
      </c>
      <c r="E39" s="196"/>
      <c r="F39" s="197"/>
      <c r="G39" s="30">
        <f>VLOOKUP($D39,$D$44:$M$47,4,FALSE)</f>
        <v>0</v>
      </c>
      <c r="H39" s="30">
        <f>VLOOKUP($D39,$D$44:$M$47,5,FALSE)</f>
        <v>0</v>
      </c>
      <c r="I39" s="30">
        <f>VLOOKUP($D39,$D$44:$M$47,6,FALSE)</f>
        <v>0</v>
      </c>
      <c r="J39" s="30">
        <f>VLOOKUP($D39,$D$44:$M$47,7,FALSE)</f>
        <v>0</v>
      </c>
      <c r="K39" s="30">
        <f>VLOOKUP($D39,$D$44:$M$47,8,FALSE)</f>
        <v>0</v>
      </c>
      <c r="L39" s="30">
        <f>VLOOKUP($D39,$D$44:$M$47,9,FALSE)</f>
        <v>0</v>
      </c>
      <c r="M39" s="31">
        <f>VLOOKUP($D39,$D$44:$M$47,10,FALSE)</f>
        <v>0</v>
      </c>
      <c r="O39" s="202"/>
      <c r="P39" s="203"/>
      <c r="Q39" s="204"/>
    </row>
    <row r="40" spans="2:17" s="24" customFormat="1" ht="12">
      <c r="C40" s="32" t="str">
        <f>CONCATENATE("2",RIGHT(C$38))</f>
        <v>2D</v>
      </c>
      <c r="D40" s="184" t="str">
        <f>IF(O40="",VLOOKUP($C40,$B$44:$M$47,3,FALSE),O40)</f>
        <v>Rep. Tchèque</v>
      </c>
      <c r="E40" s="185"/>
      <c r="F40" s="186"/>
      <c r="G40" s="33">
        <f>VLOOKUP($D40,$D$44:$M$47,4,FALSE)</f>
        <v>0</v>
      </c>
      <c r="H40" s="33">
        <f>VLOOKUP($D40,$D$44:$M$47,5,FALSE)</f>
        <v>0</v>
      </c>
      <c r="I40" s="33">
        <f>VLOOKUP($D40,$D$44:$M$47,6,FALSE)</f>
        <v>0</v>
      </c>
      <c r="J40" s="33">
        <f>VLOOKUP($D40,$D$44:$M$47,7,FALSE)</f>
        <v>0</v>
      </c>
      <c r="K40" s="33">
        <f>VLOOKUP($D40,$D$44:$M$47,8,FALSE)</f>
        <v>0</v>
      </c>
      <c r="L40" s="33">
        <f>VLOOKUP($D40,$D$44:$M$47,9,FALSE)</f>
        <v>0</v>
      </c>
      <c r="M40" s="35">
        <f>VLOOKUP($D40,$D$44:$M$47,10,FALSE)</f>
        <v>0</v>
      </c>
      <c r="O40" s="205"/>
      <c r="P40" s="206"/>
      <c r="Q40" s="207"/>
    </row>
    <row r="41" spans="2:17" s="24" customFormat="1" ht="12">
      <c r="C41" s="36" t="str">
        <f>CONCATENATE("3",RIGHT(C$38))</f>
        <v>3D</v>
      </c>
      <c r="D41" s="187" t="str">
        <f>IF(O41="",VLOOKUP($C41,$B$44:$M$47,3,FALSE),O41)</f>
        <v>Turquie</v>
      </c>
      <c r="E41" s="188"/>
      <c r="F41" s="189"/>
      <c r="G41" s="37">
        <f>VLOOKUP($D41,$D$44:$M$47,4,FALSE)</f>
        <v>0</v>
      </c>
      <c r="H41" s="37">
        <f>VLOOKUP($D41,$D$44:$M$47,5,FALSE)</f>
        <v>0</v>
      </c>
      <c r="I41" s="37">
        <f>VLOOKUP($D41,$D$44:$M$47,6,FALSE)</f>
        <v>0</v>
      </c>
      <c r="J41" s="37">
        <f>VLOOKUP($D41,$D$44:$M$47,7,FALSE)</f>
        <v>0</v>
      </c>
      <c r="K41" s="37">
        <f>VLOOKUP($D41,$D$44:$M$47,8,FALSE)</f>
        <v>0</v>
      </c>
      <c r="L41" s="37">
        <f>VLOOKUP($D41,$D$44:$M$47,9,FALSE)</f>
        <v>0</v>
      </c>
      <c r="M41" s="38">
        <f>VLOOKUP($D41,$D$44:$M$47,10,FALSE)</f>
        <v>0</v>
      </c>
      <c r="O41" s="208"/>
      <c r="P41" s="209"/>
      <c r="Q41" s="210"/>
    </row>
    <row r="42" spans="2:17" s="24" customFormat="1" ht="12.75" thickBot="1">
      <c r="C42" s="39" t="str">
        <f>CONCATENATE("4",RIGHT(C$38))</f>
        <v>4D</v>
      </c>
      <c r="D42" s="190" t="str">
        <f>IF(O42="",VLOOKUP($C42,$B$44:$M$47,3,FALSE),O42)</f>
        <v>Croatie</v>
      </c>
      <c r="E42" s="191"/>
      <c r="F42" s="192"/>
      <c r="G42" s="40">
        <f>VLOOKUP($D42,$D$44:$M$47,4,FALSE)</f>
        <v>0</v>
      </c>
      <c r="H42" s="40">
        <f>VLOOKUP($D42,$D$44:$M$47,5,FALSE)</f>
        <v>0</v>
      </c>
      <c r="I42" s="40">
        <f>VLOOKUP($D42,$D$44:$M$47,6,FALSE)</f>
        <v>0</v>
      </c>
      <c r="J42" s="40">
        <f>VLOOKUP($D42,$D$44:$M$47,7,FALSE)</f>
        <v>0</v>
      </c>
      <c r="K42" s="40">
        <f>VLOOKUP($D42,$D$44:$M$47,8,FALSE)</f>
        <v>0</v>
      </c>
      <c r="L42" s="40">
        <f>VLOOKUP($D42,$D$44:$M$47,9,FALSE)</f>
        <v>0</v>
      </c>
      <c r="M42" s="42">
        <f>VLOOKUP($D42,$D$44:$M$47,10,FALSE)</f>
        <v>0</v>
      </c>
      <c r="O42" s="211"/>
      <c r="P42" s="212"/>
      <c r="Q42" s="213"/>
    </row>
    <row r="43" spans="2:17" s="24" customFormat="1" ht="18" customHeight="1" thickTop="1">
      <c r="B43" s="24">
        <f ca="1">RANDBETWEEN(1,100)</f>
        <v>22</v>
      </c>
      <c r="C43" s="214" t="str">
        <f ca="1">HYPERLINK(VLOOKUP(B43,liens!$A$2:$C$103,3,FALSE),VLOOKUP(B43,liens!$A$2:$C$103,2,FALSE))</f>
        <v>CD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</row>
    <row r="44" spans="2:17" s="24" customFormat="1" ht="12" hidden="1">
      <c r="B44" s="24" t="str">
        <f>CONCATENATE(RANK(C44,$C$44:$C$47)+COUNTIF($C$44:C44,C44)-1,RIGHT(C38,1))</f>
        <v>1D</v>
      </c>
      <c r="C44" s="24">
        <f>G44*1000+M44*100+K44*10</f>
        <v>0</v>
      </c>
      <c r="D44" s="24" t="str">
        <f>+Groupes!L7</f>
        <v>Espagne</v>
      </c>
      <c r="G44" s="24">
        <f>SUMIF(BDDScore!$C$2:$C$37,Classements!$D44,BDDScore!G$2:G$37)+SUMIF(BDDScore!$D$2:$D$37,Classements!$D44,BDDScore!M$2:M$37)</f>
        <v>0</v>
      </c>
      <c r="H44" s="24">
        <f>SUMIF(BDDScore!$C$2:$C$37,Classements!$D44,BDDScore!H$2:H$37)+SUMIF(BDDScore!$D$2:$D$37,Classements!$D44,BDDScore!N$2:N$37)</f>
        <v>0</v>
      </c>
      <c r="I44" s="24">
        <f>SUMIF(BDDScore!$C$2:$C$37,Classements!$D44,BDDScore!I$2:I$37)+SUMIF(BDDScore!$D$2:$D$37,Classements!$D44,BDDScore!O$2:O$37)</f>
        <v>0</v>
      </c>
      <c r="J44" s="24">
        <f>SUMIF(BDDScore!$C$2:$C$37,Classements!$D44,BDDScore!J$2:J$37)+SUMIF(BDDScore!$D$2:$D$37,Classements!$D44,BDDScore!P$2:P$37)</f>
        <v>0</v>
      </c>
      <c r="K44" s="24">
        <f>SUMIF(BDDScore!$C$2:$C$37,Classements!$D44,BDDScore!K$2:K$37)+SUMIF(BDDScore!$D$2:$D$37,Classements!$D44,BDDScore!Q$2:Q$37)</f>
        <v>0</v>
      </c>
      <c r="L44" s="24">
        <f>SUMIF(BDDScore!$C$2:$C$37,Classements!$D44,BDDScore!L$2:L$37)+SUMIF(BDDScore!$D$2:$D$37,Classements!$D44,BDDScore!R$2:R$37)</f>
        <v>0</v>
      </c>
      <c r="M44" s="24">
        <f>+K44-L44</f>
        <v>0</v>
      </c>
    </row>
    <row r="45" spans="2:17" s="24" customFormat="1" ht="12" hidden="1">
      <c r="B45" s="24" t="str">
        <f>CONCATENATE(RANK(C45,$C$44:$C$47)+COUNTIF($C$44:C45,C45)-1,RIGHT(C39,1))</f>
        <v>2D</v>
      </c>
      <c r="C45" s="24">
        <f t="shared" ref="C45:C47" si="28">G45*1000+M45*100+K45*10</f>
        <v>0</v>
      </c>
      <c r="D45" s="24" t="str">
        <f>+Groupes!L8</f>
        <v>Rep. Tchèque</v>
      </c>
      <c r="G45" s="24">
        <f>SUMIF(BDDScore!$C$2:$C$37,Classements!$D45,BDDScore!G$2:G$37)+SUMIF(BDDScore!$D$2:$D$37,Classements!$D45,BDDScore!M$2:M$37)</f>
        <v>0</v>
      </c>
      <c r="H45" s="24">
        <f>SUMIF(BDDScore!$C$2:$C$37,Classements!$D45,BDDScore!H$2:H$37)+SUMIF(BDDScore!$D$2:$D$37,Classements!$D45,BDDScore!N$2:N$37)</f>
        <v>0</v>
      </c>
      <c r="I45" s="24">
        <f>SUMIF(BDDScore!$C$2:$C$37,Classements!$D45,BDDScore!I$2:I$37)+SUMIF(BDDScore!$D$2:$D$37,Classements!$D45,BDDScore!O$2:O$37)</f>
        <v>0</v>
      </c>
      <c r="J45" s="24">
        <f>SUMIF(BDDScore!$C$2:$C$37,Classements!$D45,BDDScore!J$2:J$37)+SUMIF(BDDScore!$D$2:$D$37,Classements!$D45,BDDScore!P$2:P$37)</f>
        <v>0</v>
      </c>
      <c r="K45" s="24">
        <f>SUMIF(BDDScore!$C$2:$C$37,Classements!$D45,BDDScore!K$2:K$37)+SUMIF(BDDScore!$D$2:$D$37,Classements!$D45,BDDScore!Q$2:Q$37)</f>
        <v>0</v>
      </c>
      <c r="L45" s="24">
        <f>SUMIF(BDDScore!$C$2:$C$37,Classements!$D45,BDDScore!L$2:L$37)+SUMIF(BDDScore!$D$2:$D$37,Classements!$D45,BDDScore!R$2:R$37)</f>
        <v>0</v>
      </c>
      <c r="M45" s="24">
        <f t="shared" ref="M45:M47" si="29">+K45-L45</f>
        <v>0</v>
      </c>
    </row>
    <row r="46" spans="2:17" s="24" customFormat="1" ht="12" hidden="1">
      <c r="B46" s="24" t="str">
        <f>CONCATENATE(RANK(C46,$C$44:$C$47)+COUNTIF($C$44:C46,C46)-1,RIGHT(C40,1))</f>
        <v>3D</v>
      </c>
      <c r="C46" s="24">
        <f t="shared" si="28"/>
        <v>0</v>
      </c>
      <c r="D46" s="24" t="str">
        <f>+Groupes!L9</f>
        <v>Turquie</v>
      </c>
      <c r="G46" s="24">
        <f>SUMIF(BDDScore!$C$2:$C$37,Classements!$D46,BDDScore!G$2:G$37)+SUMIF(BDDScore!$D$2:$D$37,Classements!$D46,BDDScore!M$2:M$37)</f>
        <v>0</v>
      </c>
      <c r="H46" s="24">
        <f>SUMIF(BDDScore!$C$2:$C$37,Classements!$D46,BDDScore!H$2:H$37)+SUMIF(BDDScore!$D$2:$D$37,Classements!$D46,BDDScore!N$2:N$37)</f>
        <v>0</v>
      </c>
      <c r="I46" s="24">
        <f>SUMIF(BDDScore!$C$2:$C$37,Classements!$D46,BDDScore!I$2:I$37)+SUMIF(BDDScore!$D$2:$D$37,Classements!$D46,BDDScore!O$2:O$37)</f>
        <v>0</v>
      </c>
      <c r="J46" s="24">
        <f>SUMIF(BDDScore!$C$2:$C$37,Classements!$D46,BDDScore!J$2:J$37)+SUMIF(BDDScore!$D$2:$D$37,Classements!$D46,BDDScore!P$2:P$37)</f>
        <v>0</v>
      </c>
      <c r="K46" s="24">
        <f>SUMIF(BDDScore!$C$2:$C$37,Classements!$D46,BDDScore!K$2:K$37)+SUMIF(BDDScore!$D$2:$D$37,Classements!$D46,BDDScore!Q$2:Q$37)</f>
        <v>0</v>
      </c>
      <c r="L46" s="24">
        <f>SUMIF(BDDScore!$C$2:$C$37,Classements!$D46,BDDScore!L$2:L$37)+SUMIF(BDDScore!$D$2:$D$37,Classements!$D46,BDDScore!R$2:R$37)</f>
        <v>0</v>
      </c>
      <c r="M46" s="24">
        <f t="shared" si="29"/>
        <v>0</v>
      </c>
    </row>
    <row r="47" spans="2:17" s="24" customFormat="1" ht="12" hidden="1">
      <c r="B47" s="24" t="str">
        <f>CONCATENATE(RANK(C47,$C$44:$C$47)+COUNTIF($C$44:C47,C47)-1,RIGHT(C41,1))</f>
        <v>4D</v>
      </c>
      <c r="C47" s="24">
        <f t="shared" si="28"/>
        <v>0</v>
      </c>
      <c r="D47" s="24" t="str">
        <f>+Groupes!L10</f>
        <v>Croatie</v>
      </c>
      <c r="G47" s="24">
        <f>SUMIF(BDDScore!$C$2:$C$37,Classements!$D47,BDDScore!G$2:G$37)+SUMIF(BDDScore!$D$2:$D$37,Classements!$D47,BDDScore!M$2:M$37)</f>
        <v>0</v>
      </c>
      <c r="H47" s="24">
        <f>SUMIF(BDDScore!$C$2:$C$37,Classements!$D47,BDDScore!H$2:H$37)+SUMIF(BDDScore!$D$2:$D$37,Classements!$D47,BDDScore!N$2:N$37)</f>
        <v>0</v>
      </c>
      <c r="I47" s="24">
        <f>SUMIF(BDDScore!$C$2:$C$37,Classements!$D47,BDDScore!I$2:I$37)+SUMIF(BDDScore!$D$2:$D$37,Classements!$D47,BDDScore!O$2:O$37)</f>
        <v>0</v>
      </c>
      <c r="J47" s="24">
        <f>SUMIF(BDDScore!$C$2:$C$37,Classements!$D47,BDDScore!J$2:J$37)+SUMIF(BDDScore!$D$2:$D$37,Classements!$D47,BDDScore!P$2:P$37)</f>
        <v>0</v>
      </c>
      <c r="K47" s="24">
        <f>SUMIF(BDDScore!$C$2:$C$37,Classements!$D47,BDDScore!K$2:K$37)+SUMIF(BDDScore!$D$2:$D$37,Classements!$D47,BDDScore!Q$2:Q$37)</f>
        <v>0</v>
      </c>
      <c r="L47" s="24">
        <f>SUMIF(BDDScore!$C$2:$C$37,Classements!$D47,BDDScore!L$2:L$37)+SUMIF(BDDScore!$D$2:$D$37,Classements!$D47,BDDScore!R$2:R$37)</f>
        <v>0</v>
      </c>
      <c r="M47" s="24">
        <f t="shared" si="29"/>
        <v>0</v>
      </c>
    </row>
    <row r="48" spans="2:17" s="24" customFormat="1" ht="12.75" thickBot="1"/>
    <row r="49" spans="2:17" s="24" customFormat="1" ht="12.75" thickTop="1">
      <c r="C49" s="177" t="str">
        <f>IF(Paramètres!$C$7="Français","Groupe E","Group E")</f>
        <v>Groupe E</v>
      </c>
      <c r="D49" s="178"/>
      <c r="E49" s="178"/>
      <c r="F49" s="179"/>
      <c r="G49" s="25" t="s">
        <v>145</v>
      </c>
      <c r="H49" s="25" t="str">
        <f>IF(Paramètres!$C$7="Français","G","W")</f>
        <v>G</v>
      </c>
      <c r="I49" s="25" t="str">
        <f>IF(Paramètres!$C$7="Français","N","D")</f>
        <v>N</v>
      </c>
      <c r="J49" s="25" t="str">
        <f>IF(Paramètres!$C$7="Français","P","L")</f>
        <v>P</v>
      </c>
      <c r="K49" s="25" t="str">
        <f>IF(Paramètres!$C$7="Français","Bp","F")</f>
        <v>Bp</v>
      </c>
      <c r="L49" s="25" t="str">
        <f>IF(Paramètres!$C$7="Français","Bc","A")</f>
        <v>Bc</v>
      </c>
      <c r="M49" s="26" t="str">
        <f>IF(Paramètres!$C$7="Français","Diff","GA")</f>
        <v>Diff</v>
      </c>
      <c r="O49" s="177" t="s">
        <v>146</v>
      </c>
      <c r="P49" s="178"/>
      <c r="Q49" s="201"/>
    </row>
    <row r="50" spans="2:17" s="24" customFormat="1" ht="12">
      <c r="C50" s="29" t="str">
        <f>CONCATENATE("1",RIGHT(C$49))</f>
        <v>1E</v>
      </c>
      <c r="D50" s="195" t="str">
        <f>IF(O50="",VLOOKUP($C50,$B$55:$M$58,3,FALSE),O50)</f>
        <v>Belgique</v>
      </c>
      <c r="E50" s="196"/>
      <c r="F50" s="197"/>
      <c r="G50" s="30">
        <f>VLOOKUP($D50,$D$55:$M$58,4,FALSE)</f>
        <v>0</v>
      </c>
      <c r="H50" s="30">
        <f>VLOOKUP($D50,$D$55:$M$58,5,FALSE)</f>
        <v>0</v>
      </c>
      <c r="I50" s="30">
        <f>VLOOKUP($D50,$D$55:$M$58,6,FALSE)</f>
        <v>0</v>
      </c>
      <c r="J50" s="30">
        <f>VLOOKUP($D50,$D$55:$M$58,7,FALSE)</f>
        <v>0</v>
      </c>
      <c r="K50" s="30">
        <f>VLOOKUP($D50,$D$55:$M$58,8,FALSE)</f>
        <v>0</v>
      </c>
      <c r="L50" s="30">
        <f>VLOOKUP($D50,$D$55:$M$58,9,FALSE)</f>
        <v>0</v>
      </c>
      <c r="M50" s="31">
        <f>VLOOKUP($D50,$D$55:$M$58,10,FALSE)</f>
        <v>0</v>
      </c>
      <c r="O50" s="202"/>
      <c r="P50" s="203"/>
      <c r="Q50" s="204"/>
    </row>
    <row r="51" spans="2:17" s="24" customFormat="1" ht="12">
      <c r="C51" s="32" t="str">
        <f>CONCATENATE("2",RIGHT(C$49))</f>
        <v>2E</v>
      </c>
      <c r="D51" s="184" t="str">
        <f>IF(O51="",VLOOKUP($C51,$B$55:$M$58,3,FALSE),O51)</f>
        <v>Italie</v>
      </c>
      <c r="E51" s="185"/>
      <c r="F51" s="186"/>
      <c r="G51" s="33">
        <f>VLOOKUP($D51,$D$55:$M$58,4,FALSE)</f>
        <v>0</v>
      </c>
      <c r="H51" s="33">
        <f>VLOOKUP($D51,$D$55:$M$58,5,FALSE)</f>
        <v>0</v>
      </c>
      <c r="I51" s="33">
        <f>VLOOKUP($D51,$D$55:$M$58,6,FALSE)</f>
        <v>0</v>
      </c>
      <c r="J51" s="33">
        <f>VLOOKUP($D51,$D$55:$M$58,7,FALSE)</f>
        <v>0</v>
      </c>
      <c r="K51" s="33">
        <f>VLOOKUP($D51,$D$55:$M$58,8,FALSE)</f>
        <v>0</v>
      </c>
      <c r="L51" s="33">
        <f>VLOOKUP($D51,$D$55:$M$58,9,FALSE)</f>
        <v>0</v>
      </c>
      <c r="M51" s="35">
        <f>VLOOKUP($D51,$D$55:$M$58,10,FALSE)</f>
        <v>0</v>
      </c>
      <c r="O51" s="205"/>
      <c r="P51" s="206"/>
      <c r="Q51" s="207"/>
    </row>
    <row r="52" spans="2:17" s="24" customFormat="1" ht="12">
      <c r="C52" s="36" t="str">
        <f>CONCATENATE("3",RIGHT(C$49))</f>
        <v>3E</v>
      </c>
      <c r="D52" s="187" t="str">
        <f>IF(O52="",VLOOKUP($C52,$B$55:$M$58,3,FALSE),O52)</f>
        <v>Irlande</v>
      </c>
      <c r="E52" s="188"/>
      <c r="F52" s="189"/>
      <c r="G52" s="37">
        <f>VLOOKUP($D52,$D$55:$M$58,4,FALSE)</f>
        <v>0</v>
      </c>
      <c r="H52" s="37">
        <f>VLOOKUP($D52,$D$55:$M$58,5,FALSE)</f>
        <v>0</v>
      </c>
      <c r="I52" s="37">
        <f>VLOOKUP($D52,$D$55:$M$58,6,FALSE)</f>
        <v>0</v>
      </c>
      <c r="J52" s="37">
        <f>VLOOKUP($D52,$D$55:$M$58,7,FALSE)</f>
        <v>0</v>
      </c>
      <c r="K52" s="37">
        <f>VLOOKUP($D52,$D$55:$M$58,8,FALSE)</f>
        <v>0</v>
      </c>
      <c r="L52" s="37">
        <f>VLOOKUP($D52,$D$55:$M$58,9,FALSE)</f>
        <v>0</v>
      </c>
      <c r="M52" s="38">
        <f>VLOOKUP($D52,$D$55:$M$58,10,FALSE)</f>
        <v>0</v>
      </c>
      <c r="O52" s="208"/>
      <c r="P52" s="209"/>
      <c r="Q52" s="210"/>
    </row>
    <row r="53" spans="2:17" s="24" customFormat="1" ht="12.75" thickBot="1">
      <c r="C53" s="39" t="str">
        <f>CONCATENATE("4",RIGHT(C$49))</f>
        <v>4E</v>
      </c>
      <c r="D53" s="190" t="str">
        <f>IF(O53="",VLOOKUP($C53,$B$55:$M$58,3,FALSE),O53)</f>
        <v>Suède</v>
      </c>
      <c r="E53" s="191"/>
      <c r="F53" s="192"/>
      <c r="G53" s="40">
        <f>VLOOKUP($D53,$D$55:$M$58,4,FALSE)</f>
        <v>0</v>
      </c>
      <c r="H53" s="40">
        <f>VLOOKUP($D53,$D$55:$M$58,5,FALSE)</f>
        <v>0</v>
      </c>
      <c r="I53" s="40">
        <f>VLOOKUP($D53,$D$55:$M$58,6,FALSE)</f>
        <v>0</v>
      </c>
      <c r="J53" s="40">
        <f>VLOOKUP($D53,$D$55:$M$58,7,FALSE)</f>
        <v>0</v>
      </c>
      <c r="K53" s="40">
        <f>VLOOKUP($D53,$D$55:$M$58,8,FALSE)</f>
        <v>0</v>
      </c>
      <c r="L53" s="40">
        <f>VLOOKUP($D53,$D$55:$M$58,9,FALSE)</f>
        <v>0</v>
      </c>
      <c r="M53" s="42">
        <f>VLOOKUP($D53,$D$55:$M$58,10,FALSE)</f>
        <v>0</v>
      </c>
      <c r="O53" s="211"/>
      <c r="P53" s="212"/>
      <c r="Q53" s="213"/>
    </row>
    <row r="54" spans="2:17" s="24" customFormat="1" ht="18" customHeight="1" thickTop="1">
      <c r="B54" s="24">
        <f ca="1">RANDBETWEEN(1,100)</f>
        <v>9</v>
      </c>
      <c r="C54" s="214" t="str">
        <f ca="1">HYPERLINK(VLOOKUP(B54,liens!$A$2:$C$103,3,FALSE),VLOOKUP(B54,liens!$A$2:$C$103,2,FALSE))</f>
        <v>Aventure</v>
      </c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  <row r="55" spans="2:17" s="24" customFormat="1" ht="12" hidden="1">
      <c r="B55" s="24" t="str">
        <f>CONCATENATE(RANK(C55,$C$55:$C$58)+COUNTIF($C$55:C55,C55)-1,RIGHT(C49,1))</f>
        <v>1E</v>
      </c>
      <c r="C55" s="24">
        <f>G55*1000+M55*100+K55*10</f>
        <v>0</v>
      </c>
      <c r="D55" s="24" t="str">
        <f>+Groupes!O7</f>
        <v>Belgique</v>
      </c>
      <c r="G55" s="24">
        <f>SUMIF(BDDScore!$C$2:$C$37,Classements!$D55,BDDScore!G$2:G$37)+SUMIF(BDDScore!$D$2:$D$37,Classements!$D55,BDDScore!M$2:M$37)</f>
        <v>0</v>
      </c>
      <c r="H55" s="24">
        <f>SUMIF(BDDScore!$C$2:$C$37,Classements!$D55,BDDScore!H$2:H$37)+SUMIF(BDDScore!$D$2:$D$37,Classements!$D55,BDDScore!N$2:N$37)</f>
        <v>0</v>
      </c>
      <c r="I55" s="24">
        <f>SUMIF(BDDScore!$C$2:$C$37,Classements!$D55,BDDScore!I$2:I$37)+SUMIF(BDDScore!$D$2:$D$37,Classements!$D55,BDDScore!O$2:O$37)</f>
        <v>0</v>
      </c>
      <c r="J55" s="24">
        <f>SUMIF(BDDScore!$C$2:$C$37,Classements!$D55,BDDScore!J$2:J$37)+SUMIF(BDDScore!$D$2:$D$37,Classements!$D55,BDDScore!P$2:P$37)</f>
        <v>0</v>
      </c>
      <c r="K55" s="24">
        <f>SUMIF(BDDScore!$C$2:$C$37,Classements!$D55,BDDScore!K$2:K$37)+SUMIF(BDDScore!$D$2:$D$37,Classements!$D55,BDDScore!Q$2:Q$37)</f>
        <v>0</v>
      </c>
      <c r="L55" s="24">
        <f>SUMIF(BDDScore!$C$2:$C$37,Classements!$D55,BDDScore!L$2:L$37)+SUMIF(BDDScore!$D$2:$D$37,Classements!$D55,BDDScore!R$2:R$37)</f>
        <v>0</v>
      </c>
      <c r="M55" s="24">
        <f>+K55-L55</f>
        <v>0</v>
      </c>
    </row>
    <row r="56" spans="2:17" s="24" customFormat="1" ht="12" hidden="1">
      <c r="B56" s="24" t="str">
        <f>CONCATENATE(RANK(C56,$C$55:$C$58)+COUNTIF($C$55:C56,C56)-1,RIGHT(C50,1))</f>
        <v>2E</v>
      </c>
      <c r="C56" s="24">
        <f t="shared" ref="C56:C58" si="30">G56*1000+M56*100+K56*10</f>
        <v>0</v>
      </c>
      <c r="D56" s="24" t="str">
        <f>+Groupes!O8</f>
        <v>Italie</v>
      </c>
      <c r="G56" s="24">
        <f>SUMIF(BDDScore!$C$2:$C$37,Classements!$D56,BDDScore!G$2:G$37)+SUMIF(BDDScore!$D$2:$D$37,Classements!$D56,BDDScore!M$2:M$37)</f>
        <v>0</v>
      </c>
      <c r="H56" s="24">
        <f>SUMIF(BDDScore!$C$2:$C$37,Classements!$D56,BDDScore!H$2:H$37)+SUMIF(BDDScore!$D$2:$D$37,Classements!$D56,BDDScore!N$2:N$37)</f>
        <v>0</v>
      </c>
      <c r="I56" s="24">
        <f>SUMIF(BDDScore!$C$2:$C$37,Classements!$D56,BDDScore!I$2:I$37)+SUMIF(BDDScore!$D$2:$D$37,Classements!$D56,BDDScore!O$2:O$37)</f>
        <v>0</v>
      </c>
      <c r="J56" s="24">
        <f>SUMIF(BDDScore!$C$2:$C$37,Classements!$D56,BDDScore!J$2:J$37)+SUMIF(BDDScore!$D$2:$D$37,Classements!$D56,BDDScore!P$2:P$37)</f>
        <v>0</v>
      </c>
      <c r="K56" s="24">
        <f>SUMIF(BDDScore!$C$2:$C$37,Classements!$D56,BDDScore!K$2:K$37)+SUMIF(BDDScore!$D$2:$D$37,Classements!$D56,BDDScore!Q$2:Q$37)</f>
        <v>0</v>
      </c>
      <c r="L56" s="24">
        <f>SUMIF(BDDScore!$C$2:$C$37,Classements!$D56,BDDScore!L$2:L$37)+SUMIF(BDDScore!$D$2:$D$37,Classements!$D56,BDDScore!R$2:R$37)</f>
        <v>0</v>
      </c>
      <c r="M56" s="24">
        <f t="shared" ref="M56:M58" si="31">+K56-L56</f>
        <v>0</v>
      </c>
    </row>
    <row r="57" spans="2:17" s="24" customFormat="1" ht="12" hidden="1">
      <c r="B57" s="24" t="str">
        <f>CONCATENATE(RANK(C57,$C$55:$C$58)+COUNTIF($C$55:C57,C57)-1,RIGHT(C51,1))</f>
        <v>3E</v>
      </c>
      <c r="C57" s="24">
        <f t="shared" si="30"/>
        <v>0</v>
      </c>
      <c r="D57" s="24" t="str">
        <f>+Groupes!O9</f>
        <v>Irlande</v>
      </c>
      <c r="G57" s="24">
        <f>SUMIF(BDDScore!$C$2:$C$37,Classements!$D57,BDDScore!G$2:G$37)+SUMIF(BDDScore!$D$2:$D$37,Classements!$D57,BDDScore!M$2:M$37)</f>
        <v>0</v>
      </c>
      <c r="H57" s="24">
        <f>SUMIF(BDDScore!$C$2:$C$37,Classements!$D57,BDDScore!H$2:H$37)+SUMIF(BDDScore!$D$2:$D$37,Classements!$D57,BDDScore!N$2:N$37)</f>
        <v>0</v>
      </c>
      <c r="I57" s="24">
        <f>SUMIF(BDDScore!$C$2:$C$37,Classements!$D57,BDDScore!I$2:I$37)+SUMIF(BDDScore!$D$2:$D$37,Classements!$D57,BDDScore!O$2:O$37)</f>
        <v>0</v>
      </c>
      <c r="J57" s="24">
        <f>SUMIF(BDDScore!$C$2:$C$37,Classements!$D57,BDDScore!J$2:J$37)+SUMIF(BDDScore!$D$2:$D$37,Classements!$D57,BDDScore!P$2:P$37)</f>
        <v>0</v>
      </c>
      <c r="K57" s="24">
        <f>SUMIF(BDDScore!$C$2:$C$37,Classements!$D57,BDDScore!K$2:K$37)+SUMIF(BDDScore!$D$2:$D$37,Classements!$D57,BDDScore!Q$2:Q$37)</f>
        <v>0</v>
      </c>
      <c r="L57" s="24">
        <f>SUMIF(BDDScore!$C$2:$C$37,Classements!$D57,BDDScore!L$2:L$37)+SUMIF(BDDScore!$D$2:$D$37,Classements!$D57,BDDScore!R$2:R$37)</f>
        <v>0</v>
      </c>
      <c r="M57" s="24">
        <f t="shared" si="31"/>
        <v>0</v>
      </c>
    </row>
    <row r="58" spans="2:17" s="24" customFormat="1" ht="12" hidden="1">
      <c r="B58" s="24" t="str">
        <f>CONCATENATE(RANK(C58,$C$55:$C$58)+COUNTIF($C$55:C58,C58)-1,RIGHT(C52,1))</f>
        <v>4E</v>
      </c>
      <c r="C58" s="24">
        <f t="shared" si="30"/>
        <v>0</v>
      </c>
      <c r="D58" s="24" t="str">
        <f>+Groupes!O10</f>
        <v>Suède</v>
      </c>
      <c r="G58" s="24">
        <f>SUMIF(BDDScore!$C$2:$C$37,Classements!$D58,BDDScore!G$2:G$37)+SUMIF(BDDScore!$D$2:$D$37,Classements!$D58,BDDScore!M$2:M$37)</f>
        <v>0</v>
      </c>
      <c r="H58" s="24">
        <f>SUMIF(BDDScore!$C$2:$C$37,Classements!$D58,BDDScore!H$2:H$37)+SUMIF(BDDScore!$D$2:$D$37,Classements!$D58,BDDScore!N$2:N$37)</f>
        <v>0</v>
      </c>
      <c r="I58" s="24">
        <f>SUMIF(BDDScore!$C$2:$C$37,Classements!$D58,BDDScore!I$2:I$37)+SUMIF(BDDScore!$D$2:$D$37,Classements!$D58,BDDScore!O$2:O$37)</f>
        <v>0</v>
      </c>
      <c r="J58" s="24">
        <f>SUMIF(BDDScore!$C$2:$C$37,Classements!$D58,BDDScore!J$2:J$37)+SUMIF(BDDScore!$D$2:$D$37,Classements!$D58,BDDScore!P$2:P$37)</f>
        <v>0</v>
      </c>
      <c r="K58" s="24">
        <f>SUMIF(BDDScore!$C$2:$C$37,Classements!$D58,BDDScore!K$2:K$37)+SUMIF(BDDScore!$D$2:$D$37,Classements!$D58,BDDScore!Q$2:Q$37)</f>
        <v>0</v>
      </c>
      <c r="L58" s="24">
        <f>SUMIF(BDDScore!$C$2:$C$37,Classements!$D58,BDDScore!L$2:L$37)+SUMIF(BDDScore!$D$2:$D$37,Classements!$D58,BDDScore!R$2:R$37)</f>
        <v>0</v>
      </c>
      <c r="M58" s="24">
        <f t="shared" si="31"/>
        <v>0</v>
      </c>
    </row>
    <row r="59" spans="2:17" s="24" customFormat="1" ht="12.75" thickBot="1"/>
    <row r="60" spans="2:17" s="24" customFormat="1" ht="12.75" thickTop="1">
      <c r="C60" s="177" t="str">
        <f>IF(Paramètres!$C$7="Français","Groupe F","Group F")</f>
        <v>Groupe F</v>
      </c>
      <c r="D60" s="178"/>
      <c r="E60" s="178"/>
      <c r="F60" s="179"/>
      <c r="G60" s="25" t="s">
        <v>145</v>
      </c>
      <c r="H60" s="25" t="str">
        <f>IF(Paramètres!$C$7="Français","G","W")</f>
        <v>G</v>
      </c>
      <c r="I60" s="25" t="str">
        <f>IF(Paramètres!$C$7="Français","N","D")</f>
        <v>N</v>
      </c>
      <c r="J60" s="25" t="str">
        <f>IF(Paramètres!$C$7="Français","P","L")</f>
        <v>P</v>
      </c>
      <c r="K60" s="25" t="str">
        <f>IF(Paramètres!$C$7="Français","Bp","F")</f>
        <v>Bp</v>
      </c>
      <c r="L60" s="25" t="str">
        <f>IF(Paramètres!$C$7="Français","Bc","A")</f>
        <v>Bc</v>
      </c>
      <c r="M60" s="26" t="str">
        <f>IF(Paramètres!$C$7="Français","Diff","GA")</f>
        <v>Diff</v>
      </c>
      <c r="O60" s="177" t="s">
        <v>146</v>
      </c>
      <c r="P60" s="178"/>
      <c r="Q60" s="201"/>
    </row>
    <row r="61" spans="2:17" s="24" customFormat="1" ht="12">
      <c r="C61" s="29" t="str">
        <f>CONCATENATE("1",RIGHT(C$60))</f>
        <v>1F</v>
      </c>
      <c r="D61" s="195" t="str">
        <f>IF(O61="",VLOOKUP($C61,$B$66:$M$69,3,FALSE),O61)</f>
        <v>Portugal</v>
      </c>
      <c r="E61" s="196"/>
      <c r="F61" s="197"/>
      <c r="G61" s="30">
        <f>VLOOKUP($D61,$D$66:$M$69,4,FALSE)</f>
        <v>0</v>
      </c>
      <c r="H61" s="30">
        <f>VLOOKUP($D61,$D$66:$M$69,5,FALSE)</f>
        <v>0</v>
      </c>
      <c r="I61" s="30">
        <f>VLOOKUP($D61,$D$66:$M$69,6,FALSE)</f>
        <v>0</v>
      </c>
      <c r="J61" s="30">
        <f>VLOOKUP($D61,$D$66:$M$69,7,FALSE)</f>
        <v>0</v>
      </c>
      <c r="K61" s="30">
        <f>VLOOKUP($D61,$D$66:$M$69,8,FALSE)</f>
        <v>0</v>
      </c>
      <c r="L61" s="30">
        <f>VLOOKUP($D61,$D$66:$M$69,9,FALSE)</f>
        <v>0</v>
      </c>
      <c r="M61" s="31">
        <f>VLOOKUP($D61,$D$66:$M$69,10,FALSE)</f>
        <v>0</v>
      </c>
      <c r="O61" s="202"/>
      <c r="P61" s="203"/>
      <c r="Q61" s="204"/>
    </row>
    <row r="62" spans="2:17" s="24" customFormat="1" ht="12">
      <c r="C62" s="32" t="str">
        <f>CONCATENATE("2",RIGHT(C$60))</f>
        <v>2F</v>
      </c>
      <c r="D62" s="184" t="str">
        <f>IF(O62="",VLOOKUP($C62,$B$66:$M$69,3,FALSE),O62)</f>
        <v>Islande</v>
      </c>
      <c r="E62" s="185"/>
      <c r="F62" s="186"/>
      <c r="G62" s="33">
        <f>VLOOKUP($D62,$D$66:$M$69,4,FALSE)</f>
        <v>0</v>
      </c>
      <c r="H62" s="33">
        <f>VLOOKUP($D62,$D$66:$M$69,5,FALSE)</f>
        <v>0</v>
      </c>
      <c r="I62" s="33">
        <f>VLOOKUP($D62,$D$66:$M$69,6,FALSE)</f>
        <v>0</v>
      </c>
      <c r="J62" s="33">
        <f>VLOOKUP($D62,$D$66:$M$69,7,FALSE)</f>
        <v>0</v>
      </c>
      <c r="K62" s="33">
        <f>VLOOKUP($D62,$D$66:$M$69,8,FALSE)</f>
        <v>0</v>
      </c>
      <c r="L62" s="33">
        <f>VLOOKUP($D62,$D$66:$M$69,9,FALSE)</f>
        <v>0</v>
      </c>
      <c r="M62" s="35">
        <f>VLOOKUP($D62,$D$66:$M$69,10,FALSE)</f>
        <v>0</v>
      </c>
      <c r="O62" s="205"/>
      <c r="P62" s="206"/>
      <c r="Q62" s="207"/>
    </row>
    <row r="63" spans="2:17" s="24" customFormat="1" ht="12">
      <c r="C63" s="36" t="str">
        <f>CONCATENATE("3",RIGHT(C$60))</f>
        <v>3F</v>
      </c>
      <c r="D63" s="187" t="str">
        <f>IF(O63="",VLOOKUP($C63,$B$66:$M$69,3,FALSE),O63)</f>
        <v>Autriche</v>
      </c>
      <c r="E63" s="188"/>
      <c r="F63" s="189"/>
      <c r="G63" s="37">
        <f>VLOOKUP($D63,$D$66:$M$69,4,FALSE)</f>
        <v>0</v>
      </c>
      <c r="H63" s="37">
        <f>VLOOKUP($D63,$D$66:$M$69,5,FALSE)</f>
        <v>0</v>
      </c>
      <c r="I63" s="37">
        <f>VLOOKUP($D63,$D$66:$M$69,6,FALSE)</f>
        <v>0</v>
      </c>
      <c r="J63" s="37">
        <f>VLOOKUP($D63,$D$66:$M$69,7,FALSE)</f>
        <v>0</v>
      </c>
      <c r="K63" s="37">
        <f>VLOOKUP($D63,$D$66:$M$69,8,FALSE)</f>
        <v>0</v>
      </c>
      <c r="L63" s="37">
        <f>VLOOKUP($D63,$D$66:$M$69,9,FALSE)</f>
        <v>0</v>
      </c>
      <c r="M63" s="38">
        <f>VLOOKUP($D63,$D$66:$M$69,10,FALSE)</f>
        <v>0</v>
      </c>
      <c r="O63" s="208"/>
      <c r="P63" s="209"/>
      <c r="Q63" s="210"/>
    </row>
    <row r="64" spans="2:17" s="24" customFormat="1" ht="12.75" thickBot="1">
      <c r="C64" s="39" t="str">
        <f>CONCATENATE("4",RIGHT(C$60))</f>
        <v>4F</v>
      </c>
      <c r="D64" s="190" t="str">
        <f>IF(O64="",VLOOKUP($C64,$B$66:$M$69,3,FALSE),O64)</f>
        <v>Hongrie</v>
      </c>
      <c r="E64" s="191"/>
      <c r="F64" s="192"/>
      <c r="G64" s="40">
        <f>VLOOKUP($D64,$D$66:$M$69,4,FALSE)</f>
        <v>0</v>
      </c>
      <c r="H64" s="40">
        <f>VLOOKUP($D64,$D$66:$M$69,5,FALSE)</f>
        <v>0</v>
      </c>
      <c r="I64" s="40">
        <f>VLOOKUP($D64,$D$66:$M$69,6,FALSE)</f>
        <v>0</v>
      </c>
      <c r="J64" s="40">
        <f>VLOOKUP($D64,$D$66:$M$69,7,FALSE)</f>
        <v>0</v>
      </c>
      <c r="K64" s="40">
        <f>VLOOKUP($D64,$D$66:$M$69,8,FALSE)</f>
        <v>0</v>
      </c>
      <c r="L64" s="40">
        <f>VLOOKUP($D64,$D$66:$M$69,9,FALSE)</f>
        <v>0</v>
      </c>
      <c r="M64" s="42">
        <f>VLOOKUP($D64,$D$66:$M$69,10,FALSE)</f>
        <v>0</v>
      </c>
      <c r="O64" s="211"/>
      <c r="P64" s="212"/>
      <c r="Q64" s="213"/>
    </row>
    <row r="65" spans="2:13" s="24" customFormat="1" ht="18" customHeight="1" thickTop="1">
      <c r="B65" s="24">
        <f ca="1">RANDBETWEEN(1,100)</f>
        <v>48</v>
      </c>
      <c r="C65" s="214" t="str">
        <f ca="1">HYPERLINK(VLOOKUP(B65,liens!$A$2:$C$103,3,FALSE),VLOOKUP(B65,liens!$A$2:$C$103,2,FALSE))</f>
        <v>Logiciels</v>
      </c>
      <c r="D65" s="216"/>
      <c r="E65" s="216"/>
      <c r="F65" s="216"/>
      <c r="G65" s="216"/>
      <c r="H65" s="216"/>
      <c r="I65" s="216"/>
      <c r="J65" s="216"/>
      <c r="K65" s="216"/>
      <c r="L65" s="216"/>
      <c r="M65" s="216"/>
    </row>
    <row r="66" spans="2:13" s="24" customFormat="1" ht="12" hidden="1">
      <c r="B66" s="24" t="str">
        <f>CONCATENATE(RANK(C66,$C$66:$C$69)+COUNTIF($C$66:C66,C66)-1,RIGHT(C60,1))</f>
        <v>1F</v>
      </c>
      <c r="C66" s="24">
        <f>G66*1000+M66*100+K66*10</f>
        <v>0</v>
      </c>
      <c r="D66" s="24" t="str">
        <f>+Groupes!R7</f>
        <v>Portugal</v>
      </c>
      <c r="G66" s="24">
        <f>SUMIF(BDDScore!$C$2:$C$37,Classements!$D66,BDDScore!G$2:G$37)+SUMIF(BDDScore!$D$2:$D$37,Classements!$D66,BDDScore!M$2:M$37)</f>
        <v>0</v>
      </c>
      <c r="H66" s="24">
        <f>SUMIF(BDDScore!$C$2:$C$37,Classements!$D66,BDDScore!H$2:H$37)+SUMIF(BDDScore!$D$2:$D$37,Classements!$D66,BDDScore!N$2:N$37)</f>
        <v>0</v>
      </c>
      <c r="I66" s="24">
        <f>SUMIF(BDDScore!$C$2:$C$37,Classements!$D66,BDDScore!I$2:I$37)+SUMIF(BDDScore!$D$2:$D$37,Classements!$D66,BDDScore!O$2:O$37)</f>
        <v>0</v>
      </c>
      <c r="J66" s="24">
        <f>SUMIF(BDDScore!$C$2:$C$37,Classements!$D66,BDDScore!J$2:J$37)+SUMIF(BDDScore!$D$2:$D$37,Classements!$D66,BDDScore!P$2:P$37)</f>
        <v>0</v>
      </c>
      <c r="K66" s="24">
        <f>SUMIF(BDDScore!$C$2:$C$37,Classements!$D66,BDDScore!K$2:K$37)+SUMIF(BDDScore!$D$2:$D$37,Classements!$D66,BDDScore!Q$2:Q$37)</f>
        <v>0</v>
      </c>
      <c r="L66" s="24">
        <f>SUMIF(BDDScore!$C$2:$C$37,Classements!$D66,BDDScore!L$2:L$37)+SUMIF(BDDScore!$D$2:$D$37,Classements!$D66,BDDScore!R$2:R$37)</f>
        <v>0</v>
      </c>
      <c r="M66" s="24">
        <f>+K66-L66</f>
        <v>0</v>
      </c>
    </row>
    <row r="67" spans="2:13" s="24" customFormat="1" ht="12" hidden="1">
      <c r="B67" s="24" t="str">
        <f>CONCATENATE(RANK(C67,$C$66:$C$69)+COUNTIF($C$66:C67,C67)-1,RIGHT(C61,1))</f>
        <v>2F</v>
      </c>
      <c r="C67" s="24">
        <f t="shared" ref="C67:C69" si="32">G67*1000+M67*100+K67*10</f>
        <v>0</v>
      </c>
      <c r="D67" s="24" t="str">
        <f>+Groupes!R8</f>
        <v>Islande</v>
      </c>
      <c r="G67" s="24">
        <f>SUMIF(BDDScore!$C$2:$C$37,Classements!$D67,BDDScore!G$2:G$37)+SUMIF(BDDScore!$D$2:$D$37,Classements!$D67,BDDScore!M$2:M$37)</f>
        <v>0</v>
      </c>
      <c r="H67" s="24">
        <f>SUMIF(BDDScore!$C$2:$C$37,Classements!$D67,BDDScore!H$2:H$37)+SUMIF(BDDScore!$D$2:$D$37,Classements!$D67,BDDScore!N$2:N$37)</f>
        <v>0</v>
      </c>
      <c r="I67" s="24">
        <f>SUMIF(BDDScore!$C$2:$C$37,Classements!$D67,BDDScore!I$2:I$37)+SUMIF(BDDScore!$D$2:$D$37,Classements!$D67,BDDScore!O$2:O$37)</f>
        <v>0</v>
      </c>
      <c r="J67" s="24">
        <f>SUMIF(BDDScore!$C$2:$C$37,Classements!$D67,BDDScore!J$2:J$37)+SUMIF(BDDScore!$D$2:$D$37,Classements!$D67,BDDScore!P$2:P$37)</f>
        <v>0</v>
      </c>
      <c r="K67" s="24">
        <f>SUMIF(BDDScore!$C$2:$C$37,Classements!$D67,BDDScore!K$2:K$37)+SUMIF(BDDScore!$D$2:$D$37,Classements!$D67,BDDScore!Q$2:Q$37)</f>
        <v>0</v>
      </c>
      <c r="L67" s="24">
        <f>SUMIF(BDDScore!$C$2:$C$37,Classements!$D67,BDDScore!L$2:L$37)+SUMIF(BDDScore!$D$2:$D$37,Classements!$D67,BDDScore!R$2:R$37)</f>
        <v>0</v>
      </c>
      <c r="M67" s="24">
        <f t="shared" ref="M67:M69" si="33">+K67-L67</f>
        <v>0</v>
      </c>
    </row>
    <row r="68" spans="2:13" s="24" customFormat="1" ht="12" hidden="1">
      <c r="B68" s="24" t="str">
        <f>CONCATENATE(RANK(C68,$C$66:$C$69)+COUNTIF($C$66:C68,C68)-1,RIGHT(C62,1))</f>
        <v>3F</v>
      </c>
      <c r="C68" s="24">
        <f t="shared" si="32"/>
        <v>0</v>
      </c>
      <c r="D68" s="24" t="str">
        <f>+Groupes!R9</f>
        <v>Autriche</v>
      </c>
      <c r="G68" s="24">
        <f>SUMIF(BDDScore!$C$2:$C$37,Classements!$D68,BDDScore!G$2:G$37)+SUMIF(BDDScore!$D$2:$D$37,Classements!$D68,BDDScore!M$2:M$37)</f>
        <v>0</v>
      </c>
      <c r="H68" s="24">
        <f>SUMIF(BDDScore!$C$2:$C$37,Classements!$D68,BDDScore!H$2:H$37)+SUMIF(BDDScore!$D$2:$D$37,Classements!$D68,BDDScore!N$2:N$37)</f>
        <v>0</v>
      </c>
      <c r="I68" s="24">
        <f>SUMIF(BDDScore!$C$2:$C$37,Classements!$D68,BDDScore!I$2:I$37)+SUMIF(BDDScore!$D$2:$D$37,Classements!$D68,BDDScore!O$2:O$37)</f>
        <v>0</v>
      </c>
      <c r="J68" s="24">
        <f>SUMIF(BDDScore!$C$2:$C$37,Classements!$D68,BDDScore!J$2:J$37)+SUMIF(BDDScore!$D$2:$D$37,Classements!$D68,BDDScore!P$2:P$37)</f>
        <v>0</v>
      </c>
      <c r="K68" s="24">
        <f>SUMIF(BDDScore!$C$2:$C$37,Classements!$D68,BDDScore!K$2:K$37)+SUMIF(BDDScore!$D$2:$D$37,Classements!$D68,BDDScore!Q$2:Q$37)</f>
        <v>0</v>
      </c>
      <c r="L68" s="24">
        <f>SUMIF(BDDScore!$C$2:$C$37,Classements!$D68,BDDScore!L$2:L$37)+SUMIF(BDDScore!$D$2:$D$37,Classements!$D68,BDDScore!R$2:R$37)</f>
        <v>0</v>
      </c>
      <c r="M68" s="24">
        <f t="shared" si="33"/>
        <v>0</v>
      </c>
    </row>
    <row r="69" spans="2:13" s="24" customFormat="1" ht="12" hidden="1">
      <c r="B69" s="24" t="str">
        <f>CONCATENATE(RANK(C69,$C$66:$C$69)+COUNTIF($C$66:C69,C69)-1,RIGHT(C63,1))</f>
        <v>4F</v>
      </c>
      <c r="C69" s="24">
        <f t="shared" si="32"/>
        <v>0</v>
      </c>
      <c r="D69" s="24" t="str">
        <f>+Groupes!R10</f>
        <v>Hongrie</v>
      </c>
      <c r="G69" s="24">
        <f>SUMIF(BDDScore!$C$2:$C$37,Classements!$D69,BDDScore!G$2:G$37)+SUMIF(BDDScore!$D$2:$D$37,Classements!$D69,BDDScore!M$2:M$37)</f>
        <v>0</v>
      </c>
      <c r="H69" s="24">
        <f>SUMIF(BDDScore!$C$2:$C$37,Classements!$D69,BDDScore!H$2:H$37)+SUMIF(BDDScore!$D$2:$D$37,Classements!$D69,BDDScore!N$2:N$37)</f>
        <v>0</v>
      </c>
      <c r="I69" s="24">
        <f>SUMIF(BDDScore!$C$2:$C$37,Classements!$D69,BDDScore!I$2:I$37)+SUMIF(BDDScore!$D$2:$D$37,Classements!$D69,BDDScore!O$2:O$37)</f>
        <v>0</v>
      </c>
      <c r="J69" s="24">
        <f>SUMIF(BDDScore!$C$2:$C$37,Classements!$D69,BDDScore!J$2:J$37)+SUMIF(BDDScore!$D$2:$D$37,Classements!$D69,BDDScore!P$2:P$37)</f>
        <v>0</v>
      </c>
      <c r="K69" s="24">
        <f>SUMIF(BDDScore!$C$2:$C$37,Classements!$D69,BDDScore!K$2:K$37)+SUMIF(BDDScore!$D$2:$D$37,Classements!$D69,BDDScore!Q$2:Q$37)</f>
        <v>0</v>
      </c>
      <c r="L69" s="24">
        <f>SUMIF(BDDScore!$C$2:$C$37,Classements!$D69,BDDScore!L$2:L$37)+SUMIF(BDDScore!$D$2:$D$37,Classements!$D69,BDDScore!R$2:R$37)</f>
        <v>0</v>
      </c>
      <c r="M69" s="24">
        <f t="shared" si="33"/>
        <v>0</v>
      </c>
    </row>
    <row r="70" spans="2:13" s="24" customFormat="1" ht="12.75" thickBot="1"/>
    <row r="71" spans="2:13" s="24" customFormat="1" ht="13.5" thickTop="1" thickBot="1">
      <c r="C71" s="181" t="str">
        <f>IF(Paramètres!$C$7="Français","Classement des meilleurs troisièmes","Ranking third-placed teams")</f>
        <v>Classement des meilleurs troisièmes</v>
      </c>
      <c r="D71" s="182"/>
      <c r="E71" s="182"/>
      <c r="F71" s="182"/>
      <c r="G71" s="182"/>
      <c r="H71" s="182"/>
      <c r="I71" s="182"/>
      <c r="J71" s="182"/>
      <c r="K71" s="182"/>
      <c r="L71" s="182"/>
      <c r="M71" s="183"/>
    </row>
    <row r="72" spans="2:13" s="24" customFormat="1" ht="13.5" thickTop="1" thickBot="1"/>
    <row r="73" spans="2:13" s="24" customFormat="1" ht="12.75" thickTop="1">
      <c r="C73" s="44" t="str">
        <f>IF(Paramètres!$C$7="Français","Grp","Grp")</f>
        <v>Grp</v>
      </c>
      <c r="D73" s="180" t="str">
        <f>IF(Paramètres!$C$7="Français","Equipe","Team")</f>
        <v>Equipe</v>
      </c>
      <c r="E73" s="180"/>
      <c r="F73" s="180"/>
      <c r="G73" s="25" t="s">
        <v>145</v>
      </c>
      <c r="H73" s="25" t="str">
        <f>IF(Paramètres!$C$7="Français","G","W")</f>
        <v>G</v>
      </c>
      <c r="I73" s="25" t="str">
        <f>IF(Paramètres!$C$7="Français","N","D")</f>
        <v>N</v>
      </c>
      <c r="J73" s="25" t="str">
        <f>IF(Paramètres!$C$7="Français","P","L")</f>
        <v>P</v>
      </c>
      <c r="K73" s="25" t="str">
        <f>IF(Paramètres!$C$7="Français","Bp","F")</f>
        <v>Bp</v>
      </c>
      <c r="L73" s="25" t="str">
        <f>IF(Paramètres!$C$7="Français","Bc","A")</f>
        <v>Bc</v>
      </c>
      <c r="M73" s="26" t="str">
        <f>IF(Paramètres!$C$7="Français","Diff","GA")</f>
        <v>Diff</v>
      </c>
    </row>
    <row r="74" spans="2:13" s="24" customFormat="1" ht="12">
      <c r="B74" s="24">
        <v>1</v>
      </c>
      <c r="C74" s="45" t="str">
        <f>VLOOKUP(B74,$B$81:$M$86,5,FALSE)</f>
        <v>3A</v>
      </c>
      <c r="D74" s="193" t="str">
        <f>VLOOKUP($B74,$B$81:$M$86,3,FALSE)</f>
        <v>Albanie</v>
      </c>
      <c r="E74" s="193"/>
      <c r="F74" s="193"/>
      <c r="G74" s="30">
        <f>VLOOKUP($B74,$B$81:$M$86,6,FALSE)</f>
        <v>0</v>
      </c>
      <c r="H74" s="30">
        <f>VLOOKUP($B74,$B$81:$M$86,7,FALSE)</f>
        <v>0</v>
      </c>
      <c r="I74" s="30">
        <f>VLOOKUP($B74,$B$81:$M$86,8,FALSE)</f>
        <v>0</v>
      </c>
      <c r="J74" s="30">
        <f>VLOOKUP($B74,$B$81:$M$86,9,FALSE)</f>
        <v>0</v>
      </c>
      <c r="K74" s="30">
        <f>VLOOKUP($B74,$B$81:$M$86,10,FALSE)</f>
        <v>0</v>
      </c>
      <c r="L74" s="30">
        <f>VLOOKUP($B74,$B$81:$M$86,11,FALSE)</f>
        <v>0</v>
      </c>
      <c r="M74" s="31">
        <f>VLOOKUP($B74,$B$81:$M$86,12,FALSE)</f>
        <v>0</v>
      </c>
    </row>
    <row r="75" spans="2:13" s="24" customFormat="1" ht="12">
      <c r="B75" s="24">
        <v>2</v>
      </c>
      <c r="C75" s="32" t="str">
        <f>VLOOKUP(B75,$B$81:$M$86,5,FALSE)</f>
        <v>3B</v>
      </c>
      <c r="D75" s="194" t="str">
        <f t="shared" ref="D75:D79" si="34">VLOOKUP($B75,$B$81:$M$86,3,FALSE)</f>
        <v>Pays de Galles</v>
      </c>
      <c r="E75" s="194"/>
      <c r="F75" s="194"/>
      <c r="G75" s="33">
        <f t="shared" ref="G75:G79" si="35">VLOOKUP($B75,$B$81:$M$86,6,FALSE)</f>
        <v>0</v>
      </c>
      <c r="H75" s="33">
        <f t="shared" ref="H75:H79" si="36">VLOOKUP($B75,$B$81:$M$86,7,FALSE)</f>
        <v>0</v>
      </c>
      <c r="I75" s="33">
        <f t="shared" ref="I75:I79" si="37">VLOOKUP($B75,$B$81:$M$86,8,FALSE)</f>
        <v>0</v>
      </c>
      <c r="J75" s="33">
        <f t="shared" ref="J75:J79" si="38">VLOOKUP($B75,$B$81:$M$86,9,FALSE)</f>
        <v>0</v>
      </c>
      <c r="K75" s="33">
        <f t="shared" ref="K75:K79" si="39">VLOOKUP($B75,$B$81:$M$86,10,FALSE)</f>
        <v>0</v>
      </c>
      <c r="L75" s="33">
        <f t="shared" ref="L75:L79" si="40">VLOOKUP($B75,$B$81:$M$86,11,FALSE)</f>
        <v>0</v>
      </c>
      <c r="M75" s="35">
        <f t="shared" ref="M75:M79" si="41">VLOOKUP($B75,$B$81:$M$86,12,FALSE)</f>
        <v>0</v>
      </c>
    </row>
    <row r="76" spans="2:13" s="24" customFormat="1" ht="12">
      <c r="B76" s="24">
        <v>3</v>
      </c>
      <c r="C76" s="46" t="str">
        <f>VLOOKUP(B76,$B$81:$M$86,5,FALSE)</f>
        <v>3C</v>
      </c>
      <c r="D76" s="198" t="str">
        <f t="shared" si="34"/>
        <v>Pologne</v>
      </c>
      <c r="E76" s="198"/>
      <c r="F76" s="198"/>
      <c r="G76" s="47">
        <f t="shared" si="35"/>
        <v>0</v>
      </c>
      <c r="H76" s="47">
        <f t="shared" si="36"/>
        <v>0</v>
      </c>
      <c r="I76" s="47">
        <f t="shared" si="37"/>
        <v>0</v>
      </c>
      <c r="J76" s="47">
        <f t="shared" si="38"/>
        <v>0</v>
      </c>
      <c r="K76" s="47">
        <f t="shared" si="39"/>
        <v>0</v>
      </c>
      <c r="L76" s="47">
        <f t="shared" si="40"/>
        <v>0</v>
      </c>
      <c r="M76" s="48">
        <f t="shared" si="41"/>
        <v>0</v>
      </c>
    </row>
    <row r="77" spans="2:13" s="24" customFormat="1" ht="12">
      <c r="B77" s="24">
        <v>4</v>
      </c>
      <c r="C77" s="49" t="str">
        <f>VLOOKUP(B77,$B$81:$M$86,5,FALSE)</f>
        <v>3D</v>
      </c>
      <c r="D77" s="199" t="str">
        <f t="shared" si="34"/>
        <v>Turquie</v>
      </c>
      <c r="E77" s="199"/>
      <c r="F77" s="199"/>
      <c r="G77" s="50">
        <f t="shared" si="35"/>
        <v>0</v>
      </c>
      <c r="H77" s="50">
        <f t="shared" si="36"/>
        <v>0</v>
      </c>
      <c r="I77" s="50">
        <f t="shared" si="37"/>
        <v>0</v>
      </c>
      <c r="J77" s="50">
        <f t="shared" si="38"/>
        <v>0</v>
      </c>
      <c r="K77" s="50">
        <f t="shared" si="39"/>
        <v>0</v>
      </c>
      <c r="L77" s="50">
        <f t="shared" si="40"/>
        <v>0</v>
      </c>
      <c r="M77" s="51">
        <f t="shared" si="41"/>
        <v>0</v>
      </c>
    </row>
    <row r="78" spans="2:13" s="24" customFormat="1" ht="12">
      <c r="B78" s="24">
        <v>5</v>
      </c>
      <c r="C78" s="52" t="str">
        <f>VLOOKUP(5,$B$81:$M$86,5,FALSE)</f>
        <v>3E</v>
      </c>
      <c r="D78" s="200" t="str">
        <f t="shared" si="34"/>
        <v>Irlande</v>
      </c>
      <c r="E78" s="200"/>
      <c r="F78" s="200"/>
      <c r="G78" s="53">
        <f t="shared" si="35"/>
        <v>0</v>
      </c>
      <c r="H78" s="53">
        <f t="shared" si="36"/>
        <v>0</v>
      </c>
      <c r="I78" s="53">
        <f t="shared" si="37"/>
        <v>0</v>
      </c>
      <c r="J78" s="53">
        <f t="shared" si="38"/>
        <v>0</v>
      </c>
      <c r="K78" s="53">
        <f t="shared" si="39"/>
        <v>0</v>
      </c>
      <c r="L78" s="53">
        <f t="shared" si="40"/>
        <v>0</v>
      </c>
      <c r="M78" s="54">
        <f t="shared" si="41"/>
        <v>0</v>
      </c>
    </row>
    <row r="79" spans="2:13" s="24" customFormat="1" ht="12.75" thickBot="1">
      <c r="B79" s="24">
        <v>6</v>
      </c>
      <c r="C79" s="39" t="str">
        <f>VLOOKUP(6,$B$81:$M$86,5,FALSE)</f>
        <v>3F</v>
      </c>
      <c r="D79" s="176" t="str">
        <f t="shared" si="34"/>
        <v>Autriche</v>
      </c>
      <c r="E79" s="176"/>
      <c r="F79" s="176"/>
      <c r="G79" s="40">
        <f t="shared" si="35"/>
        <v>0</v>
      </c>
      <c r="H79" s="40">
        <f t="shared" si="36"/>
        <v>0</v>
      </c>
      <c r="I79" s="40">
        <f t="shared" si="37"/>
        <v>0</v>
      </c>
      <c r="J79" s="40">
        <f t="shared" si="38"/>
        <v>0</v>
      </c>
      <c r="K79" s="40">
        <f t="shared" si="39"/>
        <v>0</v>
      </c>
      <c r="L79" s="40">
        <f t="shared" si="40"/>
        <v>0</v>
      </c>
      <c r="M79" s="42">
        <f t="shared" si="41"/>
        <v>0</v>
      </c>
    </row>
    <row r="80" spans="2:13" s="24" customFormat="1" ht="18" customHeight="1" thickTop="1">
      <c r="B80" s="24">
        <f ca="1">RANDBETWEEN(1,100)</f>
        <v>11</v>
      </c>
      <c r="C80" s="214" t="str">
        <f ca="1">HYPERLINK(VLOOKUP(B80,liens!$A$2:$C$103,3,FALSE),VLOOKUP(B80,liens!$A$2:$C$103,2,FALSE))</f>
        <v>Iphone</v>
      </c>
      <c r="D80" s="216"/>
      <c r="E80" s="216"/>
      <c r="F80" s="216"/>
      <c r="G80" s="216"/>
      <c r="H80" s="216"/>
      <c r="I80" s="216"/>
      <c r="J80" s="216"/>
      <c r="K80" s="216"/>
      <c r="L80" s="216"/>
      <c r="M80" s="216"/>
    </row>
    <row r="81" spans="2:16" s="24" customFormat="1" ht="12" hidden="1">
      <c r="B81" s="24">
        <f>RANK(C81,$C$81:$C$86)+COUNTIF($C$81:C81,C81)-1</f>
        <v>1</v>
      </c>
      <c r="C81" s="24">
        <f t="shared" ref="C81:C86" si="42">G81*1000+M81*100+K81*10</f>
        <v>0</v>
      </c>
      <c r="D81" s="55" t="str">
        <f>+D8</f>
        <v>Albanie</v>
      </c>
      <c r="E81" s="55"/>
      <c r="F81" s="24" t="str">
        <f>+C8</f>
        <v>3A</v>
      </c>
      <c r="G81" s="55">
        <f t="shared" ref="G81:M81" si="43">+G8</f>
        <v>0</v>
      </c>
      <c r="H81" s="55">
        <f t="shared" si="43"/>
        <v>0</v>
      </c>
      <c r="I81" s="55">
        <f t="shared" si="43"/>
        <v>0</v>
      </c>
      <c r="J81" s="55">
        <f t="shared" si="43"/>
        <v>0</v>
      </c>
      <c r="K81" s="55">
        <f t="shared" si="43"/>
        <v>0</v>
      </c>
      <c r="L81" s="55">
        <f t="shared" si="43"/>
        <v>0</v>
      </c>
      <c r="M81" s="55">
        <f t="shared" si="43"/>
        <v>0</v>
      </c>
      <c r="N81" s="55"/>
      <c r="O81" s="55"/>
      <c r="P81" s="55"/>
    </row>
    <row r="82" spans="2:16" s="24" customFormat="1" ht="12" hidden="1">
      <c r="B82" s="24">
        <f>RANK(C82,$C$81:$C$86)+COUNTIF($C$81:C82,C82)-1</f>
        <v>2</v>
      </c>
      <c r="C82" s="24">
        <f t="shared" si="42"/>
        <v>0</v>
      </c>
      <c r="D82" s="24" t="str">
        <f>+D19</f>
        <v>Pays de Galles</v>
      </c>
      <c r="F82" s="24" t="str">
        <f>+C19</f>
        <v>3B</v>
      </c>
      <c r="G82" s="24">
        <f t="shared" ref="G82:M82" si="44">+G19</f>
        <v>0</v>
      </c>
      <c r="H82" s="24">
        <f t="shared" si="44"/>
        <v>0</v>
      </c>
      <c r="I82" s="24">
        <f t="shared" si="44"/>
        <v>0</v>
      </c>
      <c r="J82" s="24">
        <f t="shared" si="44"/>
        <v>0</v>
      </c>
      <c r="K82" s="24">
        <f t="shared" si="44"/>
        <v>0</v>
      </c>
      <c r="L82" s="24">
        <f t="shared" si="44"/>
        <v>0</v>
      </c>
      <c r="M82" s="24">
        <f t="shared" si="44"/>
        <v>0</v>
      </c>
    </row>
    <row r="83" spans="2:16" s="24" customFormat="1" ht="12" hidden="1">
      <c r="B83" s="24">
        <f>RANK(C83,$C$81:$C$86)+COUNTIF($C$81:C83,C83)-1</f>
        <v>3</v>
      </c>
      <c r="C83" s="24">
        <f t="shared" si="42"/>
        <v>0</v>
      </c>
      <c r="D83" s="24" t="str">
        <f>+D30</f>
        <v>Pologne</v>
      </c>
      <c r="F83" s="24" t="str">
        <f>+C30</f>
        <v>3C</v>
      </c>
      <c r="G83" s="24">
        <f t="shared" ref="G83:M83" si="45">+G30</f>
        <v>0</v>
      </c>
      <c r="H83" s="24">
        <f t="shared" si="45"/>
        <v>0</v>
      </c>
      <c r="I83" s="24">
        <f t="shared" si="45"/>
        <v>0</v>
      </c>
      <c r="J83" s="24">
        <f t="shared" si="45"/>
        <v>0</v>
      </c>
      <c r="K83" s="24">
        <f t="shared" si="45"/>
        <v>0</v>
      </c>
      <c r="L83" s="24">
        <f t="shared" si="45"/>
        <v>0</v>
      </c>
      <c r="M83" s="24">
        <f t="shared" si="45"/>
        <v>0</v>
      </c>
    </row>
    <row r="84" spans="2:16" s="24" customFormat="1" ht="12" hidden="1">
      <c r="B84" s="24">
        <f>RANK(C84,$C$81:$C$86)+COUNTIF($C$81:C84,C84)-1</f>
        <v>4</v>
      </c>
      <c r="C84" s="24">
        <f t="shared" si="42"/>
        <v>0</v>
      </c>
      <c r="D84" s="24" t="str">
        <f>+D41</f>
        <v>Turquie</v>
      </c>
      <c r="F84" s="24" t="str">
        <f>+C41</f>
        <v>3D</v>
      </c>
      <c r="G84" s="24">
        <f t="shared" ref="G84:M84" si="46">+G41</f>
        <v>0</v>
      </c>
      <c r="H84" s="24">
        <f t="shared" si="46"/>
        <v>0</v>
      </c>
      <c r="I84" s="24">
        <f t="shared" si="46"/>
        <v>0</v>
      </c>
      <c r="J84" s="24">
        <f t="shared" si="46"/>
        <v>0</v>
      </c>
      <c r="K84" s="24">
        <f t="shared" si="46"/>
        <v>0</v>
      </c>
      <c r="L84" s="24">
        <f t="shared" si="46"/>
        <v>0</v>
      </c>
      <c r="M84" s="24">
        <f t="shared" si="46"/>
        <v>0</v>
      </c>
    </row>
    <row r="85" spans="2:16" s="24" customFormat="1" ht="12" hidden="1">
      <c r="B85" s="24">
        <f>RANK(C85,$C$81:$C$86)+COUNTIF($C$81:C85,C85)-1</f>
        <v>5</v>
      </c>
      <c r="C85" s="24">
        <f t="shared" si="42"/>
        <v>0</v>
      </c>
      <c r="D85" s="24" t="str">
        <f>+D52</f>
        <v>Irlande</v>
      </c>
      <c r="F85" s="24" t="str">
        <f>+C52</f>
        <v>3E</v>
      </c>
      <c r="G85" s="24">
        <f t="shared" ref="G85:M85" si="47">+G52</f>
        <v>0</v>
      </c>
      <c r="H85" s="24">
        <f t="shared" si="47"/>
        <v>0</v>
      </c>
      <c r="I85" s="24">
        <f t="shared" si="47"/>
        <v>0</v>
      </c>
      <c r="J85" s="24">
        <f t="shared" si="47"/>
        <v>0</v>
      </c>
      <c r="K85" s="24">
        <f t="shared" si="47"/>
        <v>0</v>
      </c>
      <c r="L85" s="24">
        <f t="shared" si="47"/>
        <v>0</v>
      </c>
      <c r="M85" s="24">
        <f t="shared" si="47"/>
        <v>0</v>
      </c>
    </row>
    <row r="86" spans="2:16" s="24" customFormat="1" ht="12" hidden="1">
      <c r="B86" s="24">
        <f>RANK(C86,$C$81:$C$86)+COUNTIF($C$81:C86,C86)-1</f>
        <v>6</v>
      </c>
      <c r="C86" s="24">
        <f t="shared" si="42"/>
        <v>0</v>
      </c>
      <c r="D86" s="24" t="str">
        <f>+D63</f>
        <v>Autriche</v>
      </c>
      <c r="F86" s="24" t="str">
        <f>+C63</f>
        <v>3F</v>
      </c>
      <c r="G86" s="24">
        <f t="shared" ref="G86:M86" si="48">+G63</f>
        <v>0</v>
      </c>
      <c r="H86" s="24">
        <f t="shared" si="48"/>
        <v>0</v>
      </c>
      <c r="I86" s="24">
        <f t="shared" si="48"/>
        <v>0</v>
      </c>
      <c r="J86" s="24">
        <f t="shared" si="48"/>
        <v>0</v>
      </c>
      <c r="K86" s="24">
        <f t="shared" si="48"/>
        <v>0</v>
      </c>
      <c r="L86" s="24">
        <f t="shared" si="48"/>
        <v>0</v>
      </c>
      <c r="M86" s="24">
        <f t="shared" si="48"/>
        <v>0</v>
      </c>
    </row>
    <row r="87" spans="2:16" hidden="1"/>
    <row r="88" spans="2:16" hidden="1">
      <c r="C88" s="10" t="s">
        <v>155</v>
      </c>
    </row>
    <row r="89" spans="2:16" hidden="1">
      <c r="B89" s="10">
        <f>RANK(C89,$C$89:$C$92)</f>
        <v>1</v>
      </c>
      <c r="C89" s="10">
        <f>VLOOKUP(D89,TableGrp,2,FALSE)</f>
        <v>6</v>
      </c>
      <c r="D89" s="10" t="str">
        <f>RIGHT(C74,1)</f>
        <v>A</v>
      </c>
      <c r="F89" s="10" t="str">
        <f>CONCATENATE(VLOOKUP(1,B89:D92,3,FALSE)," ",VLOOKUP(2,B89:D92,3,FALSE)," ",VLOOKUP(3,B89:D92,3,FALSE)," ",VLOOKUP(4,B89:D92,3,FALSE))</f>
        <v>A B C D</v>
      </c>
    </row>
    <row r="90" spans="2:16" hidden="1">
      <c r="B90" s="10">
        <f t="shared" ref="B90:B92" si="49">RANK(C90,$C$89:$C$92)</f>
        <v>2</v>
      </c>
      <c r="C90" s="10">
        <f>VLOOKUP(D90,TableGrp,2,FALSE)</f>
        <v>5</v>
      </c>
      <c r="D90" s="10" t="str">
        <f>RIGHT(C75,1)</f>
        <v>B</v>
      </c>
    </row>
    <row r="91" spans="2:16" hidden="1">
      <c r="B91" s="10">
        <f t="shared" si="49"/>
        <v>3</v>
      </c>
      <c r="C91" s="10">
        <f>VLOOKUP(D91,TableGrp,2,FALSE)</f>
        <v>4</v>
      </c>
      <c r="D91" s="10" t="str">
        <f>RIGHT(C76,1)</f>
        <v>C</v>
      </c>
    </row>
    <row r="92" spans="2:16" hidden="1">
      <c r="B92" s="10">
        <f t="shared" si="49"/>
        <v>4</v>
      </c>
      <c r="C92" s="10">
        <f>VLOOKUP(D92,TableGrp,2,FALSE)</f>
        <v>3</v>
      </c>
      <c r="D92" s="10" t="str">
        <f>RIGHT(C77,1)</f>
        <v>D</v>
      </c>
    </row>
    <row r="94" spans="2:16">
      <c r="C94" s="10" t="s">
        <v>152</v>
      </c>
    </row>
  </sheetData>
  <sheetProtection sheet="1" objects="1" scenarios="1"/>
  <mergeCells count="81">
    <mergeCell ref="C80:M80"/>
    <mergeCell ref="C32:M32"/>
    <mergeCell ref="C21:M21"/>
    <mergeCell ref="C43:M43"/>
    <mergeCell ref="C54:M54"/>
    <mergeCell ref="D28:F28"/>
    <mergeCell ref="D29:F29"/>
    <mergeCell ref="D30:F30"/>
    <mergeCell ref="D39:F39"/>
    <mergeCell ref="D40:F40"/>
    <mergeCell ref="D41:F41"/>
    <mergeCell ref="D42:F42"/>
    <mergeCell ref="D50:F50"/>
    <mergeCell ref="D51:F51"/>
    <mergeCell ref="D52:F52"/>
    <mergeCell ref="O64:Q64"/>
    <mergeCell ref="O52:Q52"/>
    <mergeCell ref="O53:Q53"/>
    <mergeCell ref="O60:Q60"/>
    <mergeCell ref="O61:Q61"/>
    <mergeCell ref="O62:Q62"/>
    <mergeCell ref="O63:Q63"/>
    <mergeCell ref="O51:Q51"/>
    <mergeCell ref="O28:Q28"/>
    <mergeCell ref="O29:Q29"/>
    <mergeCell ref="O30:Q30"/>
    <mergeCell ref="O31:Q31"/>
    <mergeCell ref="O38:Q38"/>
    <mergeCell ref="O39:Q39"/>
    <mergeCell ref="O40:Q40"/>
    <mergeCell ref="O41:Q41"/>
    <mergeCell ref="O42:Q42"/>
    <mergeCell ref="O49:Q49"/>
    <mergeCell ref="O50:Q50"/>
    <mergeCell ref="O27:Q27"/>
    <mergeCell ref="C2:E2"/>
    <mergeCell ref="F2:H2"/>
    <mergeCell ref="I2:K2"/>
    <mergeCell ref="L2:N2"/>
    <mergeCell ref="O2:Q2"/>
    <mergeCell ref="O8:Q8"/>
    <mergeCell ref="O9:Q9"/>
    <mergeCell ref="O16:Q16"/>
    <mergeCell ref="O17:Q17"/>
    <mergeCell ref="O18:Q18"/>
    <mergeCell ref="O19:Q19"/>
    <mergeCell ref="O20:Q20"/>
    <mergeCell ref="C10:M10"/>
    <mergeCell ref="D8:F8"/>
    <mergeCell ref="D9:F9"/>
    <mergeCell ref="R2:T2"/>
    <mergeCell ref="C5:F5"/>
    <mergeCell ref="O5:Q5"/>
    <mergeCell ref="O6:Q6"/>
    <mergeCell ref="O7:Q7"/>
    <mergeCell ref="D6:F6"/>
    <mergeCell ref="D7:F7"/>
    <mergeCell ref="D77:F77"/>
    <mergeCell ref="D78:F78"/>
    <mergeCell ref="D17:F17"/>
    <mergeCell ref="D18:F18"/>
    <mergeCell ref="D19:F19"/>
    <mergeCell ref="D20:F20"/>
    <mergeCell ref="D31:F31"/>
    <mergeCell ref="C65:M65"/>
    <mergeCell ref="D79:F79"/>
    <mergeCell ref="C16:F16"/>
    <mergeCell ref="C27:F27"/>
    <mergeCell ref="C38:F38"/>
    <mergeCell ref="C49:F49"/>
    <mergeCell ref="C60:F60"/>
    <mergeCell ref="D73:F73"/>
    <mergeCell ref="C71:M71"/>
    <mergeCell ref="D62:F62"/>
    <mergeCell ref="D63:F63"/>
    <mergeCell ref="D64:F64"/>
    <mergeCell ref="D74:F74"/>
    <mergeCell ref="D75:F75"/>
    <mergeCell ref="D53:F53"/>
    <mergeCell ref="D61:F61"/>
    <mergeCell ref="D76:F76"/>
  </mergeCells>
  <dataValidations count="6">
    <dataValidation type="list" allowBlank="1" showInputMessage="1" showErrorMessage="1" sqref="O6:O9">
      <formula1>GRPA</formula1>
    </dataValidation>
    <dataValidation type="list" allowBlank="1" showInputMessage="1" showErrorMessage="1" sqref="O17:Q20">
      <formula1>GRPB</formula1>
    </dataValidation>
    <dataValidation type="list" allowBlank="1" showInputMessage="1" showErrorMessage="1" sqref="O28:Q31">
      <formula1>GRPC</formula1>
    </dataValidation>
    <dataValidation type="list" allowBlank="1" showInputMessage="1" showErrorMessage="1" sqref="O39:Q42">
      <formula1>GRPD</formula1>
    </dataValidation>
    <dataValidation type="list" allowBlank="1" showInputMessage="1" showErrorMessage="1" sqref="O50:Q53">
      <formula1>GRPE</formula1>
    </dataValidation>
    <dataValidation type="list" allowBlank="1" showInputMessage="1" showErrorMessage="1" sqref="O61:Q64">
      <formula1>GRPF</formula1>
    </dataValidation>
  </dataValidations>
  <hyperlinks>
    <hyperlink ref="C2" location="Paramètres!A1" tooltip="Paramètres - Setup" display="Paramètres!A1"/>
    <hyperlink ref="F2" location="Paramètres!A1" tooltip="Paramètres - Setup" display="Paramètres!A1"/>
    <hyperlink ref="I2" location="Paramètres!A1" tooltip="Paramètres - Setup" display="Paramètres!A1"/>
    <hyperlink ref="L2" location="Paramètres!A1" tooltip="Paramètres - Setup" display="Paramètres!A1"/>
    <hyperlink ref="O2" location="Paramètres!A1" tooltip="Paramètres - Setup" display="Paramètres!A1"/>
    <hyperlink ref="R2" location="Paramètres!A1" tooltip="Paramètres - Setup" display="Paramètres!A1"/>
    <hyperlink ref="F2:H2" location="Calendrier!A1" tooltip="Calendrier - Matches" display="Calendrier!A1"/>
    <hyperlink ref="I2:K2" location="Classements!A1" tooltip="Classements - Standings" display="Classements!A1"/>
    <hyperlink ref="L2:N2" location="Tableau!A1" tooltip="Tableau Final - Final Array" display="Tableau!A1"/>
    <hyperlink ref="O2:Q2" location="Stats!A1" tooltip="Statistiques - Statistics" display="Stats!A1"/>
    <hyperlink ref="R2:T2" location="Aide!A1" tooltip="Aide - Help" display="Aide!A1"/>
    <hyperlink ref="C2:E2" location="Paramètres!A1" tooltip="Paramètres - Setup" display="Paramètres!A1"/>
  </hyperlinks>
  <pageMargins left="0.7" right="0.7" top="0.75" bottom="0.75" header="0.3" footer="0.3"/>
  <pageSetup paperSize="9" orientation="portrait" r:id="rId1"/>
  <ignoredErrors>
    <ignoredError sqref="L7:L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AG41"/>
  <sheetViews>
    <sheetView showGridLines="0" showRowColHeaders="0" workbookViewId="0">
      <pane ySplit="3" topLeftCell="A4" activePane="bottomLeft" state="frozen"/>
      <selection pane="bottomLeft" activeCell="I2" sqref="I2:K2"/>
    </sheetView>
  </sheetViews>
  <sheetFormatPr baseColWidth="10" defaultColWidth="11.5703125" defaultRowHeight="15"/>
  <cols>
    <col min="1" max="1" width="2" style="10" customWidth="1"/>
    <col min="2" max="2" width="13.85546875" style="10" hidden="1" customWidth="1"/>
    <col min="3" max="27" width="5.140625" style="10" customWidth="1"/>
    <col min="28" max="29" width="13.85546875" style="10" hidden="1" customWidth="1"/>
    <col min="30" max="33" width="11.5703125" style="10" hidden="1" customWidth="1"/>
    <col min="34" max="16384" width="11.5703125" style="10"/>
  </cols>
  <sheetData>
    <row r="1" spans="2:33" s="8" customFormat="1" ht="6.6" customHeight="1" thickBot="1"/>
    <row r="2" spans="2:33" s="9" customFormat="1" ht="26.45" customHeight="1" thickBot="1">
      <c r="C2" s="133" t="str">
        <f>IF(Paramètres!C7="Français","Paramètres","Setup")</f>
        <v>Paramètres</v>
      </c>
      <c r="D2" s="133"/>
      <c r="E2" s="133"/>
      <c r="F2" s="133" t="str">
        <f>IF(Paramètres!C7="Français","Calendrier","Matches")</f>
        <v>Calendrier</v>
      </c>
      <c r="G2" s="133"/>
      <c r="H2" s="133"/>
      <c r="I2" s="133" t="str">
        <f>IF(Paramètres!C7="Français","Classements","Standings")</f>
        <v>Classements</v>
      </c>
      <c r="J2" s="133"/>
      <c r="K2" s="133"/>
      <c r="L2" s="134" t="str">
        <f>IF(Paramètres!C7="Français","Tableau Final","Knockout phase")</f>
        <v>Tableau Final</v>
      </c>
      <c r="M2" s="134"/>
      <c r="N2" s="134"/>
      <c r="O2" s="133" t="str">
        <f>IF(Paramètres!C7="français","Buteurs","Scorers")</f>
        <v>Buteurs</v>
      </c>
      <c r="P2" s="133"/>
      <c r="Q2" s="133"/>
      <c r="R2" s="133" t="str">
        <f>IF(Paramètres!C7="Français","Aide","Help")</f>
        <v>Aide</v>
      </c>
      <c r="S2" s="133"/>
      <c r="T2" s="133"/>
    </row>
    <row r="3" spans="2:33" ht="4.1500000000000004" customHeight="1"/>
    <row r="4" spans="2:33" ht="15.75" thickBot="1">
      <c r="AB4" s="100"/>
      <c r="AC4" s="100"/>
    </row>
    <row r="5" spans="2:33" ht="16.5" thickTop="1" thickBot="1">
      <c r="C5" s="234" t="str">
        <f>IF(Paramètres!C7="Français","Huitièmes de Finale","Round of 16")</f>
        <v>Huitièmes de Finale</v>
      </c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6"/>
      <c r="AB5" s="101"/>
      <c r="AC5" s="101"/>
    </row>
    <row r="6" spans="2:33" ht="6" customHeight="1" thickTop="1" thickBot="1">
      <c r="AB6" s="100"/>
      <c r="AC6" s="100"/>
    </row>
    <row r="7" spans="2:33" ht="15.75" thickTop="1">
      <c r="C7" s="56" t="str">
        <f>IF(Paramètres!C7="Français",Tables!$A$6,Tables!$B$6)</f>
        <v>Match</v>
      </c>
      <c r="D7" s="219" t="str">
        <f>IF(Paramètres!C7="Français",Tables!$A$7,Tables!$B$7)</f>
        <v>Date</v>
      </c>
      <c r="E7" s="220"/>
      <c r="F7" s="220"/>
      <c r="G7" s="220"/>
      <c r="H7" s="221"/>
      <c r="I7" s="57" t="str">
        <f>IF(Paramètres!H6="Français",Tables!$A$9,Tables!$B$9)</f>
        <v>Time</v>
      </c>
      <c r="J7" s="219" t="str">
        <f>IF(Paramètres!C7="Français",Tables!$A$10,Tables!$B$10)</f>
        <v>Ville</v>
      </c>
      <c r="K7" s="220" t="s">
        <v>154</v>
      </c>
      <c r="L7" s="220" t="s">
        <v>154</v>
      </c>
      <c r="M7" s="221" t="s">
        <v>154</v>
      </c>
      <c r="N7" s="219" t="str">
        <f>IF(Paramètres!C7="Français",Tables!$A$11,Tables!$B$11)</f>
        <v>Stade</v>
      </c>
      <c r="O7" s="220" t="s">
        <v>154</v>
      </c>
      <c r="P7" s="220" t="s">
        <v>154</v>
      </c>
      <c r="Q7" s="221" t="s">
        <v>154</v>
      </c>
      <c r="R7" s="219" t="str">
        <f>IF(Paramètres!C7="Français",Tables!$A$12,Tables!$B$12)</f>
        <v>Equipes</v>
      </c>
      <c r="S7" s="220" t="s">
        <v>154</v>
      </c>
      <c r="T7" s="220" t="s">
        <v>154</v>
      </c>
      <c r="U7" s="220" t="s">
        <v>154</v>
      </c>
      <c r="V7" s="220" t="s">
        <v>154</v>
      </c>
      <c r="W7" s="221" t="s">
        <v>154</v>
      </c>
      <c r="X7" s="219" t="str">
        <f>IF(Paramètres!C7="Français",Tables!$A$13,Tables!$B$13)</f>
        <v>Score</v>
      </c>
      <c r="Y7" s="222" t="s">
        <v>154</v>
      </c>
      <c r="Z7" s="237" t="s">
        <v>174</v>
      </c>
      <c r="AA7" s="238"/>
      <c r="AB7" s="102"/>
      <c r="AC7" s="102"/>
    </row>
    <row r="8" spans="2:33">
      <c r="C8" s="107">
        <v>37</v>
      </c>
      <c r="D8" s="230" t="str">
        <f>IF(Paramètres!$C$7="Français",AB8,AC8)</f>
        <v>Samedi</v>
      </c>
      <c r="E8" s="231"/>
      <c r="F8" s="231"/>
      <c r="G8" s="232">
        <v>42546</v>
      </c>
      <c r="H8" s="233"/>
      <c r="I8" s="108">
        <v>0.625</v>
      </c>
      <c r="J8" s="223" t="s">
        <v>179</v>
      </c>
      <c r="K8" s="224"/>
      <c r="L8" s="224"/>
      <c r="M8" s="225"/>
      <c r="N8" s="223" t="s">
        <v>180</v>
      </c>
      <c r="O8" s="224"/>
      <c r="P8" s="224"/>
      <c r="Q8" s="225"/>
      <c r="R8" s="223" t="str">
        <f t="shared" ref="R8:R15" si="0">+AF8</f>
        <v>Roumanie</v>
      </c>
      <c r="S8" s="224"/>
      <c r="T8" s="225"/>
      <c r="U8" s="223" t="str">
        <f t="shared" ref="U8:U15" si="1">+AG8</f>
        <v>Ukraine</v>
      </c>
      <c r="V8" s="224"/>
      <c r="W8" s="225"/>
      <c r="X8" s="2"/>
      <c r="Y8" s="66"/>
      <c r="Z8" s="67"/>
      <c r="AA8" s="68"/>
      <c r="AB8" s="105" t="str">
        <f t="shared" ref="AB8:AB15" si="2">VLOOKUP(WEEKDAY(G8,1),Jour,3)</f>
        <v>Samedi</v>
      </c>
      <c r="AC8" s="105" t="str">
        <f t="shared" ref="AC8:AC15" si="3">VLOOKUP(WEEKDAY(G8,1),Jour,2)</f>
        <v>Saturday</v>
      </c>
      <c r="AD8" s="10" t="s">
        <v>25</v>
      </c>
      <c r="AE8" s="10" t="s">
        <v>96</v>
      </c>
      <c r="AF8" s="10" t="str">
        <f>VLOOKUP(AD8,Qualifiés,2,FALSE)</f>
        <v>Roumanie</v>
      </c>
      <c r="AG8" s="10" t="str">
        <f>VLOOKUP(AE8,Qualifiés,2,FALSE)</f>
        <v>Ukraine</v>
      </c>
    </row>
    <row r="9" spans="2:33">
      <c r="C9" s="59">
        <v>38</v>
      </c>
      <c r="D9" s="151" t="str">
        <f>IF(Paramètres!$C$7="Français",AB9,AC9)</f>
        <v>Samedi</v>
      </c>
      <c r="E9" s="152"/>
      <c r="F9" s="152"/>
      <c r="G9" s="153">
        <v>42546</v>
      </c>
      <c r="H9" s="154"/>
      <c r="I9" s="17">
        <v>0.75</v>
      </c>
      <c r="J9" s="139" t="s">
        <v>13</v>
      </c>
      <c r="K9" s="140"/>
      <c r="L9" s="140"/>
      <c r="M9" s="141"/>
      <c r="N9" s="139" t="s">
        <v>12</v>
      </c>
      <c r="O9" s="140"/>
      <c r="P9" s="140"/>
      <c r="Q9" s="141"/>
      <c r="R9" s="139" t="str">
        <f t="shared" si="0"/>
        <v>Espagne</v>
      </c>
      <c r="S9" s="140"/>
      <c r="T9" s="141"/>
      <c r="U9" s="139" t="str">
        <f t="shared" si="1"/>
        <v>Pays de Galles</v>
      </c>
      <c r="V9" s="140"/>
      <c r="W9" s="141"/>
      <c r="X9" s="4"/>
      <c r="Y9" s="69"/>
      <c r="Z9" s="70"/>
      <c r="AA9" s="71"/>
      <c r="AB9" s="105" t="str">
        <f t="shared" si="2"/>
        <v>Samedi</v>
      </c>
      <c r="AC9" s="105" t="str">
        <f t="shared" si="3"/>
        <v>Saturday</v>
      </c>
      <c r="AD9" s="10" t="s">
        <v>93</v>
      </c>
      <c r="AE9" s="60" t="str">
        <f>VLOOKUP(Classements!F89,Combinaison,5,FALSE)</f>
        <v>3B</v>
      </c>
      <c r="AF9" s="10" t="str">
        <f t="shared" ref="AF9:AF15" si="4">VLOOKUP(AD9,Qualifiés,2,FALSE)</f>
        <v>Espagne</v>
      </c>
      <c r="AG9" s="10" t="str">
        <f t="shared" ref="AG9:AG15" si="5">VLOOKUP(AE9,Qualifiés,2,FALSE)</f>
        <v>Pays de Galles</v>
      </c>
    </row>
    <row r="10" spans="2:33">
      <c r="C10" s="109">
        <v>39</v>
      </c>
      <c r="D10" s="226" t="str">
        <f>IF(Paramètres!$C$7="Français",AB10,AC10)</f>
        <v>Samedi</v>
      </c>
      <c r="E10" s="227"/>
      <c r="F10" s="227"/>
      <c r="G10" s="228">
        <v>42546</v>
      </c>
      <c r="H10" s="229"/>
      <c r="I10" s="110">
        <v>0.875</v>
      </c>
      <c r="J10" s="246" t="s">
        <v>52</v>
      </c>
      <c r="K10" s="247"/>
      <c r="L10" s="247"/>
      <c r="M10" s="248"/>
      <c r="N10" s="246" t="s">
        <v>63</v>
      </c>
      <c r="O10" s="247"/>
      <c r="P10" s="247"/>
      <c r="Q10" s="248"/>
      <c r="R10" s="246" t="str">
        <f t="shared" si="0"/>
        <v>Angleterre</v>
      </c>
      <c r="S10" s="247"/>
      <c r="T10" s="248"/>
      <c r="U10" s="246" t="str">
        <f t="shared" si="1"/>
        <v>Turquie</v>
      </c>
      <c r="V10" s="247"/>
      <c r="W10" s="248"/>
      <c r="X10" s="4"/>
      <c r="Y10" s="69"/>
      <c r="Z10" s="70"/>
      <c r="AA10" s="71"/>
      <c r="AB10" s="105" t="str">
        <f t="shared" si="2"/>
        <v>Samedi</v>
      </c>
      <c r="AC10" s="105" t="str">
        <f t="shared" si="3"/>
        <v>Saturday</v>
      </c>
      <c r="AD10" s="10" t="s">
        <v>91</v>
      </c>
      <c r="AE10" s="60" t="str">
        <f>VLOOKUP(Classements!F89,Combinaison,3,FALSE)</f>
        <v>3D</v>
      </c>
      <c r="AF10" s="10" t="str">
        <f t="shared" si="4"/>
        <v>Angleterre</v>
      </c>
      <c r="AG10" s="10" t="str">
        <f t="shared" si="5"/>
        <v>Turquie</v>
      </c>
    </row>
    <row r="11" spans="2:33">
      <c r="C11" s="59">
        <v>40</v>
      </c>
      <c r="D11" s="151" t="str">
        <f>IF(Paramètres!$C$7="Français",AB11,AC11)</f>
        <v>Dimanche</v>
      </c>
      <c r="E11" s="152"/>
      <c r="F11" s="152"/>
      <c r="G11" s="153">
        <v>42547</v>
      </c>
      <c r="H11" s="154"/>
      <c r="I11" s="17">
        <v>0.625</v>
      </c>
      <c r="J11" s="139" t="s">
        <v>57</v>
      </c>
      <c r="K11" s="140"/>
      <c r="L11" s="140"/>
      <c r="M11" s="141"/>
      <c r="N11" s="139" t="s">
        <v>62</v>
      </c>
      <c r="O11" s="140"/>
      <c r="P11" s="140"/>
      <c r="Q11" s="141"/>
      <c r="R11" s="139" t="str">
        <f t="shared" si="0"/>
        <v>France</v>
      </c>
      <c r="S11" s="140"/>
      <c r="T11" s="141"/>
      <c r="U11" s="139" t="str">
        <f t="shared" si="1"/>
        <v>Pologne</v>
      </c>
      <c r="V11" s="140"/>
      <c r="W11" s="141"/>
      <c r="X11" s="4"/>
      <c r="Y11" s="69"/>
      <c r="Z11" s="70"/>
      <c r="AA11" s="71"/>
      <c r="AB11" s="105" t="str">
        <f t="shared" si="2"/>
        <v>Dimanche</v>
      </c>
      <c r="AC11" s="105" t="str">
        <f t="shared" si="3"/>
        <v>Sunday</v>
      </c>
      <c r="AD11" s="10" t="s">
        <v>24</v>
      </c>
      <c r="AE11" s="60" t="str">
        <f>VLOOKUP(Classements!F89,Combinaison,2,FALSE)</f>
        <v>3C</v>
      </c>
      <c r="AF11" s="10" t="str">
        <f>VLOOKUP(AD11,Qualifiés,2,FALSE)</f>
        <v>France</v>
      </c>
      <c r="AG11" s="10" t="str">
        <f>VLOOKUP(AE11,Qualifiés,2,FALSE)</f>
        <v>Pologne</v>
      </c>
    </row>
    <row r="12" spans="2:33">
      <c r="C12" s="109">
        <v>41</v>
      </c>
      <c r="D12" s="226" t="str">
        <f>IF(Paramètres!$C$7="Français",AB12,AC12)</f>
        <v>Dimanche</v>
      </c>
      <c r="E12" s="227"/>
      <c r="F12" s="227"/>
      <c r="G12" s="228">
        <v>42547</v>
      </c>
      <c r="H12" s="229"/>
      <c r="I12" s="110">
        <v>0.75</v>
      </c>
      <c r="J12" s="246" t="s">
        <v>55</v>
      </c>
      <c r="K12" s="247"/>
      <c r="L12" s="247"/>
      <c r="M12" s="248"/>
      <c r="N12" s="246" t="s">
        <v>69</v>
      </c>
      <c r="O12" s="247"/>
      <c r="P12" s="247"/>
      <c r="Q12" s="248"/>
      <c r="R12" s="246" t="str">
        <f t="shared" si="0"/>
        <v>Allemagne</v>
      </c>
      <c r="S12" s="247"/>
      <c r="T12" s="248"/>
      <c r="U12" s="246" t="str">
        <f t="shared" si="1"/>
        <v>Albanie</v>
      </c>
      <c r="V12" s="247"/>
      <c r="W12" s="248"/>
      <c r="X12" s="4"/>
      <c r="Y12" s="69"/>
      <c r="Z12" s="70"/>
      <c r="AA12" s="71"/>
      <c r="AB12" s="105" t="str">
        <f t="shared" si="2"/>
        <v>Dimanche</v>
      </c>
      <c r="AC12" s="105" t="str">
        <f t="shared" si="3"/>
        <v>Sunday</v>
      </c>
      <c r="AD12" s="10" t="s">
        <v>92</v>
      </c>
      <c r="AE12" s="60" t="str">
        <f>VLOOKUP(Classements!F89,Combinaison,4,FALSE)</f>
        <v>3A</v>
      </c>
      <c r="AF12" s="10" t="str">
        <f>VLOOKUP(AD12,Qualifiés,2,FALSE)</f>
        <v>Allemagne</v>
      </c>
      <c r="AG12" s="10" t="str">
        <f>VLOOKUP(AE12,Qualifiés,2,FALSE)</f>
        <v>Albanie</v>
      </c>
    </row>
    <row r="13" spans="2:33">
      <c r="C13" s="59">
        <v>42</v>
      </c>
      <c r="D13" s="151" t="str">
        <f>IF(Paramètres!$C$7="Français",AB13,AC13)</f>
        <v>Dimanche</v>
      </c>
      <c r="E13" s="152"/>
      <c r="F13" s="152"/>
      <c r="G13" s="153">
        <v>42547</v>
      </c>
      <c r="H13" s="154"/>
      <c r="I13" s="17">
        <v>0.875</v>
      </c>
      <c r="J13" s="139" t="s">
        <v>56</v>
      </c>
      <c r="K13" s="140"/>
      <c r="L13" s="140"/>
      <c r="M13" s="141"/>
      <c r="N13" s="139" t="s">
        <v>67</v>
      </c>
      <c r="O13" s="140"/>
      <c r="P13" s="140"/>
      <c r="Q13" s="141"/>
      <c r="R13" s="139" t="str">
        <f t="shared" si="0"/>
        <v>Portugal</v>
      </c>
      <c r="S13" s="140"/>
      <c r="T13" s="141"/>
      <c r="U13" s="139" t="str">
        <f t="shared" si="1"/>
        <v>Italie</v>
      </c>
      <c r="V13" s="140"/>
      <c r="W13" s="141"/>
      <c r="X13" s="4"/>
      <c r="Y13" s="69"/>
      <c r="Z13" s="70"/>
      <c r="AA13" s="71"/>
      <c r="AB13" s="105" t="str">
        <f t="shared" si="2"/>
        <v>Dimanche</v>
      </c>
      <c r="AC13" s="105" t="str">
        <f t="shared" si="3"/>
        <v>Sunday</v>
      </c>
      <c r="AD13" s="10" t="s">
        <v>94</v>
      </c>
      <c r="AE13" s="10" t="s">
        <v>149</v>
      </c>
      <c r="AF13" s="10" t="str">
        <f t="shared" si="4"/>
        <v>Portugal</v>
      </c>
      <c r="AG13" s="10" t="str">
        <f t="shared" si="5"/>
        <v>Italie</v>
      </c>
    </row>
    <row r="14" spans="2:33">
      <c r="C14" s="109">
        <v>43</v>
      </c>
      <c r="D14" s="226" t="str">
        <f>IF(Paramètres!$C$7="Français",AB14,AC14)</f>
        <v>Lundi</v>
      </c>
      <c r="E14" s="227"/>
      <c r="F14" s="227"/>
      <c r="G14" s="228">
        <v>42548</v>
      </c>
      <c r="H14" s="229"/>
      <c r="I14" s="110">
        <v>0.75</v>
      </c>
      <c r="J14" s="246" t="s">
        <v>49</v>
      </c>
      <c r="K14" s="247"/>
      <c r="L14" s="247"/>
      <c r="M14" s="248"/>
      <c r="N14" s="246" t="s">
        <v>11</v>
      </c>
      <c r="O14" s="247"/>
      <c r="P14" s="247"/>
      <c r="Q14" s="248"/>
      <c r="R14" s="246" t="str">
        <f t="shared" si="0"/>
        <v>Belgique</v>
      </c>
      <c r="S14" s="247"/>
      <c r="T14" s="248"/>
      <c r="U14" s="246" t="str">
        <f t="shared" si="1"/>
        <v>Rep. Tchèque</v>
      </c>
      <c r="V14" s="247"/>
      <c r="W14" s="248"/>
      <c r="X14" s="4"/>
      <c r="Y14" s="69"/>
      <c r="Z14" s="70"/>
      <c r="AA14" s="71"/>
      <c r="AB14" s="105" t="str">
        <f t="shared" si="2"/>
        <v>Lundi</v>
      </c>
      <c r="AC14" s="105" t="str">
        <f t="shared" si="3"/>
        <v>Monday</v>
      </c>
      <c r="AD14" s="10" t="s">
        <v>148</v>
      </c>
      <c r="AE14" s="10" t="s">
        <v>97</v>
      </c>
      <c r="AF14" s="10" t="str">
        <f t="shared" si="4"/>
        <v>Belgique</v>
      </c>
      <c r="AG14" s="10" t="str">
        <f t="shared" si="5"/>
        <v>Rep. Tchèque</v>
      </c>
    </row>
    <row r="15" spans="2:33" ht="15.75" thickBot="1">
      <c r="C15" s="62">
        <v>44</v>
      </c>
      <c r="D15" s="239" t="str">
        <f>IF(Paramètres!$C$7="Français",AB15,AC15)</f>
        <v>Lundi</v>
      </c>
      <c r="E15" s="240"/>
      <c r="F15" s="240"/>
      <c r="G15" s="241">
        <v>42548</v>
      </c>
      <c r="H15" s="242"/>
      <c r="I15" s="63">
        <v>0.875</v>
      </c>
      <c r="J15" s="243" t="s">
        <v>181</v>
      </c>
      <c r="K15" s="244"/>
      <c r="L15" s="244"/>
      <c r="M15" s="245"/>
      <c r="N15" s="243" t="s">
        <v>66</v>
      </c>
      <c r="O15" s="244"/>
      <c r="P15" s="244"/>
      <c r="Q15" s="245"/>
      <c r="R15" s="243" t="str">
        <f t="shared" si="0"/>
        <v>Russie</v>
      </c>
      <c r="S15" s="244"/>
      <c r="T15" s="245"/>
      <c r="U15" s="243" t="str">
        <f t="shared" si="1"/>
        <v>Islande</v>
      </c>
      <c r="V15" s="244"/>
      <c r="W15" s="245"/>
      <c r="X15" s="72"/>
      <c r="Y15" s="73"/>
      <c r="Z15" s="74"/>
      <c r="AA15" s="75"/>
      <c r="AB15" s="105" t="str">
        <f t="shared" si="2"/>
        <v>Lundi</v>
      </c>
      <c r="AC15" s="105" t="str">
        <f t="shared" si="3"/>
        <v>Monday</v>
      </c>
      <c r="AD15" s="10" t="s">
        <v>95</v>
      </c>
      <c r="AE15" s="10" t="s">
        <v>98</v>
      </c>
      <c r="AF15" s="10" t="str">
        <f t="shared" si="4"/>
        <v>Russie</v>
      </c>
      <c r="AG15" s="10" t="str">
        <f t="shared" si="5"/>
        <v>Islande</v>
      </c>
    </row>
    <row r="16" spans="2:33" ht="16.5" thickTop="1" thickBot="1">
      <c r="B16" s="1">
        <f ca="1">RANDBETWEEN(1,100)</f>
        <v>4</v>
      </c>
      <c r="C16" s="254" t="str">
        <f ca="1">HYPERLINK(VLOOKUP(B16,liens!$A$2:$C$103,3,FALSE),VLOOKUP(B16,liens!$A$2:$C$103,2,FALSE))</f>
        <v>Samsung</v>
      </c>
      <c r="D16" s="254"/>
      <c r="E16" s="254"/>
      <c r="F16" s="254"/>
      <c r="G16" s="254"/>
      <c r="H16" s="254"/>
      <c r="I16" s="254"/>
      <c r="AB16" s="100"/>
      <c r="AC16" s="100"/>
    </row>
    <row r="17" spans="2:33" ht="16.5" thickTop="1" thickBot="1">
      <c r="C17" s="234" t="str">
        <f>IF(Paramètres!C7="Français","Quarts de Finale","Quarter-Finals")</f>
        <v>Quarts de Finale</v>
      </c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6"/>
      <c r="AB17" s="101"/>
      <c r="AC17" s="101"/>
    </row>
    <row r="18" spans="2:33" ht="6" customHeight="1" thickTop="1" thickBot="1">
      <c r="AB18" s="100"/>
      <c r="AC18" s="100"/>
    </row>
    <row r="19" spans="2:33" ht="15.75" thickTop="1">
      <c r="C19" s="56" t="str">
        <f>IF(Paramètres!C7="Français",Tables!$A$6,Tables!$B$6)</f>
        <v>Match</v>
      </c>
      <c r="D19" s="219" t="str">
        <f>IF(Paramètres!C7="Français",Tables!$A$7,Tables!$B$7)</f>
        <v>Date</v>
      </c>
      <c r="E19" s="220"/>
      <c r="F19" s="220"/>
      <c r="G19" s="220"/>
      <c r="H19" s="221"/>
      <c r="I19" s="57" t="str">
        <f>IF(Paramètres!C7="Français",Tables!$A$9,Tables!$B$9)</f>
        <v>Heure</v>
      </c>
      <c r="J19" s="219" t="str">
        <f>IF(Paramètres!C7="Français",Tables!$A$10,Tables!$B$10)</f>
        <v>Ville</v>
      </c>
      <c r="K19" s="220" t="s">
        <v>154</v>
      </c>
      <c r="L19" s="220" t="s">
        <v>154</v>
      </c>
      <c r="M19" s="221" t="s">
        <v>154</v>
      </c>
      <c r="N19" s="219" t="str">
        <f>IF(Paramètres!C7="Français",Tables!$A$11,Tables!$B$11)</f>
        <v>Stade</v>
      </c>
      <c r="O19" s="220" t="s">
        <v>154</v>
      </c>
      <c r="P19" s="220" t="s">
        <v>154</v>
      </c>
      <c r="Q19" s="221" t="s">
        <v>154</v>
      </c>
      <c r="R19" s="219" t="str">
        <f>IF(Paramètres!C7="Français",Tables!$A$12,Tables!$B$12)</f>
        <v>Equipes</v>
      </c>
      <c r="S19" s="220" t="s">
        <v>154</v>
      </c>
      <c r="T19" s="220" t="s">
        <v>154</v>
      </c>
      <c r="U19" s="220" t="s">
        <v>154</v>
      </c>
      <c r="V19" s="220" t="s">
        <v>154</v>
      </c>
      <c r="W19" s="221" t="s">
        <v>154</v>
      </c>
      <c r="X19" s="219" t="str">
        <f>IF(Paramètres!C7="Français",Tables!$A$13,Tables!$B$13)</f>
        <v>Score</v>
      </c>
      <c r="Y19" s="222" t="s">
        <v>154</v>
      </c>
      <c r="Z19" s="237" t="s">
        <v>174</v>
      </c>
      <c r="AA19" s="238"/>
      <c r="AB19" s="102"/>
      <c r="AC19" s="102"/>
    </row>
    <row r="20" spans="2:33">
      <c r="C20" s="58">
        <v>45</v>
      </c>
      <c r="D20" s="163" t="str">
        <f>IF(Paramètres!$C$7="Français",AB20,AC20)</f>
        <v>Jeudi</v>
      </c>
      <c r="E20" s="164"/>
      <c r="F20" s="164"/>
      <c r="G20" s="165">
        <v>42551</v>
      </c>
      <c r="H20" s="166"/>
      <c r="I20" s="14">
        <v>0.875</v>
      </c>
      <c r="J20" s="148" t="s">
        <v>51</v>
      </c>
      <c r="K20" s="149"/>
      <c r="L20" s="149"/>
      <c r="M20" s="150"/>
      <c r="N20" s="148" t="s">
        <v>61</v>
      </c>
      <c r="O20" s="149"/>
      <c r="P20" s="149"/>
      <c r="Q20" s="150"/>
      <c r="R20" s="249" t="str">
        <f>IF(+AF20=FALSE,"",AF20)</f>
        <v/>
      </c>
      <c r="S20" s="149"/>
      <c r="T20" s="150"/>
      <c r="U20" s="249" t="str">
        <f>IF(+AG20=FALSE,"",AG20)</f>
        <v/>
      </c>
      <c r="V20" s="251"/>
      <c r="W20" s="252"/>
      <c r="X20" s="2"/>
      <c r="Y20" s="66"/>
      <c r="Z20" s="76"/>
      <c r="AA20" s="77"/>
      <c r="AB20" s="106" t="str">
        <f>VLOOKUP(WEEKDAY(G20,1),Jour,3)</f>
        <v>Jeudi</v>
      </c>
      <c r="AC20" s="106" t="str">
        <f>VLOOKUP(WEEKDAY(G20,1),Jour,2)</f>
        <v>Thursday</v>
      </c>
      <c r="AD20" s="60">
        <v>1</v>
      </c>
      <c r="AE20" s="60">
        <v>2</v>
      </c>
      <c r="AF20" s="10" t="b">
        <f>IF(X8&gt;Y8,R8,IF(Y8&gt;X8,U8,IF(X8=Y8,IF(Z8&gt;AA8,R8,IF(AA8&gt;Z8,U8)))))</f>
        <v>0</v>
      </c>
      <c r="AG20" s="10" t="b">
        <f>IF(X9&gt;Y9,R9,IF(Y9&gt;X9,U9,IF(X9=Y9,IF(Z9&gt;AA9,R9,IF(AA9&gt;Z9,U9)))))</f>
        <v>0</v>
      </c>
    </row>
    <row r="21" spans="2:33">
      <c r="C21" s="59">
        <v>46</v>
      </c>
      <c r="D21" s="151" t="str">
        <f>IF(Paramètres!$C$7="Français",AB21,AC21)</f>
        <v>Vendredi</v>
      </c>
      <c r="E21" s="152"/>
      <c r="F21" s="152"/>
      <c r="G21" s="153">
        <v>42552</v>
      </c>
      <c r="H21" s="154"/>
      <c r="I21" s="17">
        <v>0.875</v>
      </c>
      <c r="J21" s="139" t="s">
        <v>55</v>
      </c>
      <c r="K21" s="140"/>
      <c r="L21" s="140"/>
      <c r="M21" s="141"/>
      <c r="N21" s="139" t="s">
        <v>69</v>
      </c>
      <c r="O21" s="140"/>
      <c r="P21" s="140"/>
      <c r="Q21" s="141"/>
      <c r="R21" s="250" t="str">
        <f>IF(+AF21=FALSE,"",AF21)</f>
        <v/>
      </c>
      <c r="S21" s="140"/>
      <c r="T21" s="141"/>
      <c r="U21" s="250" t="str">
        <f>IF(+AG21=FALSE,"",AG21)</f>
        <v/>
      </c>
      <c r="V21" s="140"/>
      <c r="W21" s="141"/>
      <c r="X21" s="4"/>
      <c r="Y21" s="69"/>
      <c r="Z21" s="78"/>
      <c r="AA21" s="79"/>
      <c r="AB21" s="106" t="str">
        <f>VLOOKUP(WEEKDAY(G21,1),Jour,3)</f>
        <v>Vendredi</v>
      </c>
      <c r="AC21" s="106" t="str">
        <f>VLOOKUP(WEEKDAY(G21,1),Jour,2)</f>
        <v>Friday</v>
      </c>
      <c r="AD21" s="10">
        <v>3</v>
      </c>
      <c r="AE21" s="10">
        <v>4</v>
      </c>
      <c r="AF21" s="10" t="b">
        <f>IF(X10&gt;Y10,R10,IF(Y10&gt;X10,U10,IF(X10=Y10,IF(Z10&gt;AA10,R10,IF(AA10&gt;Z10,U10)))))</f>
        <v>0</v>
      </c>
      <c r="AG21" s="10" t="b">
        <f>IF(X13&gt;Y13,R13,IF(Y13&gt;X13,U13,IF(X13=Y13,IF(Z13&gt;AA13,R13,IF(AA13&gt;Z13,U13)))))</f>
        <v>0</v>
      </c>
    </row>
    <row r="22" spans="2:33">
      <c r="C22" s="61">
        <v>47</v>
      </c>
      <c r="D22" s="155" t="str">
        <f>IF(Paramètres!$C$7="Français",AB22,AC22)</f>
        <v>Samedi</v>
      </c>
      <c r="E22" s="156"/>
      <c r="F22" s="156"/>
      <c r="G22" s="157">
        <v>42553</v>
      </c>
      <c r="H22" s="158"/>
      <c r="I22" s="20">
        <v>0.875</v>
      </c>
      <c r="J22" s="142" t="s">
        <v>50</v>
      </c>
      <c r="K22" s="143"/>
      <c r="L22" s="143"/>
      <c r="M22" s="144"/>
      <c r="N22" s="142" t="s">
        <v>65</v>
      </c>
      <c r="O22" s="143"/>
      <c r="P22" s="143"/>
      <c r="Q22" s="144"/>
      <c r="R22" s="268" t="str">
        <f>IF(+AF22=FALSE,"",AF22)</f>
        <v/>
      </c>
      <c r="S22" s="143"/>
      <c r="T22" s="144"/>
      <c r="U22" s="268" t="str">
        <f>IF(+AG22=FALSE,"",AG22)</f>
        <v/>
      </c>
      <c r="V22" s="143"/>
      <c r="W22" s="144"/>
      <c r="X22" s="4"/>
      <c r="Y22" s="69"/>
      <c r="Z22" s="78"/>
      <c r="AA22" s="79"/>
      <c r="AB22" s="106" t="str">
        <f>VLOOKUP(WEEKDAY(G22,1),Jour,3)</f>
        <v>Samedi</v>
      </c>
      <c r="AC22" s="106" t="str">
        <f>VLOOKUP(WEEKDAY(G22,1),Jour,2)</f>
        <v>Saturday</v>
      </c>
      <c r="AD22" s="60">
        <v>5</v>
      </c>
      <c r="AE22" s="60">
        <v>6</v>
      </c>
      <c r="AF22" s="10" t="b">
        <f>IF(X12&gt;Y12,R12,IF(Y12&gt;X12,U12,IF(X12=Y12,IF(Z12&gt;AA12,R12,IF(AA12&gt;Z12,U12)))))</f>
        <v>0</v>
      </c>
      <c r="AG22" s="10" t="b">
        <f>IF(X14&gt;Y14,R14,IF(Y14&gt;X14,U14,IF(X14=Y14,IF(Z14&gt;AA14,R14,IF(AA14&gt;Z14,U14)))))</f>
        <v>0</v>
      </c>
    </row>
    <row r="23" spans="2:33" ht="15.75" thickBot="1">
      <c r="C23" s="62">
        <v>48</v>
      </c>
      <c r="D23" s="239" t="str">
        <f>IF(Paramètres!$C$7="Français",AB23,AC23)</f>
        <v>Dimanche</v>
      </c>
      <c r="E23" s="240"/>
      <c r="F23" s="240"/>
      <c r="G23" s="241">
        <v>42554</v>
      </c>
      <c r="H23" s="242"/>
      <c r="I23" s="63">
        <v>0.875</v>
      </c>
      <c r="J23" s="243" t="s">
        <v>49</v>
      </c>
      <c r="K23" s="244"/>
      <c r="L23" s="244"/>
      <c r="M23" s="245"/>
      <c r="N23" s="243" t="s">
        <v>11</v>
      </c>
      <c r="O23" s="244"/>
      <c r="P23" s="244"/>
      <c r="Q23" s="245"/>
      <c r="R23" s="253" t="str">
        <f>IF(+AF23=FALSE,"",AF23)</f>
        <v/>
      </c>
      <c r="S23" s="244"/>
      <c r="T23" s="245"/>
      <c r="U23" s="253" t="str">
        <f>IF(+AG23=FALSE,"",AG23)</f>
        <v/>
      </c>
      <c r="V23" s="244"/>
      <c r="W23" s="245"/>
      <c r="X23" s="72"/>
      <c r="Y23" s="73"/>
      <c r="Z23" s="80"/>
      <c r="AA23" s="81"/>
      <c r="AB23" s="106" t="str">
        <f>VLOOKUP(WEEKDAY(G23,1),Jour,3)</f>
        <v>Dimanche</v>
      </c>
      <c r="AC23" s="106" t="str">
        <f>VLOOKUP(WEEKDAY(G23,1),Jour,2)</f>
        <v>Sunday</v>
      </c>
      <c r="AD23" s="60">
        <v>7</v>
      </c>
      <c r="AE23" s="60">
        <v>8</v>
      </c>
      <c r="AF23" s="10" t="b">
        <f>IF(X11&gt;Y11,R11,IF(Y11&gt;X11,U11,IF(X11=Y11,IF(Z11&gt;AA11,R11,IF(AA11&gt;Z11,U11)))))</f>
        <v>0</v>
      </c>
      <c r="AG23" s="10" t="b">
        <f>IF(X15&gt;Y15,R15,IF(Y15&gt;X15,U15,IF(X15=Y15,IF(Z15&gt;AA15,R15,IF(AA15&gt;Z15,U15)))))</f>
        <v>0</v>
      </c>
    </row>
    <row r="24" spans="2:33" ht="16.5" thickTop="1" thickBot="1">
      <c r="B24" s="1">
        <f ca="1">RANDBETWEEN(1,100)</f>
        <v>66</v>
      </c>
      <c r="C24" s="254" t="str">
        <f ca="1">HYPERLINK(VLOOKUP(B24,liens!$A$2:$C$103,3,FALSE),VLOOKUP(B24,liens!$A$2:$C$103,2,FALSE))</f>
        <v>Téléphonie</v>
      </c>
      <c r="D24" s="254"/>
      <c r="E24" s="254"/>
      <c r="F24" s="254"/>
      <c r="G24" s="254"/>
      <c r="H24" s="254"/>
      <c r="I24" s="254"/>
      <c r="AB24" s="100"/>
      <c r="AC24" s="100"/>
    </row>
    <row r="25" spans="2:33" ht="16.5" thickTop="1" thickBot="1">
      <c r="C25" s="234" t="str">
        <f>IF(Paramètres!C7="Français","Demi-Finales","Semi-Finals")</f>
        <v>Demi-Finales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6"/>
      <c r="AB25" s="101"/>
      <c r="AC25" s="101"/>
    </row>
    <row r="26" spans="2:33" ht="6" customHeight="1" thickTop="1" thickBot="1">
      <c r="AB26" s="100"/>
      <c r="AC26" s="100"/>
    </row>
    <row r="27" spans="2:33" ht="15.75" thickTop="1">
      <c r="C27" s="56" t="str">
        <f>IF(Paramètres!C27="Français",Tables!$A$6,Tables!$B$6)</f>
        <v>Match</v>
      </c>
      <c r="D27" s="219" t="str">
        <f>IF(Paramètres!C7="Français",Tables!$A$7,Tables!$B$7)</f>
        <v>Date</v>
      </c>
      <c r="E27" s="220"/>
      <c r="F27" s="220"/>
      <c r="G27" s="220"/>
      <c r="H27" s="221"/>
      <c r="I27" s="57" t="str">
        <f>IF(Paramètres!C7="Français",Tables!$A$9,Tables!$B$9)</f>
        <v>Heure</v>
      </c>
      <c r="J27" s="219" t="str">
        <f>IF(Paramètres!C7="Français",Tables!$A$10,Tables!$B$10)</f>
        <v>Ville</v>
      </c>
      <c r="K27" s="220" t="s">
        <v>154</v>
      </c>
      <c r="L27" s="220" t="s">
        <v>154</v>
      </c>
      <c r="M27" s="221" t="s">
        <v>154</v>
      </c>
      <c r="N27" s="219" t="str">
        <f>IF(Paramètres!C7="Français",Tables!$A$11,Tables!$B$11)</f>
        <v>Stade</v>
      </c>
      <c r="O27" s="220" t="s">
        <v>154</v>
      </c>
      <c r="P27" s="220" t="s">
        <v>154</v>
      </c>
      <c r="Q27" s="221" t="s">
        <v>154</v>
      </c>
      <c r="R27" s="219" t="str">
        <f>IF(Paramètres!C7="Français",Tables!$A$12,Tables!$B$12)</f>
        <v>Equipes</v>
      </c>
      <c r="S27" s="220" t="s">
        <v>154</v>
      </c>
      <c r="T27" s="220" t="s">
        <v>154</v>
      </c>
      <c r="U27" s="220" t="s">
        <v>154</v>
      </c>
      <c r="V27" s="220" t="s">
        <v>154</v>
      </c>
      <c r="W27" s="221" t="s">
        <v>154</v>
      </c>
      <c r="X27" s="219" t="str">
        <f>IF(Paramètres!C7="Français",Tables!$A$13,Tables!$B$13)</f>
        <v>Score</v>
      </c>
      <c r="Y27" s="222" t="s">
        <v>154</v>
      </c>
      <c r="Z27" s="217" t="s">
        <v>174</v>
      </c>
      <c r="AA27" s="218"/>
      <c r="AB27" s="102"/>
      <c r="AC27" s="102"/>
    </row>
    <row r="28" spans="2:33">
      <c r="C28" s="58">
        <v>49</v>
      </c>
      <c r="D28" s="163" t="str">
        <f>IF(Paramètres!$C$7="Français",AB28,AC28)</f>
        <v>Mercredi</v>
      </c>
      <c r="E28" s="164"/>
      <c r="F28" s="164"/>
      <c r="G28" s="165">
        <v>42557</v>
      </c>
      <c r="H28" s="166"/>
      <c r="I28" s="14">
        <v>0.875</v>
      </c>
      <c r="J28" s="148" t="s">
        <v>57</v>
      </c>
      <c r="K28" s="149"/>
      <c r="L28" s="149"/>
      <c r="M28" s="150"/>
      <c r="N28" s="148" t="s">
        <v>62</v>
      </c>
      <c r="O28" s="149"/>
      <c r="P28" s="149"/>
      <c r="Q28" s="150"/>
      <c r="R28" s="249" t="str">
        <f>IF(+AF28=FALSE,"",AF28)</f>
        <v/>
      </c>
      <c r="S28" s="149"/>
      <c r="T28" s="150"/>
      <c r="U28" s="148" t="str">
        <f>IF(+AG28=FALSE,"",AG28)</f>
        <v/>
      </c>
      <c r="V28" s="149"/>
      <c r="W28" s="150"/>
      <c r="X28" s="2"/>
      <c r="Y28" s="66"/>
      <c r="Z28" s="76"/>
      <c r="AA28" s="82"/>
      <c r="AB28" s="106" t="str">
        <f>VLOOKUP(WEEKDAY(G28,1),Jour,3)</f>
        <v>Mercredi</v>
      </c>
      <c r="AC28" s="106" t="str">
        <f>VLOOKUP(WEEKDAY(G28,1),Jour,2)</f>
        <v>Wednesday</v>
      </c>
      <c r="AD28" s="10">
        <v>1</v>
      </c>
      <c r="AE28" s="10">
        <v>2</v>
      </c>
      <c r="AF28" s="10" t="b">
        <f>IF(X20&gt;Y20,R20,IF(Y20&gt;X20,U20,IF(X20=Y20,IF(Z20&gt;AA20,R20,IF(AA20&gt;Z20,U20)))))</f>
        <v>0</v>
      </c>
      <c r="AG28" s="10" t="b">
        <f>IF(X21&gt;Y21,R21,IF(Y21&gt;X21,U21,IF(X21=Y21,IF(Z21&gt;AA21,R21,IF(AA21&gt;Z21,U21)))))</f>
        <v>0</v>
      </c>
    </row>
    <row r="29" spans="2:33" ht="15.75" thickBot="1">
      <c r="C29" s="62">
        <v>50</v>
      </c>
      <c r="D29" s="239" t="str">
        <f>IF(Paramètres!$C$7="Français",AB29,AC29)</f>
        <v>Jeudi</v>
      </c>
      <c r="E29" s="240"/>
      <c r="F29" s="240"/>
      <c r="G29" s="241">
        <v>42558</v>
      </c>
      <c r="H29" s="242"/>
      <c r="I29" s="63">
        <v>0.875</v>
      </c>
      <c r="J29" s="243" t="s">
        <v>51</v>
      </c>
      <c r="K29" s="244"/>
      <c r="L29" s="244"/>
      <c r="M29" s="245"/>
      <c r="N29" s="243" t="s">
        <v>61</v>
      </c>
      <c r="O29" s="244"/>
      <c r="P29" s="244"/>
      <c r="Q29" s="245"/>
      <c r="R29" s="243" t="str">
        <f>IF(+AF29=FALSE,"",AF29)</f>
        <v/>
      </c>
      <c r="S29" s="244"/>
      <c r="T29" s="245"/>
      <c r="U29" s="243" t="str">
        <f>IF(+AG29=FALSE,"",AG29)</f>
        <v/>
      </c>
      <c r="V29" s="244"/>
      <c r="W29" s="245"/>
      <c r="X29" s="72"/>
      <c r="Y29" s="73"/>
      <c r="Z29" s="80"/>
      <c r="AA29" s="83"/>
      <c r="AB29" s="106" t="str">
        <f>VLOOKUP(WEEKDAY(G29,1),Jour,3)</f>
        <v>Jeudi</v>
      </c>
      <c r="AC29" s="106" t="str">
        <f>VLOOKUP(WEEKDAY(G29,1),Jour,2)</f>
        <v>Thursday</v>
      </c>
      <c r="AD29" s="10">
        <v>3</v>
      </c>
      <c r="AE29" s="10">
        <v>4</v>
      </c>
      <c r="AF29" s="10" t="b">
        <f>IF(X22&gt;Y22,R22,IF(Y22&gt;X22,U22,IF(X22=Y22,IF(Z22&gt;AA22,R22,IF(AA22&gt;Z22,U22)))))</f>
        <v>0</v>
      </c>
      <c r="AG29" s="10" t="b">
        <f>IF(X23&gt;Y23,R23,IF(Y23&gt;X23,U23,IF(X23=Y23,IF(Z23&gt;AA23,R23,IF(AA23&gt;Z23,U23)))))</f>
        <v>0</v>
      </c>
    </row>
    <row r="30" spans="2:33" ht="16.5" thickTop="1" thickBot="1">
      <c r="B30" s="1">
        <f ca="1">RANDBETWEEN(1,100)</f>
        <v>5</v>
      </c>
      <c r="C30" s="254" t="str">
        <f ca="1">HYPERLINK(VLOOKUP(B30,liens!$A$2:$C$103,3,FALSE),VLOOKUP(B30,liens!$A$2:$C$103,2,FALSE))</f>
        <v>Windows</v>
      </c>
      <c r="D30" s="254"/>
      <c r="E30" s="254"/>
      <c r="F30" s="254"/>
      <c r="G30" s="254"/>
      <c r="H30" s="254"/>
      <c r="I30" s="254"/>
      <c r="AB30" s="100"/>
      <c r="AC30" s="100"/>
    </row>
    <row r="31" spans="2:33" ht="16.5" thickTop="1" thickBot="1">
      <c r="C31" s="234" t="str">
        <f>IF(Paramètres!C7="Français","Finale","Final")</f>
        <v>Finale</v>
      </c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6"/>
      <c r="AB31" s="103"/>
      <c r="AC31" s="103"/>
    </row>
    <row r="32" spans="2:33" ht="6" customHeight="1" thickTop="1" thickBot="1">
      <c r="AB32" s="100"/>
      <c r="AC32" s="100"/>
    </row>
    <row r="33" spans="2:33" ht="15.75" thickTop="1">
      <c r="C33" s="56" t="str">
        <f>IF(Paramètres!C7="Français",Tables!$A$6,Tables!$B$6)</f>
        <v>Match</v>
      </c>
      <c r="D33" s="219" t="str">
        <f>IF(Paramètres!C7="Français",Tables!$A$7,Tables!$B$7)</f>
        <v>Date</v>
      </c>
      <c r="E33" s="220"/>
      <c r="F33" s="220"/>
      <c r="G33" s="220"/>
      <c r="H33" s="221"/>
      <c r="I33" s="57" t="str">
        <f>IF(Paramètres!C7="Français",Tables!$A$9,Tables!$B$9)</f>
        <v>Heure</v>
      </c>
      <c r="J33" s="219" t="str">
        <f>IF(Paramètres!C7="Français",Tables!$A$10,Tables!$B$10)</f>
        <v>Ville</v>
      </c>
      <c r="K33" s="220" t="s">
        <v>154</v>
      </c>
      <c r="L33" s="220" t="s">
        <v>154</v>
      </c>
      <c r="M33" s="221" t="s">
        <v>154</v>
      </c>
      <c r="N33" s="219" t="str">
        <f>IF(Paramètres!C7="Français",Tables!$A$11,Tables!$B$11)</f>
        <v>Stade</v>
      </c>
      <c r="O33" s="220" t="s">
        <v>154</v>
      </c>
      <c r="P33" s="220" t="s">
        <v>154</v>
      </c>
      <c r="Q33" s="221" t="s">
        <v>154</v>
      </c>
      <c r="R33" s="219" t="str">
        <f>IF(Paramètres!C7="Français",Tables!$A$12,Tables!$B$12)</f>
        <v>Equipes</v>
      </c>
      <c r="S33" s="220" t="s">
        <v>154</v>
      </c>
      <c r="T33" s="220" t="s">
        <v>154</v>
      </c>
      <c r="U33" s="220" t="s">
        <v>154</v>
      </c>
      <c r="V33" s="220" t="s">
        <v>154</v>
      </c>
      <c r="W33" s="221" t="s">
        <v>154</v>
      </c>
      <c r="X33" s="219" t="str">
        <f>IF(Paramètres!C7="Français",Tables!$A$13,Tables!$B$13)</f>
        <v>Score</v>
      </c>
      <c r="Y33" s="222" t="s">
        <v>154</v>
      </c>
      <c r="Z33" s="217" t="s">
        <v>174</v>
      </c>
      <c r="AA33" s="218"/>
      <c r="AB33" s="102"/>
      <c r="AC33" s="102"/>
    </row>
    <row r="34" spans="2:33" ht="15.75" thickBot="1">
      <c r="C34" s="64">
        <v>51</v>
      </c>
      <c r="D34" s="264" t="str">
        <f>IF(Paramètres!$C$7="Français",AB34,AC34)</f>
        <v>Dimanche</v>
      </c>
      <c r="E34" s="265"/>
      <c r="F34" s="265"/>
      <c r="G34" s="266">
        <v>42561</v>
      </c>
      <c r="H34" s="267"/>
      <c r="I34" s="65">
        <v>0.875</v>
      </c>
      <c r="J34" s="261" t="s">
        <v>49</v>
      </c>
      <c r="K34" s="262"/>
      <c r="L34" s="262"/>
      <c r="M34" s="263"/>
      <c r="N34" s="261" t="s">
        <v>11</v>
      </c>
      <c r="O34" s="262"/>
      <c r="P34" s="262"/>
      <c r="Q34" s="263"/>
      <c r="R34" s="261" t="str">
        <f>IF(+AF34=FALSE,"",AF34)</f>
        <v/>
      </c>
      <c r="S34" s="262"/>
      <c r="T34" s="263"/>
      <c r="U34" s="261" t="str">
        <f>IF(+AG34=FALSE,"",AG34)</f>
        <v/>
      </c>
      <c r="V34" s="262"/>
      <c r="W34" s="263"/>
      <c r="X34" s="84"/>
      <c r="Y34" s="85"/>
      <c r="Z34" s="86"/>
      <c r="AA34" s="87"/>
      <c r="AB34" s="106" t="str">
        <f>VLOOKUP(WEEKDAY(G34,1),Jour,3)</f>
        <v>Dimanche</v>
      </c>
      <c r="AC34" s="106" t="str">
        <f>VLOOKUP(WEEKDAY(G34,1),Jour,2)</f>
        <v>Sunday</v>
      </c>
      <c r="AD34" s="10">
        <v>1</v>
      </c>
      <c r="AE34" s="10">
        <v>2</v>
      </c>
      <c r="AF34" s="10" t="b">
        <f>IF(X28&gt;Y28,R28,IF(Y28&gt;X28,U28,IF(X28=Y28,IF(Z28&gt;AA28,R28,IF(AA28&gt;Z28,U28)))))</f>
        <v>0</v>
      </c>
      <c r="AG34" s="10" t="b">
        <f>IF(X29&gt;Y29,R29,IF(Y29&gt;X29,U29,IF(X29=Y29,IF(Z29&gt;AA29,R29,IF(AA29&gt;Z29,U29)))))</f>
        <v>0</v>
      </c>
    </row>
    <row r="35" spans="2:33" ht="16.5" thickTop="1" thickBot="1">
      <c r="B35" s="1">
        <f ca="1">RANDBETWEEN(1,100)</f>
        <v>23</v>
      </c>
      <c r="C35" s="254" t="str">
        <f ca="1">HYPERLINK(VLOOKUP(B35,liens!$A$2:$C$103,3,FALSE),VLOOKUP(B35,liens!$A$2:$C$103,2,FALSE))</f>
        <v>Vinyls</v>
      </c>
      <c r="D35" s="254"/>
      <c r="E35" s="254"/>
      <c r="F35" s="254"/>
      <c r="G35" s="254"/>
      <c r="H35" s="254"/>
      <c r="I35" s="254"/>
      <c r="AB35" s="100"/>
      <c r="AC35" s="100"/>
    </row>
    <row r="36" spans="2:33" ht="16.5" thickTop="1" thickBot="1">
      <c r="C36" s="255" t="str">
        <f>IF(Paramètres!C7="Français","Vainqueur","Winner")</f>
        <v>Vainqueur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7"/>
      <c r="AB36" s="102"/>
      <c r="AC36" s="102"/>
    </row>
    <row r="37" spans="2:33" ht="6" customHeight="1" thickTop="1" thickBot="1">
      <c r="AB37" s="100"/>
      <c r="AC37" s="100"/>
    </row>
    <row r="38" spans="2:33" ht="17.25" thickTop="1" thickBot="1">
      <c r="C38" s="258" t="str">
        <f>IF(+AF38=FALSE,"",AF38)</f>
        <v/>
      </c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60"/>
      <c r="AB38" s="104"/>
      <c r="AC38" s="104"/>
      <c r="AF38" s="10" t="b">
        <f>IF(X34&gt;Y34,R34,IF(Y34&gt;X34,U34,IF(X34=Y34,IF(Z34&gt;AA34,R34,IF(AA34&gt;Z34,U34)))))</f>
        <v>0</v>
      </c>
    </row>
    <row r="39" spans="2:33" ht="15.75" thickTop="1"/>
    <row r="41" spans="2:33">
      <c r="C41" s="10" t="s">
        <v>152</v>
      </c>
    </row>
  </sheetData>
  <sheetProtection sheet="1" objects="1" scenarios="1"/>
  <mergeCells count="130">
    <mergeCell ref="C24:I24"/>
    <mergeCell ref="C30:I30"/>
    <mergeCell ref="C35:I35"/>
    <mergeCell ref="C36:AA36"/>
    <mergeCell ref="C38:AA38"/>
    <mergeCell ref="U34:W34"/>
    <mergeCell ref="N13:Q13"/>
    <mergeCell ref="N23:Q23"/>
    <mergeCell ref="D34:F34"/>
    <mergeCell ref="G34:H34"/>
    <mergeCell ref="J34:M34"/>
    <mergeCell ref="N34:Q34"/>
    <mergeCell ref="R34:T34"/>
    <mergeCell ref="U29:W29"/>
    <mergeCell ref="D33:H33"/>
    <mergeCell ref="J33:M33"/>
    <mergeCell ref="N33:Q33"/>
    <mergeCell ref="R33:W33"/>
    <mergeCell ref="U21:W21"/>
    <mergeCell ref="J22:M22"/>
    <mergeCell ref="N22:Q22"/>
    <mergeCell ref="R22:T22"/>
    <mergeCell ref="U22:W22"/>
    <mergeCell ref="X33:Y33"/>
    <mergeCell ref="J28:M28"/>
    <mergeCell ref="N28:Q28"/>
    <mergeCell ref="J11:M11"/>
    <mergeCell ref="N11:Q11"/>
    <mergeCell ref="R11:T11"/>
    <mergeCell ref="U11:W11"/>
    <mergeCell ref="U9:W9"/>
    <mergeCell ref="J10:M10"/>
    <mergeCell ref="N10:Q10"/>
    <mergeCell ref="R10:T10"/>
    <mergeCell ref="U10:W10"/>
    <mergeCell ref="J20:M20"/>
    <mergeCell ref="N20:Q20"/>
    <mergeCell ref="R20:T20"/>
    <mergeCell ref="U20:W20"/>
    <mergeCell ref="C17:AA17"/>
    <mergeCell ref="C25:AA25"/>
    <mergeCell ref="D23:F23"/>
    <mergeCell ref="G23:H23"/>
    <mergeCell ref="J23:M23"/>
    <mergeCell ref="R23:T23"/>
    <mergeCell ref="U23:W23"/>
    <mergeCell ref="C16:I16"/>
    <mergeCell ref="D22:F22"/>
    <mergeCell ref="G22:H22"/>
    <mergeCell ref="D21:F21"/>
    <mergeCell ref="G21:H21"/>
    <mergeCell ref="J21:M21"/>
    <mergeCell ref="N21:Q21"/>
    <mergeCell ref="R21:T21"/>
    <mergeCell ref="D20:F20"/>
    <mergeCell ref="G20:H20"/>
    <mergeCell ref="D12:F12"/>
    <mergeCell ref="G12:H12"/>
    <mergeCell ref="D19:H19"/>
    <mergeCell ref="C31:AA31"/>
    <mergeCell ref="D29:F29"/>
    <mergeCell ref="G29:H29"/>
    <mergeCell ref="J29:M29"/>
    <mergeCell ref="N29:Q29"/>
    <mergeCell ref="R29:T29"/>
    <mergeCell ref="D28:F28"/>
    <mergeCell ref="G28:H28"/>
    <mergeCell ref="D27:H27"/>
    <mergeCell ref="J27:M27"/>
    <mergeCell ref="N27:Q27"/>
    <mergeCell ref="R27:W27"/>
    <mergeCell ref="R28:T28"/>
    <mergeCell ref="U28:W28"/>
    <mergeCell ref="X27:Y27"/>
    <mergeCell ref="J19:M19"/>
    <mergeCell ref="N19:Q19"/>
    <mergeCell ref="R19:W19"/>
    <mergeCell ref="X19:Y19"/>
    <mergeCell ref="Z19:AA19"/>
    <mergeCell ref="Z27:AA27"/>
    <mergeCell ref="J15:M15"/>
    <mergeCell ref="N15:Q15"/>
    <mergeCell ref="R15:T15"/>
    <mergeCell ref="U15:W15"/>
    <mergeCell ref="G14:H14"/>
    <mergeCell ref="J12:M12"/>
    <mergeCell ref="N12:Q12"/>
    <mergeCell ref="R12:T12"/>
    <mergeCell ref="U12:W12"/>
    <mergeCell ref="J14:M14"/>
    <mergeCell ref="N14:Q14"/>
    <mergeCell ref="R14:T14"/>
    <mergeCell ref="U14:W14"/>
    <mergeCell ref="R2:T2"/>
    <mergeCell ref="C2:E2"/>
    <mergeCell ref="F2:H2"/>
    <mergeCell ref="I2:K2"/>
    <mergeCell ref="L2:N2"/>
    <mergeCell ref="O2:Q2"/>
    <mergeCell ref="J8:M8"/>
    <mergeCell ref="N8:Q8"/>
    <mergeCell ref="R8:T8"/>
    <mergeCell ref="D8:F8"/>
    <mergeCell ref="G8:H8"/>
    <mergeCell ref="C5:AA5"/>
    <mergeCell ref="Z7:AA7"/>
    <mergeCell ref="Z33:AA33"/>
    <mergeCell ref="D7:H7"/>
    <mergeCell ref="J7:M7"/>
    <mergeCell ref="N7:Q7"/>
    <mergeCell ref="R7:W7"/>
    <mergeCell ref="X7:Y7"/>
    <mergeCell ref="U8:W8"/>
    <mergeCell ref="J9:M9"/>
    <mergeCell ref="N9:Q9"/>
    <mergeCell ref="R9:T9"/>
    <mergeCell ref="D13:F13"/>
    <mergeCell ref="G13:H13"/>
    <mergeCell ref="J13:M13"/>
    <mergeCell ref="R13:T13"/>
    <mergeCell ref="U13:W13"/>
    <mergeCell ref="D10:F10"/>
    <mergeCell ref="G10:H10"/>
    <mergeCell ref="D9:F9"/>
    <mergeCell ref="G9:H9"/>
    <mergeCell ref="D11:F11"/>
    <mergeCell ref="G11:H11"/>
    <mergeCell ref="D14:F14"/>
    <mergeCell ref="D15:F15"/>
    <mergeCell ref="G15:H15"/>
  </mergeCells>
  <conditionalFormatting sqref="X8:Y15">
    <cfRule type="containsBlanks" dxfId="3" priority="8">
      <formula>LEN(TRIM(X8))=0</formula>
    </cfRule>
  </conditionalFormatting>
  <conditionalFormatting sqref="X20:Y23">
    <cfRule type="containsBlanks" dxfId="2" priority="7">
      <formula>LEN(TRIM(X20))=0</formula>
    </cfRule>
  </conditionalFormatting>
  <conditionalFormatting sqref="X28:Y29">
    <cfRule type="containsBlanks" dxfId="1" priority="6">
      <formula>LEN(TRIM(X28))=0</formula>
    </cfRule>
  </conditionalFormatting>
  <conditionalFormatting sqref="X34:Y34">
    <cfRule type="containsBlanks" dxfId="0" priority="5">
      <formula>LEN(TRIM(X34))=0</formula>
    </cfRule>
  </conditionalFormatting>
  <hyperlinks>
    <hyperlink ref="C2" location="Paramètres!A1" tooltip="Paramètres - Setup" display="Paramètres!A1"/>
    <hyperlink ref="F2" location="Paramètres!A1" tooltip="Paramètres - Setup" display="Paramètres!A1"/>
    <hyperlink ref="I2" location="Paramètres!A1" tooltip="Paramètres - Setup" display="Paramètres!A1"/>
    <hyperlink ref="L2" location="Paramètres!A1" tooltip="Paramètres - Setup" display="Paramètres!A1"/>
    <hyperlink ref="O2" location="Paramètres!A1" tooltip="Paramètres - Setup" display="Paramètres!A1"/>
    <hyperlink ref="R2" location="Paramètres!A1" tooltip="Paramètres - Setup" display="Paramètres!A1"/>
    <hyperlink ref="F2:H2" location="Calendrier!A1" tooltip="Calendrier - Matches" display="Calendrier!A1"/>
    <hyperlink ref="I2:K2" location="Classements!A1" tooltip="Classements - Standings" display="Classements!A1"/>
    <hyperlink ref="L2:N2" location="Tableau!A1" tooltip="Tableau Final - Knockout phase" display="Tableau!A1"/>
    <hyperlink ref="O2:Q2" location="Stats!A1" tooltip="Statistiques - Statistics" display="Stats!A1"/>
    <hyperlink ref="R2:T2" location="Aide!A1" tooltip="Aide - Help" display="Aide!A1"/>
    <hyperlink ref="C2:E2" location="Paramètres!A1" tooltip="Paramètres - Setup" display="Paramètres!A1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CDAF4807-3057-483D-81BB-ECADD8F8FBDB}">
            <xm:f>NOT(ISERROR(SEARCH(Paramètres!$H$7,R8)))</xm:f>
            <xm:f>Paramètres!$H$7</xm:f>
            <x14:dxf>
              <font>
                <b/>
                <i val="0"/>
                <color theme="4" tint="-0.499984740745262"/>
              </font>
              <fill>
                <patternFill>
                  <bgColor theme="7" tint="0.79998168889431442"/>
                </patternFill>
              </fill>
            </x14:dxf>
          </x14:cfRule>
          <xm:sqref>R8:W15 R20:W23 R34:W34</xm:sqref>
        </x14:conditionalFormatting>
        <x14:conditionalFormatting xmlns:xm="http://schemas.microsoft.com/office/excel/2006/main">
          <x14:cfRule type="containsText" priority="12" operator="containsText" id="{780D8247-86DF-43F7-AFDD-27DF97EFAFF8}">
            <xm:f>NOT(ISERROR(SEARCH(Paramètres!$H$7,R28)))</xm:f>
            <xm:f>Paramètres!$H$7</xm:f>
            <x14:dxf>
              <font>
                <b/>
                <i val="0"/>
                <strike val="0"/>
                <color theme="4" tint="-0.499984740745262"/>
              </font>
              <fill>
                <patternFill>
                  <bgColor theme="7" tint="0.79998168889431442"/>
                </patternFill>
              </fill>
            </x14:dxf>
          </x14:cfRule>
          <xm:sqref>R28:W29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B1:Z204"/>
  <sheetViews>
    <sheetView showGridLines="0" showRowColHeaders="0" workbookViewId="0">
      <pane ySplit="21" topLeftCell="A189" activePane="bottomLeft" state="frozen"/>
      <selection pane="bottomLeft" activeCell="L2" sqref="L2:N2"/>
    </sheetView>
  </sheetViews>
  <sheetFormatPr baseColWidth="10" defaultColWidth="11.5703125" defaultRowHeight="12"/>
  <cols>
    <col min="1" max="1" width="2" style="90" customWidth="1"/>
    <col min="2" max="2" width="13.85546875" style="90" hidden="1" customWidth="1"/>
    <col min="3" max="27" width="5.140625" style="90" customWidth="1"/>
    <col min="28" max="16384" width="11.5703125" style="90"/>
  </cols>
  <sheetData>
    <row r="1" spans="3:20" s="88" customFormat="1" ht="6.6" customHeight="1" thickBot="1"/>
    <row r="2" spans="3:20" s="89" customFormat="1" ht="26.45" customHeight="1" thickBot="1">
      <c r="C2" s="277" t="str">
        <f>IF(Paramètres!C7="Français","Paramètres","Setup")</f>
        <v>Paramètres</v>
      </c>
      <c r="D2" s="277"/>
      <c r="E2" s="277"/>
      <c r="F2" s="277" t="str">
        <f>IF(Paramètres!C7="Français","Calendrier","Matches")</f>
        <v>Calendrier</v>
      </c>
      <c r="G2" s="277"/>
      <c r="H2" s="277"/>
      <c r="I2" s="277" t="str">
        <f>IF(Paramètres!C7="Français","Classements","Standings")</f>
        <v>Classements</v>
      </c>
      <c r="J2" s="277"/>
      <c r="K2" s="277"/>
      <c r="L2" s="277" t="str">
        <f>IF(Paramètres!C7="Français","Tableau Final","Knockout phase")</f>
        <v>Tableau Final</v>
      </c>
      <c r="M2" s="277"/>
      <c r="N2" s="277"/>
      <c r="O2" s="278" t="str">
        <f>IF(Paramètres!C7="français","Buteurs","Scorers")</f>
        <v>Buteurs</v>
      </c>
      <c r="P2" s="278"/>
      <c r="Q2" s="278"/>
      <c r="R2" s="277" t="str">
        <f>IF(Paramètres!C7="Français","Aide","Help")</f>
        <v>Aide</v>
      </c>
      <c r="S2" s="277"/>
      <c r="T2" s="277"/>
    </row>
    <row r="3" spans="3:20" ht="4.1500000000000004" customHeight="1"/>
    <row r="4" spans="3:20" ht="4.5" customHeight="1" thickBot="1"/>
    <row r="5" spans="3:20" ht="13.5" thickTop="1" thickBot="1">
      <c r="C5" s="279" t="str">
        <f>IF(Paramètres!C7="Français","Classement des buteurs","Ranking scorers")</f>
        <v>Classement des buteurs</v>
      </c>
      <c r="D5" s="280"/>
      <c r="E5" s="280"/>
      <c r="F5" s="280"/>
      <c r="G5" s="280"/>
      <c r="H5" s="280"/>
      <c r="I5" s="280"/>
      <c r="J5" s="280"/>
      <c r="K5" s="280"/>
      <c r="L5" s="281"/>
    </row>
    <row r="6" spans="3:20" ht="6" customHeight="1" thickTop="1" thickBot="1"/>
    <row r="7" spans="3:20" ht="12.75" thickTop="1">
      <c r="C7" s="99" t="str">
        <f>IF(Paramètres!C7="Français","Rang","Rank")</f>
        <v>Rang</v>
      </c>
      <c r="D7" s="273" t="str">
        <f>IF(Paramètres!C7="Français","Joueur","Player")</f>
        <v>Joueur</v>
      </c>
      <c r="E7" s="273"/>
      <c r="F7" s="273"/>
      <c r="G7" s="273" t="str">
        <f>IF(Paramètres!C7="Français","Equipe","Team")</f>
        <v>Equipe</v>
      </c>
      <c r="H7" s="273"/>
      <c r="I7" s="273"/>
      <c r="J7" s="273"/>
      <c r="K7" s="273" t="str">
        <f>IF(Paramètres!C7="Français","Buts","Goals")</f>
        <v>Buts</v>
      </c>
      <c r="L7" s="274"/>
    </row>
    <row r="8" spans="3:20">
      <c r="C8" s="98">
        <v>1</v>
      </c>
      <c r="D8" s="275" t="str">
        <f t="shared" ref="D8:D17" si="0">IFERROR(VLOOKUP(C8,$C$22:$Z$202,2,FALSE),"")</f>
        <v/>
      </c>
      <c r="E8" s="275"/>
      <c r="F8" s="275"/>
      <c r="G8" s="275" t="str">
        <f t="shared" ref="G8:G17" si="1">IFERROR(VLOOKUP(C8,$C$22:$Z$202,5,FALSE),"")</f>
        <v/>
      </c>
      <c r="H8" s="275"/>
      <c r="I8" s="275"/>
      <c r="J8" s="275" t="e">
        <f t="shared" ref="J8:J17" si="2">VLOOKUP(I8,$C$22:$Z$202,2,FALSE)</f>
        <v>#N/A</v>
      </c>
      <c r="K8" s="275" t="str">
        <f t="shared" ref="K8:K17" si="3">IFERROR(VLOOKUP(C8,$C$22:$Z$202,23,FALSE),"")</f>
        <v/>
      </c>
      <c r="L8" s="276"/>
    </row>
    <row r="9" spans="3:20">
      <c r="C9" s="96">
        <v>2</v>
      </c>
      <c r="D9" s="269" t="str">
        <f t="shared" si="0"/>
        <v/>
      </c>
      <c r="E9" s="269"/>
      <c r="F9" s="269"/>
      <c r="G9" s="269" t="str">
        <f t="shared" si="1"/>
        <v/>
      </c>
      <c r="H9" s="269"/>
      <c r="I9" s="269"/>
      <c r="J9" s="269" t="e">
        <f t="shared" si="2"/>
        <v>#N/A</v>
      </c>
      <c r="K9" s="269" t="str">
        <f t="shared" si="3"/>
        <v/>
      </c>
      <c r="L9" s="270"/>
    </row>
    <row r="10" spans="3:20">
      <c r="C10" s="95">
        <v>3</v>
      </c>
      <c r="D10" s="271" t="str">
        <f t="shared" si="0"/>
        <v/>
      </c>
      <c r="E10" s="271"/>
      <c r="F10" s="271"/>
      <c r="G10" s="271" t="str">
        <f t="shared" si="1"/>
        <v/>
      </c>
      <c r="H10" s="271"/>
      <c r="I10" s="271"/>
      <c r="J10" s="271" t="e">
        <f t="shared" si="2"/>
        <v>#N/A</v>
      </c>
      <c r="K10" s="271" t="str">
        <f t="shared" si="3"/>
        <v/>
      </c>
      <c r="L10" s="272"/>
    </row>
    <row r="11" spans="3:20">
      <c r="C11" s="96">
        <v>4</v>
      </c>
      <c r="D11" s="269" t="str">
        <f t="shared" si="0"/>
        <v/>
      </c>
      <c r="E11" s="269"/>
      <c r="F11" s="269"/>
      <c r="G11" s="269" t="str">
        <f t="shared" si="1"/>
        <v/>
      </c>
      <c r="H11" s="269"/>
      <c r="I11" s="269"/>
      <c r="J11" s="269" t="e">
        <f t="shared" si="2"/>
        <v>#N/A</v>
      </c>
      <c r="K11" s="269" t="str">
        <f t="shared" si="3"/>
        <v/>
      </c>
      <c r="L11" s="270"/>
    </row>
    <row r="12" spans="3:20">
      <c r="C12" s="95">
        <v>5</v>
      </c>
      <c r="D12" s="271" t="str">
        <f t="shared" si="0"/>
        <v/>
      </c>
      <c r="E12" s="271"/>
      <c r="F12" s="271"/>
      <c r="G12" s="271" t="str">
        <f t="shared" si="1"/>
        <v/>
      </c>
      <c r="H12" s="271"/>
      <c r="I12" s="271"/>
      <c r="J12" s="271" t="e">
        <f t="shared" si="2"/>
        <v>#N/A</v>
      </c>
      <c r="K12" s="271" t="str">
        <f t="shared" si="3"/>
        <v/>
      </c>
      <c r="L12" s="272"/>
    </row>
    <row r="13" spans="3:20">
      <c r="C13" s="96">
        <v>6</v>
      </c>
      <c r="D13" s="269" t="str">
        <f t="shared" si="0"/>
        <v/>
      </c>
      <c r="E13" s="269"/>
      <c r="F13" s="269"/>
      <c r="G13" s="269" t="str">
        <f t="shared" si="1"/>
        <v/>
      </c>
      <c r="H13" s="269"/>
      <c r="I13" s="269"/>
      <c r="J13" s="269" t="e">
        <f t="shared" si="2"/>
        <v>#N/A</v>
      </c>
      <c r="K13" s="269" t="str">
        <f t="shared" si="3"/>
        <v/>
      </c>
      <c r="L13" s="270"/>
    </row>
    <row r="14" spans="3:20">
      <c r="C14" s="95">
        <v>7</v>
      </c>
      <c r="D14" s="271" t="str">
        <f t="shared" si="0"/>
        <v/>
      </c>
      <c r="E14" s="271"/>
      <c r="F14" s="271"/>
      <c r="G14" s="271" t="str">
        <f t="shared" si="1"/>
        <v/>
      </c>
      <c r="H14" s="271"/>
      <c r="I14" s="271"/>
      <c r="J14" s="271" t="e">
        <f t="shared" si="2"/>
        <v>#N/A</v>
      </c>
      <c r="K14" s="271" t="str">
        <f t="shared" si="3"/>
        <v/>
      </c>
      <c r="L14" s="272"/>
    </row>
    <row r="15" spans="3:20">
      <c r="C15" s="96">
        <v>8</v>
      </c>
      <c r="D15" s="269" t="str">
        <f t="shared" si="0"/>
        <v/>
      </c>
      <c r="E15" s="269"/>
      <c r="F15" s="269"/>
      <c r="G15" s="269" t="str">
        <f t="shared" si="1"/>
        <v/>
      </c>
      <c r="H15" s="269"/>
      <c r="I15" s="269"/>
      <c r="J15" s="269" t="e">
        <f t="shared" si="2"/>
        <v>#N/A</v>
      </c>
      <c r="K15" s="269" t="str">
        <f t="shared" si="3"/>
        <v/>
      </c>
      <c r="L15" s="270"/>
    </row>
    <row r="16" spans="3:20">
      <c r="C16" s="95">
        <v>9</v>
      </c>
      <c r="D16" s="271" t="str">
        <f t="shared" si="0"/>
        <v/>
      </c>
      <c r="E16" s="271"/>
      <c r="F16" s="271"/>
      <c r="G16" s="271" t="str">
        <f t="shared" si="1"/>
        <v/>
      </c>
      <c r="H16" s="271"/>
      <c r="I16" s="271"/>
      <c r="J16" s="271" t="e">
        <f t="shared" si="2"/>
        <v>#N/A</v>
      </c>
      <c r="K16" s="271" t="str">
        <f t="shared" si="3"/>
        <v/>
      </c>
      <c r="L16" s="272"/>
    </row>
    <row r="17" spans="2:26" ht="12.75" thickBot="1">
      <c r="C17" s="97">
        <v>10</v>
      </c>
      <c r="D17" s="283" t="str">
        <f t="shared" si="0"/>
        <v/>
      </c>
      <c r="E17" s="283"/>
      <c r="F17" s="283"/>
      <c r="G17" s="283" t="str">
        <f t="shared" si="1"/>
        <v/>
      </c>
      <c r="H17" s="283"/>
      <c r="I17" s="283"/>
      <c r="J17" s="283" t="e">
        <f t="shared" si="2"/>
        <v>#N/A</v>
      </c>
      <c r="K17" s="283" t="str">
        <f t="shared" si="3"/>
        <v/>
      </c>
      <c r="L17" s="284"/>
    </row>
    <row r="18" spans="2:26" ht="16.5" thickTop="1" thickBot="1">
      <c r="B18" s="1">
        <f ca="1">RANDBETWEEN(1,100)</f>
        <v>15</v>
      </c>
      <c r="C18" s="254" t="str">
        <f ca="1">HYPERLINK(VLOOKUP(B18,liens!$A$2:$C$103,3,FALSE),VLOOKUP(B18,liens!$A$2:$C$103,2,FALSE))</f>
        <v>Téléphonie</v>
      </c>
      <c r="D18" s="254"/>
      <c r="E18" s="254"/>
      <c r="F18" s="254"/>
      <c r="G18" s="254"/>
      <c r="H18" s="254"/>
      <c r="I18" s="254"/>
      <c r="J18" s="254"/>
      <c r="K18" s="254"/>
      <c r="L18" s="254"/>
    </row>
    <row r="19" spans="2:26" ht="13.5" thickTop="1" thickBot="1">
      <c r="C19" s="279" t="str">
        <f>IF(Paramètres!C7="Français","Saisie des buteurs","Entering scorers")</f>
        <v>Saisie des buteurs</v>
      </c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1"/>
    </row>
    <row r="20" spans="2:26" ht="6" customHeight="1" thickTop="1" thickBot="1"/>
    <row r="21" spans="2:26" ht="12.75" thickTop="1">
      <c r="C21" s="94" t="str">
        <f>IF(Paramètres!C7="Français","Rang","Rank")</f>
        <v>Rang</v>
      </c>
      <c r="D21" s="273" t="str">
        <f>IF(Paramètres!C7="Français","Joueur","Player")</f>
        <v>Joueur</v>
      </c>
      <c r="E21" s="273"/>
      <c r="F21" s="273"/>
      <c r="G21" s="273" t="str">
        <f>IF(Paramètres!$C$7="Français","Equipe","Team")</f>
        <v>Equipe</v>
      </c>
      <c r="H21" s="273"/>
      <c r="I21" s="273"/>
      <c r="J21" s="273"/>
      <c r="K21" s="273" t="s">
        <v>175</v>
      </c>
      <c r="L21" s="273"/>
      <c r="M21" s="273" t="s">
        <v>176</v>
      </c>
      <c r="N21" s="273"/>
      <c r="O21" s="273" t="s">
        <v>177</v>
      </c>
      <c r="P21" s="273"/>
      <c r="Q21" s="273" t="str">
        <f>IF(Paramètres!C7="Français","Huitième","Round 16")</f>
        <v>Huitième</v>
      </c>
      <c r="R21" s="273"/>
      <c r="S21" s="273" t="str">
        <f>IF(Paramètres!C7="Français","Quart","Quarter")</f>
        <v>Quart</v>
      </c>
      <c r="T21" s="273"/>
      <c r="U21" s="273" t="str">
        <f>IF(Paramètres!C7="Français","Demi","Semi")</f>
        <v>Demi</v>
      </c>
      <c r="V21" s="273"/>
      <c r="W21" s="273" t="str">
        <f>IF(Paramètres!C7="Français","Finale","Final")</f>
        <v>Finale</v>
      </c>
      <c r="X21" s="273"/>
      <c r="Y21" s="273" t="s">
        <v>178</v>
      </c>
      <c r="Z21" s="274"/>
    </row>
    <row r="22" spans="2:26">
      <c r="C22" s="93" t="str">
        <f>IF(D22="","",RANK(Y22,$Y$22:$Y$202)+COUNTIF($Y$22:Y22,Y22)-1)</f>
        <v/>
      </c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75" t="str">
        <f>IF(D22="","",SUM(K22:X22))</f>
        <v/>
      </c>
      <c r="Z22" s="276"/>
    </row>
    <row r="23" spans="2:26">
      <c r="C23" s="91" t="str">
        <f>IF(D23="","",RANK(Y23,$Y$22:$Y$202)+COUNTIF($Y$22:Y23,Y23)-1)</f>
        <v/>
      </c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71" t="str">
        <f t="shared" ref="Y23:Y86" si="4">IF(D23="","",SUM(K23:X23))</f>
        <v/>
      </c>
      <c r="Z23" s="272"/>
    </row>
    <row r="24" spans="2:26">
      <c r="C24" s="91" t="str">
        <f>IF(D24="","",RANK(Y24,$Y$22:$Y$202)+COUNTIF($Y$22:Y24,Y24)-1)</f>
        <v/>
      </c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71" t="str">
        <f t="shared" si="4"/>
        <v/>
      </c>
      <c r="Z24" s="272"/>
    </row>
    <row r="25" spans="2:26">
      <c r="C25" s="91" t="str">
        <f>IF(D25="","",RANK(Y25,$Y$22:$Y$202)+COUNTIF($Y$22:Y25,Y25)-1)</f>
        <v/>
      </c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71" t="str">
        <f t="shared" si="4"/>
        <v/>
      </c>
      <c r="Z25" s="272"/>
    </row>
    <row r="26" spans="2:26">
      <c r="C26" s="91" t="str">
        <f>IF(D26="","",RANK(Y26,$Y$22:$Y$202)+COUNTIF($Y$22:Y26,Y26)-1)</f>
        <v/>
      </c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71" t="str">
        <f t="shared" si="4"/>
        <v/>
      </c>
      <c r="Z26" s="272"/>
    </row>
    <row r="27" spans="2:26">
      <c r="C27" s="91" t="str">
        <f>IF(D27="","",RANK(Y27,$Y$22:$Y$202)+COUNTIF($Y$22:Y27,Y27)-1)</f>
        <v/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71" t="str">
        <f t="shared" si="4"/>
        <v/>
      </c>
      <c r="Z27" s="272"/>
    </row>
    <row r="28" spans="2:26">
      <c r="C28" s="91" t="str">
        <f>IF(D28="","",RANK(Y28,$Y$22:$Y$202)+COUNTIF($Y$22:Y28,Y28)-1)</f>
        <v/>
      </c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71" t="str">
        <f t="shared" si="4"/>
        <v/>
      </c>
      <c r="Z28" s="272"/>
    </row>
    <row r="29" spans="2:26">
      <c r="C29" s="91" t="str">
        <f>IF(D29="","",RANK(Y29,$Y$22:$Y$202)+COUNTIF($Y$22:Y29,Y29)-1)</f>
        <v/>
      </c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71" t="str">
        <f t="shared" si="4"/>
        <v/>
      </c>
      <c r="Z29" s="272"/>
    </row>
    <row r="30" spans="2:26">
      <c r="C30" s="91" t="str">
        <f>IF(D30="","",RANK(Y30,$Y$22:$Y$202)+COUNTIF($Y$22:Y30,Y30)-1)</f>
        <v/>
      </c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71" t="str">
        <f t="shared" si="4"/>
        <v/>
      </c>
      <c r="Z30" s="272"/>
    </row>
    <row r="31" spans="2:26">
      <c r="C31" s="91" t="str">
        <f>IF(D31="","",RANK(Y31,$Y$22:$Y$202)+COUNTIF($Y$22:Y31,Y31)-1)</f>
        <v/>
      </c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71" t="str">
        <f t="shared" si="4"/>
        <v/>
      </c>
      <c r="Z31" s="272"/>
    </row>
    <row r="32" spans="2:26">
      <c r="C32" s="91" t="str">
        <f>IF(D32="","",RANK(Y32,$Y$22:$Y$202)+COUNTIF($Y$22:Y32,Y32)-1)</f>
        <v/>
      </c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71" t="str">
        <f t="shared" si="4"/>
        <v/>
      </c>
      <c r="Z32" s="272"/>
    </row>
    <row r="33" spans="3:26">
      <c r="C33" s="91" t="str">
        <f>IF(D33="","",RANK(Y33,$Y$22:$Y$202)+COUNTIF($Y$22:Y33,Y33)-1)</f>
        <v/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71" t="str">
        <f t="shared" si="4"/>
        <v/>
      </c>
      <c r="Z33" s="272"/>
    </row>
    <row r="34" spans="3:26">
      <c r="C34" s="91" t="str">
        <f>IF(D34="","",RANK(Y34,$Y$22:$Y$202)+COUNTIF($Y$22:Y34,Y34)-1)</f>
        <v/>
      </c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71" t="str">
        <f t="shared" si="4"/>
        <v/>
      </c>
      <c r="Z34" s="272"/>
    </row>
    <row r="35" spans="3:26">
      <c r="C35" s="91" t="str">
        <f>IF(D35="","",RANK(Y35,$Y$22:$Y$202)+COUNTIF($Y$22:Y35,Y35)-1)</f>
        <v/>
      </c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71" t="str">
        <f t="shared" si="4"/>
        <v/>
      </c>
      <c r="Z35" s="272"/>
    </row>
    <row r="36" spans="3:26">
      <c r="C36" s="91" t="str">
        <f>IF(D36="","",RANK(Y36,$Y$22:$Y$202)+COUNTIF($Y$22:Y36,Y36)-1)</f>
        <v/>
      </c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71" t="str">
        <f t="shared" si="4"/>
        <v/>
      </c>
      <c r="Z36" s="272"/>
    </row>
    <row r="37" spans="3:26">
      <c r="C37" s="91" t="str">
        <f>IF(D37="","",RANK(Y37,$Y$22:$Y$202)+COUNTIF($Y$22:Y37,Y37)-1)</f>
        <v/>
      </c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71" t="str">
        <f t="shared" si="4"/>
        <v/>
      </c>
      <c r="Z37" s="272"/>
    </row>
    <row r="38" spans="3:26">
      <c r="C38" s="91" t="str">
        <f>IF(D38="","",RANK(Y38,$Y$22:$Y$202)+COUNTIF($Y$22:Y38,Y38)-1)</f>
        <v/>
      </c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71" t="str">
        <f t="shared" si="4"/>
        <v/>
      </c>
      <c r="Z38" s="272"/>
    </row>
    <row r="39" spans="3:26">
      <c r="C39" s="91" t="str">
        <f>IF(D39="","",RANK(Y39,$Y$22:$Y$202)+COUNTIF($Y$22:Y39,Y39)-1)</f>
        <v/>
      </c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71" t="str">
        <f t="shared" si="4"/>
        <v/>
      </c>
      <c r="Z39" s="272"/>
    </row>
    <row r="40" spans="3:26">
      <c r="C40" s="91" t="str">
        <f>IF(D40="","",RANK(Y40,$Y$22:$Y$202)+COUNTIF($Y$22:Y40,Y40)-1)</f>
        <v/>
      </c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71" t="str">
        <f t="shared" si="4"/>
        <v/>
      </c>
      <c r="Z40" s="272"/>
    </row>
    <row r="41" spans="3:26">
      <c r="C41" s="91" t="str">
        <f>IF(D41="","",RANK(Y41,$Y$22:$Y$202)+COUNTIF($Y$22:Y41,Y41)-1)</f>
        <v/>
      </c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71" t="str">
        <f t="shared" si="4"/>
        <v/>
      </c>
      <c r="Z41" s="272"/>
    </row>
    <row r="42" spans="3:26">
      <c r="C42" s="91" t="str">
        <f>IF(D42="","",RANK(Y42,$Y$22:$Y$202)+COUNTIF($Y$22:Y42,Y42)-1)</f>
        <v/>
      </c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71" t="str">
        <f t="shared" si="4"/>
        <v/>
      </c>
      <c r="Z42" s="272"/>
    </row>
    <row r="43" spans="3:26">
      <c r="C43" s="91" t="str">
        <f>IF(D43="","",RANK(Y43,$Y$22:$Y$202)+COUNTIF($Y$22:Y43,Y43)-1)</f>
        <v/>
      </c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71" t="str">
        <f t="shared" si="4"/>
        <v/>
      </c>
      <c r="Z43" s="272"/>
    </row>
    <row r="44" spans="3:26">
      <c r="C44" s="91" t="str">
        <f>IF(D44="","",RANK(Y44,$Y$22:$Y$202)+COUNTIF($Y$22:Y44,Y44)-1)</f>
        <v/>
      </c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71" t="str">
        <f t="shared" si="4"/>
        <v/>
      </c>
      <c r="Z44" s="272"/>
    </row>
    <row r="45" spans="3:26">
      <c r="C45" s="91" t="str">
        <f>IF(D45="","",RANK(Y45,$Y$22:$Y$202)+COUNTIF($Y$22:Y45,Y45)-1)</f>
        <v/>
      </c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71" t="str">
        <f t="shared" si="4"/>
        <v/>
      </c>
      <c r="Z45" s="272"/>
    </row>
    <row r="46" spans="3:26">
      <c r="C46" s="91" t="str">
        <f>IF(D46="","",RANK(Y46,$Y$22:$Y$202)+COUNTIF($Y$22:Y46,Y46)-1)</f>
        <v/>
      </c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71" t="str">
        <f t="shared" si="4"/>
        <v/>
      </c>
      <c r="Z46" s="272"/>
    </row>
    <row r="47" spans="3:26">
      <c r="C47" s="91" t="str">
        <f>IF(D47="","",RANK(Y47,$Y$22:$Y$202)+COUNTIF($Y$22:Y47,Y47)-1)</f>
        <v/>
      </c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71" t="str">
        <f t="shared" si="4"/>
        <v/>
      </c>
      <c r="Z47" s="272"/>
    </row>
    <row r="48" spans="3:26">
      <c r="C48" s="91" t="str">
        <f>IF(D48="","",RANK(Y48,$Y$22:$Y$202)+COUNTIF($Y$22:Y48,Y48)-1)</f>
        <v/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71" t="str">
        <f t="shared" si="4"/>
        <v/>
      </c>
      <c r="Z48" s="272"/>
    </row>
    <row r="49" spans="3:26">
      <c r="C49" s="91" t="str">
        <f>IF(D49="","",RANK(Y49,$Y$22:$Y$202)+COUNTIF($Y$22:Y49,Y49)-1)</f>
        <v/>
      </c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71" t="str">
        <f t="shared" si="4"/>
        <v/>
      </c>
      <c r="Z49" s="272"/>
    </row>
    <row r="50" spans="3:26">
      <c r="C50" s="91" t="str">
        <f>IF(D50="","",RANK(Y50,$Y$22:$Y$202)+COUNTIF($Y$22:Y50,Y50)-1)</f>
        <v/>
      </c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71" t="str">
        <f t="shared" si="4"/>
        <v/>
      </c>
      <c r="Z50" s="272"/>
    </row>
    <row r="51" spans="3:26">
      <c r="C51" s="91" t="str">
        <f>IF(D51="","",RANK(Y51,$Y$22:$Y$202)+COUNTIF($Y$22:Y51,Y51)-1)</f>
        <v/>
      </c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71" t="str">
        <f t="shared" si="4"/>
        <v/>
      </c>
      <c r="Z51" s="272"/>
    </row>
    <row r="52" spans="3:26">
      <c r="C52" s="91" t="str">
        <f>IF(D52="","",RANK(Y52,$Y$22:$Y$202)+COUNTIF($Y$22:Y52,Y52)-1)</f>
        <v/>
      </c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71" t="str">
        <f t="shared" si="4"/>
        <v/>
      </c>
      <c r="Z52" s="272"/>
    </row>
    <row r="53" spans="3:26">
      <c r="C53" s="91" t="str">
        <f>IF(D53="","",RANK(Y53,$Y$22:$Y$202)+COUNTIF($Y$22:Y53,Y53)-1)</f>
        <v/>
      </c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71" t="str">
        <f t="shared" si="4"/>
        <v/>
      </c>
      <c r="Z53" s="272"/>
    </row>
    <row r="54" spans="3:26">
      <c r="C54" s="91" t="str">
        <f>IF(D54="","",RANK(Y54,$Y$22:$Y$202)+COUNTIF($Y$22:Y54,Y54)-1)</f>
        <v/>
      </c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71" t="str">
        <f t="shared" si="4"/>
        <v/>
      </c>
      <c r="Z54" s="272"/>
    </row>
    <row r="55" spans="3:26">
      <c r="C55" s="91" t="str">
        <f>IF(D55="","",RANK(Y55,$Y$22:$Y$202)+COUNTIF($Y$22:Y55,Y55)-1)</f>
        <v/>
      </c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71" t="str">
        <f t="shared" si="4"/>
        <v/>
      </c>
      <c r="Z55" s="272"/>
    </row>
    <row r="56" spans="3:26">
      <c r="C56" s="91" t="str">
        <f>IF(D56="","",RANK(Y56,$Y$22:$Y$202)+COUNTIF($Y$22:Y56,Y56)-1)</f>
        <v/>
      </c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71" t="str">
        <f t="shared" si="4"/>
        <v/>
      </c>
      <c r="Z56" s="272"/>
    </row>
    <row r="57" spans="3:26">
      <c r="C57" s="91" t="str">
        <f>IF(D57="","",RANK(Y57,$Y$22:$Y$202)+COUNTIF($Y$22:Y57,Y57)-1)</f>
        <v/>
      </c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71" t="str">
        <f t="shared" si="4"/>
        <v/>
      </c>
      <c r="Z57" s="272"/>
    </row>
    <row r="58" spans="3:26">
      <c r="C58" s="91" t="str">
        <f>IF(D58="","",RANK(Y58,$Y$22:$Y$202)+COUNTIF($Y$22:Y58,Y58)-1)</f>
        <v/>
      </c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71" t="str">
        <f t="shared" si="4"/>
        <v/>
      </c>
      <c r="Z58" s="272"/>
    </row>
    <row r="59" spans="3:26">
      <c r="C59" s="91" t="str">
        <f>IF(D59="","",RANK(Y59,$Y$22:$Y$202)+COUNTIF($Y$22:Y59,Y59)-1)</f>
        <v/>
      </c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71" t="str">
        <f t="shared" si="4"/>
        <v/>
      </c>
      <c r="Z59" s="272"/>
    </row>
    <row r="60" spans="3:26">
      <c r="C60" s="91" t="str">
        <f>IF(D60="","",RANK(Y60,$Y$22:$Y$202)+COUNTIF($Y$22:Y60,Y60)-1)</f>
        <v/>
      </c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71" t="str">
        <f t="shared" si="4"/>
        <v/>
      </c>
      <c r="Z60" s="272"/>
    </row>
    <row r="61" spans="3:26">
      <c r="C61" s="91" t="str">
        <f>IF(D61="","",RANK(Y61,$Y$22:$Y$202)+COUNTIF($Y$22:Y61,Y61)-1)</f>
        <v/>
      </c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71" t="str">
        <f t="shared" si="4"/>
        <v/>
      </c>
      <c r="Z61" s="272"/>
    </row>
    <row r="62" spans="3:26">
      <c r="C62" s="91" t="str">
        <f>IF(D62="","",RANK(Y62,$Y$22:$Y$202)+COUNTIF($Y$22:Y62,Y62)-1)</f>
        <v/>
      </c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71" t="str">
        <f t="shared" si="4"/>
        <v/>
      </c>
      <c r="Z62" s="272"/>
    </row>
    <row r="63" spans="3:26">
      <c r="C63" s="91" t="str">
        <f>IF(D63="","",RANK(Y63,$Y$22:$Y$202)+COUNTIF($Y$22:Y63,Y63)-1)</f>
        <v/>
      </c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71" t="str">
        <f t="shared" si="4"/>
        <v/>
      </c>
      <c r="Z63" s="272"/>
    </row>
    <row r="64" spans="3:26">
      <c r="C64" s="91" t="str">
        <f>IF(D64="","",RANK(Y64,$Y$22:$Y$202)+COUNTIF($Y$22:Y64,Y64)-1)</f>
        <v/>
      </c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71" t="str">
        <f t="shared" si="4"/>
        <v/>
      </c>
      <c r="Z64" s="272"/>
    </row>
    <row r="65" spans="3:26">
      <c r="C65" s="91" t="str">
        <f>IF(D65="","",RANK(Y65,$Y$22:$Y$202)+COUNTIF($Y$22:Y65,Y65)-1)</f>
        <v/>
      </c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71" t="str">
        <f t="shared" si="4"/>
        <v/>
      </c>
      <c r="Z65" s="272"/>
    </row>
    <row r="66" spans="3:26">
      <c r="C66" s="91" t="str">
        <f>IF(D66="","",RANK(Y66,$Y$22:$Y$202)+COUNTIF($Y$22:Y66,Y66)-1)</f>
        <v/>
      </c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71" t="str">
        <f t="shared" si="4"/>
        <v/>
      </c>
      <c r="Z66" s="272"/>
    </row>
    <row r="67" spans="3:26">
      <c r="C67" s="91" t="str">
        <f>IF(D67="","",RANK(Y67,$Y$22:$Y$202)+COUNTIF($Y$22:Y67,Y67)-1)</f>
        <v/>
      </c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71" t="str">
        <f t="shared" si="4"/>
        <v/>
      </c>
      <c r="Z67" s="272"/>
    </row>
    <row r="68" spans="3:26">
      <c r="C68" s="91" t="str">
        <f>IF(D68="","",RANK(Y68,$Y$22:$Y$202)+COUNTIF($Y$22:Y68,Y68)-1)</f>
        <v/>
      </c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71" t="str">
        <f t="shared" si="4"/>
        <v/>
      </c>
      <c r="Z68" s="272"/>
    </row>
    <row r="69" spans="3:26">
      <c r="C69" s="91" t="str">
        <f>IF(D69="","",RANK(Y69,$Y$22:$Y$202)+COUNTIF($Y$22:Y69,Y69)-1)</f>
        <v/>
      </c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71" t="str">
        <f t="shared" si="4"/>
        <v/>
      </c>
      <c r="Z69" s="272"/>
    </row>
    <row r="70" spans="3:26">
      <c r="C70" s="91" t="str">
        <f>IF(D70="","",RANK(Y70,$Y$22:$Y$202)+COUNTIF($Y$22:Y70,Y70)-1)</f>
        <v/>
      </c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71" t="str">
        <f t="shared" si="4"/>
        <v/>
      </c>
      <c r="Z70" s="272"/>
    </row>
    <row r="71" spans="3:26">
      <c r="C71" s="91" t="str">
        <f>IF(D71="","",RANK(Y71,$Y$22:$Y$202)+COUNTIF($Y$22:Y71,Y71)-1)</f>
        <v/>
      </c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71" t="str">
        <f t="shared" si="4"/>
        <v/>
      </c>
      <c r="Z71" s="272"/>
    </row>
    <row r="72" spans="3:26">
      <c r="C72" s="91" t="str">
        <f>IF(D72="","",RANK(Y72,$Y$22:$Y$202)+COUNTIF($Y$22:Y72,Y72)-1)</f>
        <v/>
      </c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71" t="str">
        <f t="shared" si="4"/>
        <v/>
      </c>
      <c r="Z72" s="272"/>
    </row>
    <row r="73" spans="3:26">
      <c r="C73" s="91" t="str">
        <f>IF(D73="","",RANK(Y73,$Y$22:$Y$202)+COUNTIF($Y$22:Y73,Y73)-1)</f>
        <v/>
      </c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71" t="str">
        <f t="shared" si="4"/>
        <v/>
      </c>
      <c r="Z73" s="272"/>
    </row>
    <row r="74" spans="3:26">
      <c r="C74" s="91" t="str">
        <f>IF(D74="","",RANK(Y74,$Y$22:$Y$202)+COUNTIF($Y$22:Y74,Y74)-1)</f>
        <v/>
      </c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71" t="str">
        <f t="shared" si="4"/>
        <v/>
      </c>
      <c r="Z74" s="272"/>
    </row>
    <row r="75" spans="3:26">
      <c r="C75" s="91" t="str">
        <f>IF(D75="","",RANK(Y75,$Y$22:$Y$202)+COUNTIF($Y$22:Y75,Y75)-1)</f>
        <v/>
      </c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71" t="str">
        <f t="shared" si="4"/>
        <v/>
      </c>
      <c r="Z75" s="272"/>
    </row>
    <row r="76" spans="3:26">
      <c r="C76" s="91" t="str">
        <f>IF(D76="","",RANK(Y76,$Y$22:$Y$202)+COUNTIF($Y$22:Y76,Y76)-1)</f>
        <v/>
      </c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71" t="str">
        <f t="shared" si="4"/>
        <v/>
      </c>
      <c r="Z76" s="272"/>
    </row>
    <row r="77" spans="3:26">
      <c r="C77" s="91" t="str">
        <f>IF(D77="","",RANK(Y77,$Y$22:$Y$202)+COUNTIF($Y$22:Y77,Y77)-1)</f>
        <v/>
      </c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71" t="str">
        <f t="shared" si="4"/>
        <v/>
      </c>
      <c r="Z77" s="272"/>
    </row>
    <row r="78" spans="3:26">
      <c r="C78" s="91" t="str">
        <f>IF(D78="","",RANK(Y78,$Y$22:$Y$202)+COUNTIF($Y$22:Y78,Y78)-1)</f>
        <v/>
      </c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71" t="str">
        <f t="shared" si="4"/>
        <v/>
      </c>
      <c r="Z78" s="272"/>
    </row>
    <row r="79" spans="3:26">
      <c r="C79" s="91" t="str">
        <f>IF(D79="","",RANK(Y79,$Y$22:$Y$202)+COUNTIF($Y$22:Y79,Y79)-1)</f>
        <v/>
      </c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71" t="str">
        <f t="shared" si="4"/>
        <v/>
      </c>
      <c r="Z79" s="272"/>
    </row>
    <row r="80" spans="3:26">
      <c r="C80" s="91" t="str">
        <f>IF(D80="","",RANK(Y80,$Y$22:$Y$202)+COUNTIF($Y$22:Y80,Y80)-1)</f>
        <v/>
      </c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71" t="str">
        <f t="shared" si="4"/>
        <v/>
      </c>
      <c r="Z80" s="272"/>
    </row>
    <row r="81" spans="3:26">
      <c r="C81" s="91" t="str">
        <f>IF(D81="","",RANK(Y81,$Y$22:$Y$202)+COUNTIF($Y$22:Y81,Y81)-1)</f>
        <v/>
      </c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71" t="str">
        <f t="shared" si="4"/>
        <v/>
      </c>
      <c r="Z81" s="272"/>
    </row>
    <row r="82" spans="3:26">
      <c r="C82" s="91" t="str">
        <f>IF(D82="","",RANK(Y82,$Y$22:$Y$202)+COUNTIF($Y$22:Y82,Y82)-1)</f>
        <v/>
      </c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71" t="str">
        <f t="shared" si="4"/>
        <v/>
      </c>
      <c r="Z82" s="272"/>
    </row>
    <row r="83" spans="3:26">
      <c r="C83" s="91" t="str">
        <f>IF(D83="","",RANK(Y83,$Y$22:$Y$202)+COUNTIF($Y$22:Y83,Y83)-1)</f>
        <v/>
      </c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71" t="str">
        <f t="shared" si="4"/>
        <v/>
      </c>
      <c r="Z83" s="272"/>
    </row>
    <row r="84" spans="3:26">
      <c r="C84" s="91" t="str">
        <f>IF(D84="","",RANK(Y84,$Y$22:$Y$202)+COUNTIF($Y$22:Y84,Y84)-1)</f>
        <v/>
      </c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71" t="str">
        <f t="shared" si="4"/>
        <v/>
      </c>
      <c r="Z84" s="272"/>
    </row>
    <row r="85" spans="3:26">
      <c r="C85" s="91" t="str">
        <f>IF(D85="","",RANK(Y85,$Y$22:$Y$202)+COUNTIF($Y$22:Y85,Y85)-1)</f>
        <v/>
      </c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71" t="str">
        <f t="shared" si="4"/>
        <v/>
      </c>
      <c r="Z85" s="272"/>
    </row>
    <row r="86" spans="3:26">
      <c r="C86" s="91" t="str">
        <f>IF(D86="","",RANK(Y86,$Y$22:$Y$202)+COUNTIF($Y$22:Y86,Y86)-1)</f>
        <v/>
      </c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71" t="str">
        <f t="shared" si="4"/>
        <v/>
      </c>
      <c r="Z86" s="272"/>
    </row>
    <row r="87" spans="3:26">
      <c r="C87" s="91" t="str">
        <f>IF(D87="","",RANK(Y87,$Y$22:$Y$202)+COUNTIF($Y$22:Y87,Y87)-1)</f>
        <v/>
      </c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71" t="str">
        <f t="shared" ref="Y87:Y150" si="5">IF(D87="","",SUM(K87:X87))</f>
        <v/>
      </c>
      <c r="Z87" s="272"/>
    </row>
    <row r="88" spans="3:26">
      <c r="C88" s="91" t="str">
        <f>IF(D88="","",RANK(Y88,$Y$22:$Y$202)+COUNTIF($Y$22:Y88,Y88)-1)</f>
        <v/>
      </c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71" t="str">
        <f t="shared" si="5"/>
        <v/>
      </c>
      <c r="Z88" s="272"/>
    </row>
    <row r="89" spans="3:26">
      <c r="C89" s="91" t="str">
        <f>IF(D89="","",RANK(Y89,$Y$22:$Y$202)+COUNTIF($Y$22:Y89,Y89)-1)</f>
        <v/>
      </c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71" t="str">
        <f t="shared" si="5"/>
        <v/>
      </c>
      <c r="Z89" s="272"/>
    </row>
    <row r="90" spans="3:26">
      <c r="C90" s="91" t="str">
        <f>IF(D90="","",RANK(Y90,$Y$22:$Y$202)+COUNTIF($Y$22:Y90,Y90)-1)</f>
        <v/>
      </c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71" t="str">
        <f t="shared" si="5"/>
        <v/>
      </c>
      <c r="Z90" s="272"/>
    </row>
    <row r="91" spans="3:26">
      <c r="C91" s="91" t="str">
        <f>IF(D91="","",RANK(Y91,$Y$22:$Y$202)+COUNTIF($Y$22:Y91,Y91)-1)</f>
        <v/>
      </c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71" t="str">
        <f t="shared" si="5"/>
        <v/>
      </c>
      <c r="Z91" s="272"/>
    </row>
    <row r="92" spans="3:26">
      <c r="C92" s="91" t="str">
        <f>IF(D92="","",RANK(Y92,$Y$22:$Y$202)+COUNTIF($Y$22:Y92,Y92)-1)</f>
        <v/>
      </c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71" t="str">
        <f t="shared" si="5"/>
        <v/>
      </c>
      <c r="Z92" s="272"/>
    </row>
    <row r="93" spans="3:26">
      <c r="C93" s="91" t="str">
        <f>IF(D93="","",RANK(Y93,$Y$22:$Y$202)+COUNTIF($Y$22:Y93,Y93)-1)</f>
        <v/>
      </c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71" t="str">
        <f t="shared" si="5"/>
        <v/>
      </c>
      <c r="Z93" s="272"/>
    </row>
    <row r="94" spans="3:26">
      <c r="C94" s="91" t="str">
        <f>IF(D94="","",RANK(Y94,$Y$22:$Y$202)+COUNTIF($Y$22:Y94,Y94)-1)</f>
        <v/>
      </c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71" t="str">
        <f t="shared" si="5"/>
        <v/>
      </c>
      <c r="Z94" s="272"/>
    </row>
    <row r="95" spans="3:26">
      <c r="C95" s="91" t="str">
        <f>IF(D95="","",RANK(Y95,$Y$22:$Y$202)+COUNTIF($Y$22:Y95,Y95)-1)</f>
        <v/>
      </c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71" t="str">
        <f t="shared" si="5"/>
        <v/>
      </c>
      <c r="Z95" s="272"/>
    </row>
    <row r="96" spans="3:26">
      <c r="C96" s="91" t="str">
        <f>IF(D96="","",RANK(Y96,$Y$22:$Y$202)+COUNTIF($Y$22:Y96,Y96)-1)</f>
        <v/>
      </c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71" t="str">
        <f t="shared" si="5"/>
        <v/>
      </c>
      <c r="Z96" s="272"/>
    </row>
    <row r="97" spans="3:26">
      <c r="C97" s="91" t="str">
        <f>IF(D97="","",RANK(Y97,$Y$22:$Y$202)+COUNTIF($Y$22:Y97,Y97)-1)</f>
        <v/>
      </c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71" t="str">
        <f t="shared" si="5"/>
        <v/>
      </c>
      <c r="Z97" s="272"/>
    </row>
    <row r="98" spans="3:26">
      <c r="C98" s="91" t="str">
        <f>IF(D98="","",RANK(Y98,$Y$22:$Y$202)+COUNTIF($Y$22:Y98,Y98)-1)</f>
        <v/>
      </c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71" t="str">
        <f t="shared" si="5"/>
        <v/>
      </c>
      <c r="Z98" s="272"/>
    </row>
    <row r="99" spans="3:26">
      <c r="C99" s="91" t="str">
        <f>IF(D99="","",RANK(Y99,$Y$22:$Y$202)+COUNTIF($Y$22:Y99,Y99)-1)</f>
        <v/>
      </c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71" t="str">
        <f t="shared" si="5"/>
        <v/>
      </c>
      <c r="Z99" s="272"/>
    </row>
    <row r="100" spans="3:26">
      <c r="C100" s="91" t="str">
        <f>IF(D100="","",RANK(Y100,$Y$22:$Y$202)+COUNTIF($Y$22:Y100,Y100)-1)</f>
        <v/>
      </c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71" t="str">
        <f t="shared" si="5"/>
        <v/>
      </c>
      <c r="Z100" s="272"/>
    </row>
    <row r="101" spans="3:26">
      <c r="C101" s="91" t="str">
        <f>IF(D101="","",RANK(Y101,$Y$22:$Y$202)+COUNTIF($Y$22:Y101,Y101)-1)</f>
        <v/>
      </c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71" t="str">
        <f t="shared" si="5"/>
        <v/>
      </c>
      <c r="Z101" s="272"/>
    </row>
    <row r="102" spans="3:26">
      <c r="C102" s="91" t="str">
        <f>IF(D102="","",RANK(Y102,$Y$22:$Y$202)+COUNTIF($Y$22:Y102,Y102)-1)</f>
        <v/>
      </c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71" t="str">
        <f t="shared" si="5"/>
        <v/>
      </c>
      <c r="Z102" s="272"/>
    </row>
    <row r="103" spans="3:26">
      <c r="C103" s="91" t="str">
        <f>IF(D103="","",RANK(Y103,$Y$22:$Y$202)+COUNTIF($Y$22:Y103,Y103)-1)</f>
        <v/>
      </c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71" t="str">
        <f t="shared" si="5"/>
        <v/>
      </c>
      <c r="Z103" s="272"/>
    </row>
    <row r="104" spans="3:26">
      <c r="C104" s="91" t="str">
        <f>IF(D104="","",RANK(Y104,$Y$22:$Y$202)+COUNTIF($Y$22:Y104,Y104)-1)</f>
        <v/>
      </c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71" t="str">
        <f t="shared" si="5"/>
        <v/>
      </c>
      <c r="Z104" s="272"/>
    </row>
    <row r="105" spans="3:26">
      <c r="C105" s="91" t="str">
        <f>IF(D105="","",RANK(Y105,$Y$22:$Y$202)+COUNTIF($Y$22:Y105,Y105)-1)</f>
        <v/>
      </c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71" t="str">
        <f t="shared" si="5"/>
        <v/>
      </c>
      <c r="Z105" s="272"/>
    </row>
    <row r="106" spans="3:26">
      <c r="C106" s="91" t="str">
        <f>IF(D106="","",RANK(Y106,$Y$22:$Y$202)+COUNTIF($Y$22:Y106,Y106)-1)</f>
        <v/>
      </c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71" t="str">
        <f t="shared" si="5"/>
        <v/>
      </c>
      <c r="Z106" s="272"/>
    </row>
    <row r="107" spans="3:26">
      <c r="C107" s="91" t="str">
        <f>IF(D107="","",RANK(Y107,$Y$22:$Y$202)+COUNTIF($Y$22:Y107,Y107)-1)</f>
        <v/>
      </c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71" t="str">
        <f t="shared" si="5"/>
        <v/>
      </c>
      <c r="Z107" s="272"/>
    </row>
    <row r="108" spans="3:26">
      <c r="C108" s="91" t="str">
        <f>IF(D108="","",RANK(Y108,$Y$22:$Y$202)+COUNTIF($Y$22:Y108,Y108)-1)</f>
        <v/>
      </c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71" t="str">
        <f t="shared" si="5"/>
        <v/>
      </c>
      <c r="Z108" s="272"/>
    </row>
    <row r="109" spans="3:26">
      <c r="C109" s="91" t="str">
        <f>IF(D109="","",RANK(Y109,$Y$22:$Y$202)+COUNTIF($Y$22:Y109,Y109)-1)</f>
        <v/>
      </c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71" t="str">
        <f t="shared" si="5"/>
        <v/>
      </c>
      <c r="Z109" s="272"/>
    </row>
    <row r="110" spans="3:26">
      <c r="C110" s="91" t="str">
        <f>IF(D110="","",RANK(Y110,$Y$22:$Y$202)+COUNTIF($Y$22:Y110,Y110)-1)</f>
        <v/>
      </c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71" t="str">
        <f t="shared" si="5"/>
        <v/>
      </c>
      <c r="Z110" s="272"/>
    </row>
    <row r="111" spans="3:26">
      <c r="C111" s="91" t="str">
        <f>IF(D111="","",RANK(Y111,$Y$22:$Y$202)+COUNTIF($Y$22:Y111,Y111)-1)</f>
        <v/>
      </c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71" t="str">
        <f t="shared" si="5"/>
        <v/>
      </c>
      <c r="Z111" s="272"/>
    </row>
    <row r="112" spans="3:26">
      <c r="C112" s="91" t="str">
        <f>IF(D112="","",RANK(Y112,$Y$22:$Y$202)+COUNTIF($Y$22:Y112,Y112)-1)</f>
        <v/>
      </c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71" t="str">
        <f t="shared" si="5"/>
        <v/>
      </c>
      <c r="Z112" s="272"/>
    </row>
    <row r="113" spans="3:26">
      <c r="C113" s="91" t="str">
        <f>IF(D113="","",RANK(Y113,$Y$22:$Y$202)+COUNTIF($Y$22:Y113,Y113)-1)</f>
        <v/>
      </c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71" t="str">
        <f t="shared" si="5"/>
        <v/>
      </c>
      <c r="Z113" s="272"/>
    </row>
    <row r="114" spans="3:26">
      <c r="C114" s="91" t="str">
        <f>IF(D114="","",RANK(Y114,$Y$22:$Y$202)+COUNTIF($Y$22:Y114,Y114)-1)</f>
        <v/>
      </c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71" t="str">
        <f t="shared" si="5"/>
        <v/>
      </c>
      <c r="Z114" s="272"/>
    </row>
    <row r="115" spans="3:26">
      <c r="C115" s="91" t="str">
        <f>IF(D115="","",RANK(Y115,$Y$22:$Y$202)+COUNTIF($Y$22:Y115,Y115)-1)</f>
        <v/>
      </c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71" t="str">
        <f t="shared" si="5"/>
        <v/>
      </c>
      <c r="Z115" s="272"/>
    </row>
    <row r="116" spans="3:26">
      <c r="C116" s="91" t="str">
        <f>IF(D116="","",RANK(Y116,$Y$22:$Y$202)+COUNTIF($Y$22:Y116,Y116)-1)</f>
        <v/>
      </c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71" t="str">
        <f t="shared" si="5"/>
        <v/>
      </c>
      <c r="Z116" s="272"/>
    </row>
    <row r="117" spans="3:26">
      <c r="C117" s="91" t="str">
        <f>IF(D117="","",RANK(Y117,$Y$22:$Y$202)+COUNTIF($Y$22:Y117,Y117)-1)</f>
        <v/>
      </c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71" t="str">
        <f t="shared" si="5"/>
        <v/>
      </c>
      <c r="Z117" s="272"/>
    </row>
    <row r="118" spans="3:26">
      <c r="C118" s="91" t="str">
        <f>IF(D118="","",RANK(Y118,$Y$22:$Y$202)+COUNTIF($Y$22:Y118,Y118)-1)</f>
        <v/>
      </c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71" t="str">
        <f t="shared" si="5"/>
        <v/>
      </c>
      <c r="Z118" s="272"/>
    </row>
    <row r="119" spans="3:26">
      <c r="C119" s="91" t="str">
        <f>IF(D119="","",RANK(Y119,$Y$22:$Y$202)+COUNTIF($Y$22:Y119,Y119)-1)</f>
        <v/>
      </c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71" t="str">
        <f t="shared" si="5"/>
        <v/>
      </c>
      <c r="Z119" s="272"/>
    </row>
    <row r="120" spans="3:26">
      <c r="C120" s="91" t="str">
        <f>IF(D120="","",RANK(Y120,$Y$22:$Y$202)+COUNTIF($Y$22:Y120,Y120)-1)</f>
        <v/>
      </c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71" t="str">
        <f t="shared" si="5"/>
        <v/>
      </c>
      <c r="Z120" s="272"/>
    </row>
    <row r="121" spans="3:26">
      <c r="C121" s="91" t="str">
        <f>IF(D121="","",RANK(Y121,$Y$22:$Y$202)+COUNTIF($Y$22:Y121,Y121)-1)</f>
        <v/>
      </c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71" t="str">
        <f t="shared" si="5"/>
        <v/>
      </c>
      <c r="Z121" s="272"/>
    </row>
    <row r="122" spans="3:26">
      <c r="C122" s="91" t="str">
        <f>IF(D122="","",RANK(Y122,$Y$22:$Y$202)+COUNTIF($Y$22:Y122,Y122)-1)</f>
        <v/>
      </c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71" t="str">
        <f t="shared" si="5"/>
        <v/>
      </c>
      <c r="Z122" s="272"/>
    </row>
    <row r="123" spans="3:26">
      <c r="C123" s="91" t="str">
        <f>IF(D123="","",RANK(Y123,$Y$22:$Y$202)+COUNTIF($Y$22:Y123,Y123)-1)</f>
        <v/>
      </c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71" t="str">
        <f t="shared" si="5"/>
        <v/>
      </c>
      <c r="Z123" s="272"/>
    </row>
    <row r="124" spans="3:26">
      <c r="C124" s="91" t="str">
        <f>IF(D124="","",RANK(Y124,$Y$22:$Y$202)+COUNTIF($Y$22:Y124,Y124)-1)</f>
        <v/>
      </c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71" t="str">
        <f t="shared" si="5"/>
        <v/>
      </c>
      <c r="Z124" s="272"/>
    </row>
    <row r="125" spans="3:26">
      <c r="C125" s="91" t="str">
        <f>IF(D125="","",RANK(Y125,$Y$22:$Y$202)+COUNTIF($Y$22:Y125,Y125)-1)</f>
        <v/>
      </c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71" t="str">
        <f t="shared" si="5"/>
        <v/>
      </c>
      <c r="Z125" s="272"/>
    </row>
    <row r="126" spans="3:26">
      <c r="C126" s="91" t="str">
        <f>IF(D126="","",RANK(Y126,$Y$22:$Y$202)+COUNTIF($Y$22:Y126,Y126)-1)</f>
        <v/>
      </c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71" t="str">
        <f t="shared" si="5"/>
        <v/>
      </c>
      <c r="Z126" s="272"/>
    </row>
    <row r="127" spans="3:26">
      <c r="C127" s="91" t="str">
        <f>IF(D127="","",RANK(Y127,$Y$22:$Y$202)+COUNTIF($Y$22:Y127,Y127)-1)</f>
        <v/>
      </c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71" t="str">
        <f t="shared" si="5"/>
        <v/>
      </c>
      <c r="Z127" s="272"/>
    </row>
    <row r="128" spans="3:26">
      <c r="C128" s="91" t="str">
        <f>IF(D128="","",RANK(Y128,$Y$22:$Y$202)+COUNTIF($Y$22:Y128,Y128)-1)</f>
        <v/>
      </c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71" t="str">
        <f t="shared" si="5"/>
        <v/>
      </c>
      <c r="Z128" s="272"/>
    </row>
    <row r="129" spans="3:26">
      <c r="C129" s="91" t="str">
        <f>IF(D129="","",RANK(Y129,$Y$22:$Y$202)+COUNTIF($Y$22:Y129,Y129)-1)</f>
        <v/>
      </c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71" t="str">
        <f t="shared" si="5"/>
        <v/>
      </c>
      <c r="Z129" s="272"/>
    </row>
    <row r="130" spans="3:26">
      <c r="C130" s="91" t="str">
        <f>IF(D130="","",RANK(Y130,$Y$22:$Y$202)+COUNTIF($Y$22:Y130,Y130)-1)</f>
        <v/>
      </c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71" t="str">
        <f t="shared" si="5"/>
        <v/>
      </c>
      <c r="Z130" s="272"/>
    </row>
    <row r="131" spans="3:26">
      <c r="C131" s="91" t="str">
        <f>IF(D131="","",RANK(Y131,$Y$22:$Y$202)+COUNTIF($Y$22:Y131,Y131)-1)</f>
        <v/>
      </c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71" t="str">
        <f t="shared" si="5"/>
        <v/>
      </c>
      <c r="Z131" s="272"/>
    </row>
    <row r="132" spans="3:26">
      <c r="C132" s="91" t="str">
        <f>IF(D132="","",RANK(Y132,$Y$22:$Y$202)+COUNTIF($Y$22:Y132,Y132)-1)</f>
        <v/>
      </c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71" t="str">
        <f t="shared" si="5"/>
        <v/>
      </c>
      <c r="Z132" s="272"/>
    </row>
    <row r="133" spans="3:26">
      <c r="C133" s="91" t="str">
        <f>IF(D133="","",RANK(Y133,$Y$22:$Y$202)+COUNTIF($Y$22:Y133,Y133)-1)</f>
        <v/>
      </c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71" t="str">
        <f t="shared" si="5"/>
        <v/>
      </c>
      <c r="Z133" s="272"/>
    </row>
    <row r="134" spans="3:26">
      <c r="C134" s="91" t="str">
        <f>IF(D134="","",RANK(Y134,$Y$22:$Y$202)+COUNTIF($Y$22:Y134,Y134)-1)</f>
        <v/>
      </c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71" t="str">
        <f t="shared" si="5"/>
        <v/>
      </c>
      <c r="Z134" s="272"/>
    </row>
    <row r="135" spans="3:26">
      <c r="C135" s="91" t="str">
        <f>IF(D135="","",RANK(Y135,$Y$22:$Y$202)+COUNTIF($Y$22:Y135,Y135)-1)</f>
        <v/>
      </c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71" t="str">
        <f t="shared" si="5"/>
        <v/>
      </c>
      <c r="Z135" s="272"/>
    </row>
    <row r="136" spans="3:26">
      <c r="C136" s="91" t="str">
        <f>IF(D136="","",RANK(Y136,$Y$22:$Y$202)+COUNTIF($Y$22:Y136,Y136)-1)</f>
        <v/>
      </c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71" t="str">
        <f t="shared" si="5"/>
        <v/>
      </c>
      <c r="Z136" s="272"/>
    </row>
    <row r="137" spans="3:26">
      <c r="C137" s="91" t="str">
        <f>IF(D137="","",RANK(Y137,$Y$22:$Y$202)+COUNTIF($Y$22:Y137,Y137)-1)</f>
        <v/>
      </c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71" t="str">
        <f t="shared" si="5"/>
        <v/>
      </c>
      <c r="Z137" s="272"/>
    </row>
    <row r="138" spans="3:26">
      <c r="C138" s="91" t="str">
        <f>IF(D138="","",RANK(Y138,$Y$22:$Y$202)+COUNTIF($Y$22:Y138,Y138)-1)</f>
        <v/>
      </c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71" t="str">
        <f t="shared" si="5"/>
        <v/>
      </c>
      <c r="Z138" s="272"/>
    </row>
    <row r="139" spans="3:26">
      <c r="C139" s="91" t="str">
        <f>IF(D139="","",RANK(Y139,$Y$22:$Y$202)+COUNTIF($Y$22:Y139,Y139)-1)</f>
        <v/>
      </c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71" t="str">
        <f t="shared" si="5"/>
        <v/>
      </c>
      <c r="Z139" s="272"/>
    </row>
    <row r="140" spans="3:26">
      <c r="C140" s="91" t="str">
        <f>IF(D140="","",RANK(Y140,$Y$22:$Y$202)+COUNTIF($Y$22:Y140,Y140)-1)</f>
        <v/>
      </c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71" t="str">
        <f t="shared" si="5"/>
        <v/>
      </c>
      <c r="Z140" s="272"/>
    </row>
    <row r="141" spans="3:26">
      <c r="C141" s="91" t="str">
        <f>IF(D141="","",RANK(Y141,$Y$22:$Y$202)+COUNTIF($Y$22:Y141,Y141)-1)</f>
        <v/>
      </c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71" t="str">
        <f t="shared" si="5"/>
        <v/>
      </c>
      <c r="Z141" s="272"/>
    </row>
    <row r="142" spans="3:26">
      <c r="C142" s="91" t="str">
        <f>IF(D142="","",RANK(Y142,$Y$22:$Y$202)+COUNTIF($Y$22:Y142,Y142)-1)</f>
        <v/>
      </c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71" t="str">
        <f t="shared" si="5"/>
        <v/>
      </c>
      <c r="Z142" s="272"/>
    </row>
    <row r="143" spans="3:26">
      <c r="C143" s="91" t="str">
        <f>IF(D143="","",RANK(Y143,$Y$22:$Y$202)+COUNTIF($Y$22:Y143,Y143)-1)</f>
        <v/>
      </c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71" t="str">
        <f t="shared" si="5"/>
        <v/>
      </c>
      <c r="Z143" s="272"/>
    </row>
    <row r="144" spans="3:26">
      <c r="C144" s="91" t="str">
        <f>IF(D144="","",RANK(Y144,$Y$22:$Y$202)+COUNTIF($Y$22:Y144,Y144)-1)</f>
        <v/>
      </c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71" t="str">
        <f t="shared" si="5"/>
        <v/>
      </c>
      <c r="Z144" s="272"/>
    </row>
    <row r="145" spans="3:26">
      <c r="C145" s="91" t="str">
        <f>IF(D145="","",RANK(Y145,$Y$22:$Y$202)+COUNTIF($Y$22:Y145,Y145)-1)</f>
        <v/>
      </c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71" t="str">
        <f t="shared" si="5"/>
        <v/>
      </c>
      <c r="Z145" s="272"/>
    </row>
    <row r="146" spans="3:26">
      <c r="C146" s="91" t="str">
        <f>IF(D146="","",RANK(Y146,$Y$22:$Y$202)+COUNTIF($Y$22:Y146,Y146)-1)</f>
        <v/>
      </c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71" t="str">
        <f t="shared" si="5"/>
        <v/>
      </c>
      <c r="Z146" s="272"/>
    </row>
    <row r="147" spans="3:26">
      <c r="C147" s="91" t="str">
        <f>IF(D147="","",RANK(Y147,$Y$22:$Y$202)+COUNTIF($Y$22:Y147,Y147)-1)</f>
        <v/>
      </c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71" t="str">
        <f t="shared" si="5"/>
        <v/>
      </c>
      <c r="Z147" s="272"/>
    </row>
    <row r="148" spans="3:26">
      <c r="C148" s="91" t="str">
        <f>IF(D148="","",RANK(Y148,$Y$22:$Y$202)+COUNTIF($Y$22:Y148,Y148)-1)</f>
        <v/>
      </c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71" t="str">
        <f t="shared" si="5"/>
        <v/>
      </c>
      <c r="Z148" s="272"/>
    </row>
    <row r="149" spans="3:26">
      <c r="C149" s="91" t="str">
        <f>IF(D149="","",RANK(Y149,$Y$22:$Y$202)+COUNTIF($Y$22:Y149,Y149)-1)</f>
        <v/>
      </c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71" t="str">
        <f t="shared" si="5"/>
        <v/>
      </c>
      <c r="Z149" s="272"/>
    </row>
    <row r="150" spans="3:26">
      <c r="C150" s="91" t="str">
        <f>IF(D150="","",RANK(Y150,$Y$22:$Y$202)+COUNTIF($Y$22:Y150,Y150)-1)</f>
        <v/>
      </c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71" t="str">
        <f t="shared" si="5"/>
        <v/>
      </c>
      <c r="Z150" s="272"/>
    </row>
    <row r="151" spans="3:26">
      <c r="C151" s="91" t="str">
        <f>IF(D151="","",RANK(Y151,$Y$22:$Y$202)+COUNTIF($Y$22:Y151,Y151)-1)</f>
        <v/>
      </c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71" t="str">
        <f t="shared" ref="Y151:Y202" si="6">IF(D151="","",SUM(K151:X151))</f>
        <v/>
      </c>
      <c r="Z151" s="272"/>
    </row>
    <row r="152" spans="3:26">
      <c r="C152" s="91" t="str">
        <f>IF(D152="","",RANK(Y152,$Y$22:$Y$202)+COUNTIF($Y$22:Y152,Y152)-1)</f>
        <v/>
      </c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71" t="str">
        <f t="shared" si="6"/>
        <v/>
      </c>
      <c r="Z152" s="272"/>
    </row>
    <row r="153" spans="3:26">
      <c r="C153" s="91" t="str">
        <f>IF(D153="","",RANK(Y153,$Y$22:$Y$202)+COUNTIF($Y$22:Y153,Y153)-1)</f>
        <v/>
      </c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71" t="str">
        <f t="shared" si="6"/>
        <v/>
      </c>
      <c r="Z153" s="272"/>
    </row>
    <row r="154" spans="3:26">
      <c r="C154" s="91" t="str">
        <f>IF(D154="","",RANK(Y154,$Y$22:$Y$202)+COUNTIF($Y$22:Y154,Y154)-1)</f>
        <v/>
      </c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71" t="str">
        <f t="shared" si="6"/>
        <v/>
      </c>
      <c r="Z154" s="272"/>
    </row>
    <row r="155" spans="3:26">
      <c r="C155" s="91" t="str">
        <f>IF(D155="","",RANK(Y155,$Y$22:$Y$202)+COUNTIF($Y$22:Y155,Y155)-1)</f>
        <v/>
      </c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71" t="str">
        <f t="shared" si="6"/>
        <v/>
      </c>
      <c r="Z155" s="272"/>
    </row>
    <row r="156" spans="3:26">
      <c r="C156" s="91" t="str">
        <f>IF(D156="","",RANK(Y156,$Y$22:$Y$202)+COUNTIF($Y$22:Y156,Y156)-1)</f>
        <v/>
      </c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71" t="str">
        <f t="shared" si="6"/>
        <v/>
      </c>
      <c r="Z156" s="272"/>
    </row>
    <row r="157" spans="3:26">
      <c r="C157" s="91" t="str">
        <f>IF(D157="","",RANK(Y157,$Y$22:$Y$202)+COUNTIF($Y$22:Y157,Y157)-1)</f>
        <v/>
      </c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71" t="str">
        <f t="shared" si="6"/>
        <v/>
      </c>
      <c r="Z157" s="272"/>
    </row>
    <row r="158" spans="3:26">
      <c r="C158" s="91" t="str">
        <f>IF(D158="","",RANK(Y158,$Y$22:$Y$202)+COUNTIF($Y$22:Y158,Y158)-1)</f>
        <v/>
      </c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71" t="str">
        <f t="shared" si="6"/>
        <v/>
      </c>
      <c r="Z158" s="272"/>
    </row>
    <row r="159" spans="3:26">
      <c r="C159" s="91" t="str">
        <f>IF(D159="","",RANK(Y159,$Y$22:$Y$202)+COUNTIF($Y$22:Y159,Y159)-1)</f>
        <v/>
      </c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71" t="str">
        <f t="shared" si="6"/>
        <v/>
      </c>
      <c r="Z159" s="272"/>
    </row>
    <row r="160" spans="3:26">
      <c r="C160" s="91" t="str">
        <f>IF(D160="","",RANK(Y160,$Y$22:$Y$202)+COUNTIF($Y$22:Y160,Y160)-1)</f>
        <v/>
      </c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71" t="str">
        <f t="shared" si="6"/>
        <v/>
      </c>
      <c r="Z160" s="272"/>
    </row>
    <row r="161" spans="3:26">
      <c r="C161" s="91" t="str">
        <f>IF(D161="","",RANK(Y161,$Y$22:$Y$202)+COUNTIF($Y$22:Y161,Y161)-1)</f>
        <v/>
      </c>
      <c r="D161" s="285"/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71" t="str">
        <f t="shared" si="6"/>
        <v/>
      </c>
      <c r="Z161" s="272"/>
    </row>
    <row r="162" spans="3:26">
      <c r="C162" s="91" t="str">
        <f>IF(D162="","",RANK(Y162,$Y$22:$Y$202)+COUNTIF($Y$22:Y162,Y162)-1)</f>
        <v/>
      </c>
      <c r="D162" s="285"/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71" t="str">
        <f t="shared" si="6"/>
        <v/>
      </c>
      <c r="Z162" s="272"/>
    </row>
    <row r="163" spans="3:26">
      <c r="C163" s="91" t="str">
        <f>IF(D163="","",RANK(Y163,$Y$22:$Y$202)+COUNTIF($Y$22:Y163,Y163)-1)</f>
        <v/>
      </c>
      <c r="D163" s="285"/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71" t="str">
        <f t="shared" si="6"/>
        <v/>
      </c>
      <c r="Z163" s="272"/>
    </row>
    <row r="164" spans="3:26">
      <c r="C164" s="91" t="str">
        <f>IF(D164="","",RANK(Y164,$Y$22:$Y$202)+COUNTIF($Y$22:Y164,Y164)-1)</f>
        <v/>
      </c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71" t="str">
        <f t="shared" si="6"/>
        <v/>
      </c>
      <c r="Z164" s="272"/>
    </row>
    <row r="165" spans="3:26">
      <c r="C165" s="91" t="str">
        <f>IF(D165="","",RANK(Y165,$Y$22:$Y$202)+COUNTIF($Y$22:Y165,Y165)-1)</f>
        <v/>
      </c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71" t="str">
        <f t="shared" si="6"/>
        <v/>
      </c>
      <c r="Z165" s="272"/>
    </row>
    <row r="166" spans="3:26">
      <c r="C166" s="91" t="str">
        <f>IF(D166="","",RANK(Y166,$Y$22:$Y$202)+COUNTIF($Y$22:Y166,Y166)-1)</f>
        <v/>
      </c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71" t="str">
        <f t="shared" si="6"/>
        <v/>
      </c>
      <c r="Z166" s="272"/>
    </row>
    <row r="167" spans="3:26">
      <c r="C167" s="91" t="str">
        <f>IF(D167="","",RANK(Y167,$Y$22:$Y$202)+COUNTIF($Y$22:Y167,Y167)-1)</f>
        <v/>
      </c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71" t="str">
        <f t="shared" si="6"/>
        <v/>
      </c>
      <c r="Z167" s="272"/>
    </row>
    <row r="168" spans="3:26">
      <c r="C168" s="91" t="str">
        <f>IF(D168="","",RANK(Y168,$Y$22:$Y$202)+COUNTIF($Y$22:Y168,Y168)-1)</f>
        <v/>
      </c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71" t="str">
        <f t="shared" si="6"/>
        <v/>
      </c>
      <c r="Z168" s="272"/>
    </row>
    <row r="169" spans="3:26">
      <c r="C169" s="91" t="str">
        <f>IF(D169="","",RANK(Y169,$Y$22:$Y$202)+COUNTIF($Y$22:Y169,Y169)-1)</f>
        <v/>
      </c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71" t="str">
        <f t="shared" si="6"/>
        <v/>
      </c>
      <c r="Z169" s="272"/>
    </row>
    <row r="170" spans="3:26">
      <c r="C170" s="91" t="str">
        <f>IF(D170="","",RANK(Y170,$Y$22:$Y$202)+COUNTIF($Y$22:Y170,Y170)-1)</f>
        <v/>
      </c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71" t="str">
        <f t="shared" si="6"/>
        <v/>
      </c>
      <c r="Z170" s="272"/>
    </row>
    <row r="171" spans="3:26">
      <c r="C171" s="91" t="str">
        <f>IF(D171="","",RANK(Y171,$Y$22:$Y$202)+COUNTIF($Y$22:Y171,Y171)-1)</f>
        <v/>
      </c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71" t="str">
        <f t="shared" si="6"/>
        <v/>
      </c>
      <c r="Z171" s="272"/>
    </row>
    <row r="172" spans="3:26">
      <c r="C172" s="91" t="str">
        <f>IF(D172="","",RANK(Y172,$Y$22:$Y$202)+COUNTIF($Y$22:Y172,Y172)-1)</f>
        <v/>
      </c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71" t="str">
        <f t="shared" si="6"/>
        <v/>
      </c>
      <c r="Z172" s="272"/>
    </row>
    <row r="173" spans="3:26">
      <c r="C173" s="91" t="str">
        <f>IF(D173="","",RANK(Y173,$Y$22:$Y$202)+COUNTIF($Y$22:Y173,Y173)-1)</f>
        <v/>
      </c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71" t="str">
        <f t="shared" si="6"/>
        <v/>
      </c>
      <c r="Z173" s="272"/>
    </row>
    <row r="174" spans="3:26">
      <c r="C174" s="91" t="str">
        <f>IF(D174="","",RANK(Y174,$Y$22:$Y$202)+COUNTIF($Y$22:Y174,Y174)-1)</f>
        <v/>
      </c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71" t="str">
        <f t="shared" si="6"/>
        <v/>
      </c>
      <c r="Z174" s="272"/>
    </row>
    <row r="175" spans="3:26">
      <c r="C175" s="91" t="str">
        <f>IF(D175="","",RANK(Y175,$Y$22:$Y$202)+COUNTIF($Y$22:Y175,Y175)-1)</f>
        <v/>
      </c>
      <c r="D175" s="285"/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71" t="str">
        <f t="shared" si="6"/>
        <v/>
      </c>
      <c r="Z175" s="272"/>
    </row>
    <row r="176" spans="3:26">
      <c r="C176" s="91" t="str">
        <f>IF(D176="","",RANK(Y176,$Y$22:$Y$202)+COUNTIF($Y$22:Y176,Y176)-1)</f>
        <v/>
      </c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71" t="str">
        <f t="shared" si="6"/>
        <v/>
      </c>
      <c r="Z176" s="272"/>
    </row>
    <row r="177" spans="3:26">
      <c r="C177" s="91" t="str">
        <f>IF(D177="","",RANK(Y177,$Y$22:$Y$202)+COUNTIF($Y$22:Y177,Y177)-1)</f>
        <v/>
      </c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71" t="str">
        <f t="shared" si="6"/>
        <v/>
      </c>
      <c r="Z177" s="272"/>
    </row>
    <row r="178" spans="3:26">
      <c r="C178" s="91" t="str">
        <f>IF(D178="","",RANK(Y178,$Y$22:$Y$202)+COUNTIF($Y$22:Y178,Y178)-1)</f>
        <v/>
      </c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71" t="str">
        <f t="shared" si="6"/>
        <v/>
      </c>
      <c r="Z178" s="272"/>
    </row>
    <row r="179" spans="3:26">
      <c r="C179" s="91" t="str">
        <f>IF(D179="","",RANK(Y179,$Y$22:$Y$202)+COUNTIF($Y$22:Y179,Y179)-1)</f>
        <v/>
      </c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71" t="str">
        <f t="shared" si="6"/>
        <v/>
      </c>
      <c r="Z179" s="272"/>
    </row>
    <row r="180" spans="3:26">
      <c r="C180" s="91" t="str">
        <f>IF(D180="","",RANK(Y180,$Y$22:$Y$202)+COUNTIF($Y$22:Y180,Y180)-1)</f>
        <v/>
      </c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71" t="str">
        <f t="shared" si="6"/>
        <v/>
      </c>
      <c r="Z180" s="272"/>
    </row>
    <row r="181" spans="3:26">
      <c r="C181" s="91" t="str">
        <f>IF(D181="","",RANK(Y181,$Y$22:$Y$202)+COUNTIF($Y$22:Y181,Y181)-1)</f>
        <v/>
      </c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71" t="str">
        <f t="shared" si="6"/>
        <v/>
      </c>
      <c r="Z181" s="272"/>
    </row>
    <row r="182" spans="3:26">
      <c r="C182" s="91" t="str">
        <f>IF(D182="","",RANK(Y182,$Y$22:$Y$202)+COUNTIF($Y$22:Y182,Y182)-1)</f>
        <v/>
      </c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71" t="str">
        <f t="shared" si="6"/>
        <v/>
      </c>
      <c r="Z182" s="272"/>
    </row>
    <row r="183" spans="3:26">
      <c r="C183" s="91" t="str">
        <f>IF(D183="","",RANK(Y183,$Y$22:$Y$202)+COUNTIF($Y$22:Y183,Y183)-1)</f>
        <v/>
      </c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71" t="str">
        <f t="shared" si="6"/>
        <v/>
      </c>
      <c r="Z183" s="272"/>
    </row>
    <row r="184" spans="3:26">
      <c r="C184" s="91" t="str">
        <f>IF(D184="","",RANK(Y184,$Y$22:$Y$202)+COUNTIF($Y$22:Y184,Y184)-1)</f>
        <v/>
      </c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71" t="str">
        <f t="shared" si="6"/>
        <v/>
      </c>
      <c r="Z184" s="272"/>
    </row>
    <row r="185" spans="3:26">
      <c r="C185" s="91" t="str">
        <f>IF(D185="","",RANK(Y185,$Y$22:$Y$202)+COUNTIF($Y$22:Y185,Y185)-1)</f>
        <v/>
      </c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71" t="str">
        <f t="shared" si="6"/>
        <v/>
      </c>
      <c r="Z185" s="272"/>
    </row>
    <row r="186" spans="3:26">
      <c r="C186" s="91" t="str">
        <f>IF(D186="","",RANK(Y186,$Y$22:$Y$202)+COUNTIF($Y$22:Y186,Y186)-1)</f>
        <v/>
      </c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71" t="str">
        <f t="shared" si="6"/>
        <v/>
      </c>
      <c r="Z186" s="272"/>
    </row>
    <row r="187" spans="3:26">
      <c r="C187" s="91" t="str">
        <f>IF(D187="","",RANK(Y187,$Y$22:$Y$202)+COUNTIF($Y$22:Y187,Y187)-1)</f>
        <v/>
      </c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71" t="str">
        <f t="shared" si="6"/>
        <v/>
      </c>
      <c r="Z187" s="272"/>
    </row>
    <row r="188" spans="3:26">
      <c r="C188" s="91" t="str">
        <f>IF(D188="","",RANK(Y188,$Y$22:$Y$202)+COUNTIF($Y$22:Y188,Y188)-1)</f>
        <v/>
      </c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71" t="str">
        <f t="shared" si="6"/>
        <v/>
      </c>
      <c r="Z188" s="272"/>
    </row>
    <row r="189" spans="3:26">
      <c r="C189" s="91" t="str">
        <f>IF(D189="","",RANK(Y189,$Y$22:$Y$202)+COUNTIF($Y$22:Y189,Y189)-1)</f>
        <v/>
      </c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71" t="str">
        <f t="shared" si="6"/>
        <v/>
      </c>
      <c r="Z189" s="272"/>
    </row>
    <row r="190" spans="3:26">
      <c r="C190" s="91" t="str">
        <f>IF(D190="","",RANK(Y190,$Y$22:$Y$202)+COUNTIF($Y$22:Y190,Y190)-1)</f>
        <v/>
      </c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71" t="str">
        <f t="shared" si="6"/>
        <v/>
      </c>
      <c r="Z190" s="272"/>
    </row>
    <row r="191" spans="3:26">
      <c r="C191" s="91" t="str">
        <f>IF(D191="","",RANK(Y191,$Y$22:$Y$202)+COUNTIF($Y$22:Y191,Y191)-1)</f>
        <v/>
      </c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71" t="str">
        <f t="shared" si="6"/>
        <v/>
      </c>
      <c r="Z191" s="272"/>
    </row>
    <row r="192" spans="3:26">
      <c r="C192" s="91" t="str">
        <f>IF(D192="","",RANK(Y192,$Y$22:$Y$202)+COUNTIF($Y$22:Y192,Y192)-1)</f>
        <v/>
      </c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71" t="str">
        <f t="shared" si="6"/>
        <v/>
      </c>
      <c r="Z192" s="272"/>
    </row>
    <row r="193" spans="3:26">
      <c r="C193" s="91" t="str">
        <f>IF(D193="","",RANK(Y193,$Y$22:$Y$202)+COUNTIF($Y$22:Y193,Y193)-1)</f>
        <v/>
      </c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71" t="str">
        <f t="shared" si="6"/>
        <v/>
      </c>
      <c r="Z193" s="272"/>
    </row>
    <row r="194" spans="3:26">
      <c r="C194" s="91" t="str">
        <f>IF(D194="","",RANK(Y194,$Y$22:$Y$202)+COUNTIF($Y$22:Y194,Y194)-1)</f>
        <v/>
      </c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71" t="str">
        <f t="shared" si="6"/>
        <v/>
      </c>
      <c r="Z194" s="272"/>
    </row>
    <row r="195" spans="3:26">
      <c r="C195" s="91" t="str">
        <f>IF(D195="","",RANK(Y195,$Y$22:$Y$202)+COUNTIF($Y$22:Y195,Y195)-1)</f>
        <v/>
      </c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71" t="str">
        <f t="shared" si="6"/>
        <v/>
      </c>
      <c r="Z195" s="272"/>
    </row>
    <row r="196" spans="3:26">
      <c r="C196" s="91" t="str">
        <f>IF(D196="","",RANK(Y196,$Y$22:$Y$202)+COUNTIF($Y$22:Y196,Y196)-1)</f>
        <v/>
      </c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71" t="str">
        <f t="shared" si="6"/>
        <v/>
      </c>
      <c r="Z196" s="272"/>
    </row>
    <row r="197" spans="3:26">
      <c r="C197" s="91" t="str">
        <f>IF(D197="","",RANK(Y197,$Y$22:$Y$202)+COUNTIF($Y$22:Y197,Y197)-1)</f>
        <v/>
      </c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71" t="str">
        <f t="shared" si="6"/>
        <v/>
      </c>
      <c r="Z197" s="272"/>
    </row>
    <row r="198" spans="3:26">
      <c r="C198" s="91" t="str">
        <f>IF(D198="","",RANK(Y198,$Y$22:$Y$202)+COUNTIF($Y$22:Y198,Y198)-1)</f>
        <v/>
      </c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71" t="str">
        <f t="shared" si="6"/>
        <v/>
      </c>
      <c r="Z198" s="272"/>
    </row>
    <row r="199" spans="3:26">
      <c r="C199" s="91" t="str">
        <f>IF(D199="","",RANK(Y199,$Y$22:$Y$202)+COUNTIF($Y$22:Y199,Y199)-1)</f>
        <v/>
      </c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71" t="str">
        <f t="shared" si="6"/>
        <v/>
      </c>
      <c r="Z199" s="272"/>
    </row>
    <row r="200" spans="3:26">
      <c r="C200" s="91" t="str">
        <f>IF(D200="","",RANK(Y200,$Y$22:$Y$202)+COUNTIF($Y$22:Y200,Y200)-1)</f>
        <v/>
      </c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71" t="str">
        <f t="shared" si="6"/>
        <v/>
      </c>
      <c r="Z200" s="272"/>
    </row>
    <row r="201" spans="3:26">
      <c r="C201" s="91" t="str">
        <f>IF(D201="","",RANK(Y201,$Y$22:$Y$202)+COUNTIF($Y$22:Y201,Y201)-1)</f>
        <v/>
      </c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71" t="str">
        <f t="shared" si="6"/>
        <v/>
      </c>
      <c r="Z201" s="272"/>
    </row>
    <row r="202" spans="3:26" ht="12.75" thickBot="1">
      <c r="C202" s="92" t="str">
        <f>IF(D202="","",RANK(Y202,$Y$22:$Y$202)+COUNTIF($Y$22:Y202,Y202)-1)</f>
        <v/>
      </c>
      <c r="D202" s="286"/>
      <c r="E202" s="286"/>
      <c r="F202" s="286"/>
      <c r="G202" s="286"/>
      <c r="H202" s="286"/>
      <c r="I202" s="286"/>
      <c r="J202" s="286"/>
      <c r="K202" s="286"/>
      <c r="L202" s="286"/>
      <c r="M202" s="286"/>
      <c r="N202" s="286"/>
      <c r="O202" s="286"/>
      <c r="P202" s="286"/>
      <c r="Q202" s="286"/>
      <c r="R202" s="286"/>
      <c r="S202" s="286"/>
      <c r="T202" s="286"/>
      <c r="U202" s="286"/>
      <c r="V202" s="286"/>
      <c r="W202" s="286"/>
      <c r="X202" s="286"/>
      <c r="Y202" s="287" t="str">
        <f t="shared" si="6"/>
        <v/>
      </c>
      <c r="Z202" s="288"/>
    </row>
    <row r="203" spans="3:26" ht="12.75" thickTop="1"/>
    <row r="204" spans="3:26">
      <c r="C204" s="90" t="s">
        <v>152</v>
      </c>
    </row>
  </sheetData>
  <sheetProtection sheet="1" objects="1" scenarios="1"/>
  <mergeCells count="1862">
    <mergeCell ref="Y201:Z201"/>
    <mergeCell ref="Y202:Z202"/>
    <mergeCell ref="Y196:Z196"/>
    <mergeCell ref="Y197:Z197"/>
    <mergeCell ref="Y198:Z198"/>
    <mergeCell ref="Y199:Z199"/>
    <mergeCell ref="Y200:Z200"/>
    <mergeCell ref="Y191:Z191"/>
    <mergeCell ref="Y192:Z192"/>
    <mergeCell ref="Y193:Z193"/>
    <mergeCell ref="Y194:Z194"/>
    <mergeCell ref="Y195:Z195"/>
    <mergeCell ref="Y186:Z186"/>
    <mergeCell ref="Y187:Z187"/>
    <mergeCell ref="Y188:Z188"/>
    <mergeCell ref="Y189:Z189"/>
    <mergeCell ref="Y190:Z190"/>
    <mergeCell ref="Y181:Z181"/>
    <mergeCell ref="Y182:Z182"/>
    <mergeCell ref="Y183:Z183"/>
    <mergeCell ref="Y184:Z184"/>
    <mergeCell ref="Y185:Z185"/>
    <mergeCell ref="Y176:Z176"/>
    <mergeCell ref="Y177:Z177"/>
    <mergeCell ref="Y178:Z178"/>
    <mergeCell ref="Y179:Z179"/>
    <mergeCell ref="Y180:Z180"/>
    <mergeCell ref="Y171:Z171"/>
    <mergeCell ref="Y172:Z172"/>
    <mergeCell ref="Y173:Z173"/>
    <mergeCell ref="Y174:Z174"/>
    <mergeCell ref="Y175:Z175"/>
    <mergeCell ref="Y166:Z166"/>
    <mergeCell ref="Y167:Z167"/>
    <mergeCell ref="Y168:Z168"/>
    <mergeCell ref="Y169:Z169"/>
    <mergeCell ref="Y170:Z170"/>
    <mergeCell ref="Y161:Z161"/>
    <mergeCell ref="Y162:Z162"/>
    <mergeCell ref="Y163:Z163"/>
    <mergeCell ref="Y164:Z164"/>
    <mergeCell ref="Y165:Z165"/>
    <mergeCell ref="Y156:Z156"/>
    <mergeCell ref="Y157:Z157"/>
    <mergeCell ref="Y158:Z158"/>
    <mergeCell ref="Y159:Z159"/>
    <mergeCell ref="Y160:Z160"/>
    <mergeCell ref="Y151:Z151"/>
    <mergeCell ref="Y152:Z152"/>
    <mergeCell ref="Y153:Z153"/>
    <mergeCell ref="Y154:Z154"/>
    <mergeCell ref="Y155:Z155"/>
    <mergeCell ref="Y146:Z146"/>
    <mergeCell ref="Y147:Z147"/>
    <mergeCell ref="Y148:Z148"/>
    <mergeCell ref="Y149:Z149"/>
    <mergeCell ref="Y150:Z150"/>
    <mergeCell ref="Y141:Z141"/>
    <mergeCell ref="Y142:Z142"/>
    <mergeCell ref="Y143:Z143"/>
    <mergeCell ref="Y144:Z144"/>
    <mergeCell ref="Y145:Z145"/>
    <mergeCell ref="Y136:Z136"/>
    <mergeCell ref="Y137:Z137"/>
    <mergeCell ref="Y138:Z138"/>
    <mergeCell ref="Y139:Z139"/>
    <mergeCell ref="Y140:Z140"/>
    <mergeCell ref="Y131:Z131"/>
    <mergeCell ref="Y132:Z132"/>
    <mergeCell ref="Y133:Z133"/>
    <mergeCell ref="Y134:Z134"/>
    <mergeCell ref="Y135:Z135"/>
    <mergeCell ref="Y126:Z126"/>
    <mergeCell ref="Y127:Z127"/>
    <mergeCell ref="Y128:Z128"/>
    <mergeCell ref="Y129:Z129"/>
    <mergeCell ref="Y130:Z130"/>
    <mergeCell ref="Y121:Z121"/>
    <mergeCell ref="Y122:Z122"/>
    <mergeCell ref="Y123:Z123"/>
    <mergeCell ref="Y124:Z124"/>
    <mergeCell ref="Y125:Z125"/>
    <mergeCell ref="Y116:Z116"/>
    <mergeCell ref="Y117:Z117"/>
    <mergeCell ref="Y118:Z118"/>
    <mergeCell ref="Y119:Z119"/>
    <mergeCell ref="Y120:Z120"/>
    <mergeCell ref="Y111:Z111"/>
    <mergeCell ref="Y112:Z112"/>
    <mergeCell ref="Y113:Z113"/>
    <mergeCell ref="Y114:Z114"/>
    <mergeCell ref="Y115:Z115"/>
    <mergeCell ref="Y106:Z106"/>
    <mergeCell ref="Y107:Z107"/>
    <mergeCell ref="Y108:Z108"/>
    <mergeCell ref="Y109:Z109"/>
    <mergeCell ref="Y110:Z110"/>
    <mergeCell ref="Y101:Z101"/>
    <mergeCell ref="Y102:Z102"/>
    <mergeCell ref="Y103:Z103"/>
    <mergeCell ref="Y104:Z104"/>
    <mergeCell ref="Y105:Z105"/>
    <mergeCell ref="Y96:Z96"/>
    <mergeCell ref="Y97:Z97"/>
    <mergeCell ref="Y98:Z98"/>
    <mergeCell ref="Y99:Z99"/>
    <mergeCell ref="Y100:Z100"/>
    <mergeCell ref="Y91:Z91"/>
    <mergeCell ref="Y92:Z92"/>
    <mergeCell ref="Y93:Z93"/>
    <mergeCell ref="Y94:Z94"/>
    <mergeCell ref="Y95:Z95"/>
    <mergeCell ref="Y86:Z86"/>
    <mergeCell ref="Y87:Z87"/>
    <mergeCell ref="Y88:Z88"/>
    <mergeCell ref="Y89:Z89"/>
    <mergeCell ref="Y90:Z90"/>
    <mergeCell ref="Y81:Z81"/>
    <mergeCell ref="Y82:Z82"/>
    <mergeCell ref="Y83:Z83"/>
    <mergeCell ref="Y84:Z84"/>
    <mergeCell ref="Y85:Z85"/>
    <mergeCell ref="Y76:Z76"/>
    <mergeCell ref="Y77:Z77"/>
    <mergeCell ref="Y78:Z78"/>
    <mergeCell ref="Y79:Z79"/>
    <mergeCell ref="Y80:Z80"/>
    <mergeCell ref="Y71:Z71"/>
    <mergeCell ref="Y72:Z72"/>
    <mergeCell ref="Y73:Z73"/>
    <mergeCell ref="Y74:Z74"/>
    <mergeCell ref="Y75:Z75"/>
    <mergeCell ref="Y66:Z66"/>
    <mergeCell ref="Y67:Z67"/>
    <mergeCell ref="Y68:Z68"/>
    <mergeCell ref="Y69:Z69"/>
    <mergeCell ref="Y70:Z70"/>
    <mergeCell ref="Y61:Z61"/>
    <mergeCell ref="Y62:Z62"/>
    <mergeCell ref="Y63:Z63"/>
    <mergeCell ref="Y64:Z64"/>
    <mergeCell ref="Y65:Z65"/>
    <mergeCell ref="Y56:Z56"/>
    <mergeCell ref="Y57:Z57"/>
    <mergeCell ref="Y58:Z58"/>
    <mergeCell ref="Y59:Z59"/>
    <mergeCell ref="Y60:Z60"/>
    <mergeCell ref="Y51:Z51"/>
    <mergeCell ref="Y52:Z52"/>
    <mergeCell ref="Y53:Z53"/>
    <mergeCell ref="Y54:Z54"/>
    <mergeCell ref="Y55:Z55"/>
    <mergeCell ref="Y46:Z46"/>
    <mergeCell ref="Y47:Z47"/>
    <mergeCell ref="Y48:Z48"/>
    <mergeCell ref="Y49:Z49"/>
    <mergeCell ref="Y50:Z50"/>
    <mergeCell ref="Y43:Z43"/>
    <mergeCell ref="Y44:Z44"/>
    <mergeCell ref="Y45:Z45"/>
    <mergeCell ref="Y36:Z36"/>
    <mergeCell ref="Y37:Z37"/>
    <mergeCell ref="Y38:Z38"/>
    <mergeCell ref="Y39:Z39"/>
    <mergeCell ref="Y40:Z40"/>
    <mergeCell ref="Y31:Z31"/>
    <mergeCell ref="Y32:Z32"/>
    <mergeCell ref="Y33:Z33"/>
    <mergeCell ref="Y34:Z34"/>
    <mergeCell ref="Y35:Z35"/>
    <mergeCell ref="Y26:Z26"/>
    <mergeCell ref="Y27:Z27"/>
    <mergeCell ref="Y28:Z28"/>
    <mergeCell ref="Y29:Z29"/>
    <mergeCell ref="Y30:Z30"/>
    <mergeCell ref="Y23:Z23"/>
    <mergeCell ref="Y24:Z24"/>
    <mergeCell ref="Y25:Z25"/>
    <mergeCell ref="Q201:R201"/>
    <mergeCell ref="S201:T201"/>
    <mergeCell ref="U201:V201"/>
    <mergeCell ref="W201:X201"/>
    <mergeCell ref="D202:F202"/>
    <mergeCell ref="G202:J202"/>
    <mergeCell ref="K202:L202"/>
    <mergeCell ref="M202:N202"/>
    <mergeCell ref="O202:P202"/>
    <mergeCell ref="Q202:R202"/>
    <mergeCell ref="S202:T202"/>
    <mergeCell ref="U202:V202"/>
    <mergeCell ref="W202:X202"/>
    <mergeCell ref="D201:F201"/>
    <mergeCell ref="G201:J201"/>
    <mergeCell ref="K201:L201"/>
    <mergeCell ref="M201:N201"/>
    <mergeCell ref="O201:P201"/>
    <mergeCell ref="Q199:R199"/>
    <mergeCell ref="S199:T199"/>
    <mergeCell ref="U199:V199"/>
    <mergeCell ref="W199:X199"/>
    <mergeCell ref="D200:F200"/>
    <mergeCell ref="G200:J200"/>
    <mergeCell ref="K200:L200"/>
    <mergeCell ref="M200:N200"/>
    <mergeCell ref="O200:P200"/>
    <mergeCell ref="Y41:Z41"/>
    <mergeCell ref="Y42:Z42"/>
    <mergeCell ref="Q200:R200"/>
    <mergeCell ref="S200:T200"/>
    <mergeCell ref="U200:V200"/>
    <mergeCell ref="W200:X200"/>
    <mergeCell ref="D199:F199"/>
    <mergeCell ref="G199:J199"/>
    <mergeCell ref="K199:L199"/>
    <mergeCell ref="M199:N199"/>
    <mergeCell ref="O199:P199"/>
    <mergeCell ref="Q197:R197"/>
    <mergeCell ref="S197:T197"/>
    <mergeCell ref="U197:V197"/>
    <mergeCell ref="W197:X197"/>
    <mergeCell ref="D198:F198"/>
    <mergeCell ref="G198:J198"/>
    <mergeCell ref="K198:L198"/>
    <mergeCell ref="M198:N198"/>
    <mergeCell ref="O198:P198"/>
    <mergeCell ref="Q198:R198"/>
    <mergeCell ref="S198:T198"/>
    <mergeCell ref="U198:V198"/>
    <mergeCell ref="W198:X198"/>
    <mergeCell ref="D197:F197"/>
    <mergeCell ref="G197:J197"/>
    <mergeCell ref="K197:L197"/>
    <mergeCell ref="M197:N197"/>
    <mergeCell ref="O197:P197"/>
    <mergeCell ref="Q195:R195"/>
    <mergeCell ref="S195:T195"/>
    <mergeCell ref="U195:V195"/>
    <mergeCell ref="W195:X195"/>
    <mergeCell ref="D196:F196"/>
    <mergeCell ref="G196:J196"/>
    <mergeCell ref="K196:L196"/>
    <mergeCell ref="M196:N196"/>
    <mergeCell ref="O196:P196"/>
    <mergeCell ref="Q196:R196"/>
    <mergeCell ref="S196:T196"/>
    <mergeCell ref="U196:V196"/>
    <mergeCell ref="W196:X196"/>
    <mergeCell ref="D195:F195"/>
    <mergeCell ref="G195:J195"/>
    <mergeCell ref="K195:L195"/>
    <mergeCell ref="M195:N195"/>
    <mergeCell ref="O195:P195"/>
    <mergeCell ref="Q193:R193"/>
    <mergeCell ref="S193:T193"/>
    <mergeCell ref="U193:V193"/>
    <mergeCell ref="W193:X193"/>
    <mergeCell ref="D194:F194"/>
    <mergeCell ref="G194:J194"/>
    <mergeCell ref="K194:L194"/>
    <mergeCell ref="M194:N194"/>
    <mergeCell ref="O194:P194"/>
    <mergeCell ref="Q194:R194"/>
    <mergeCell ref="S194:T194"/>
    <mergeCell ref="U194:V194"/>
    <mergeCell ref="W194:X194"/>
    <mergeCell ref="D193:F193"/>
    <mergeCell ref="G193:J193"/>
    <mergeCell ref="K193:L193"/>
    <mergeCell ref="M193:N193"/>
    <mergeCell ref="O193:P193"/>
    <mergeCell ref="Q191:R191"/>
    <mergeCell ref="S191:T191"/>
    <mergeCell ref="U191:V191"/>
    <mergeCell ref="W191:X191"/>
    <mergeCell ref="D192:F192"/>
    <mergeCell ref="G192:J192"/>
    <mergeCell ref="K192:L192"/>
    <mergeCell ref="M192:N192"/>
    <mergeCell ref="O192:P192"/>
    <mergeCell ref="Q192:R192"/>
    <mergeCell ref="S192:T192"/>
    <mergeCell ref="U192:V192"/>
    <mergeCell ref="W192:X192"/>
    <mergeCell ref="D191:F191"/>
    <mergeCell ref="G191:J191"/>
    <mergeCell ref="K191:L191"/>
    <mergeCell ref="M191:N191"/>
    <mergeCell ref="O191:P191"/>
    <mergeCell ref="Q189:R189"/>
    <mergeCell ref="S189:T189"/>
    <mergeCell ref="U189:V189"/>
    <mergeCell ref="W189:X189"/>
    <mergeCell ref="D190:F190"/>
    <mergeCell ref="G190:J190"/>
    <mergeCell ref="K190:L190"/>
    <mergeCell ref="M190:N190"/>
    <mergeCell ref="O190:P190"/>
    <mergeCell ref="Q190:R190"/>
    <mergeCell ref="S190:T190"/>
    <mergeCell ref="U190:V190"/>
    <mergeCell ref="W190:X190"/>
    <mergeCell ref="D189:F189"/>
    <mergeCell ref="G189:J189"/>
    <mergeCell ref="K189:L189"/>
    <mergeCell ref="M189:N189"/>
    <mergeCell ref="O189:P189"/>
    <mergeCell ref="Q187:R187"/>
    <mergeCell ref="S187:T187"/>
    <mergeCell ref="U187:V187"/>
    <mergeCell ref="W187:X187"/>
    <mergeCell ref="D188:F188"/>
    <mergeCell ref="G188:J188"/>
    <mergeCell ref="K188:L188"/>
    <mergeCell ref="M188:N188"/>
    <mergeCell ref="O188:P188"/>
    <mergeCell ref="Q188:R188"/>
    <mergeCell ref="S188:T188"/>
    <mergeCell ref="U188:V188"/>
    <mergeCell ref="W188:X188"/>
    <mergeCell ref="D187:F187"/>
    <mergeCell ref="G187:J187"/>
    <mergeCell ref="K187:L187"/>
    <mergeCell ref="M187:N187"/>
    <mergeCell ref="O187:P187"/>
    <mergeCell ref="Q185:R185"/>
    <mergeCell ref="S185:T185"/>
    <mergeCell ref="U185:V185"/>
    <mergeCell ref="W185:X185"/>
    <mergeCell ref="D186:F186"/>
    <mergeCell ref="G186:J186"/>
    <mergeCell ref="K186:L186"/>
    <mergeCell ref="M186:N186"/>
    <mergeCell ref="O186:P186"/>
    <mergeCell ref="Q186:R186"/>
    <mergeCell ref="S186:T186"/>
    <mergeCell ref="U186:V186"/>
    <mergeCell ref="W186:X186"/>
    <mergeCell ref="D185:F185"/>
    <mergeCell ref="G185:J185"/>
    <mergeCell ref="K185:L185"/>
    <mergeCell ref="M185:N185"/>
    <mergeCell ref="O185:P185"/>
    <mergeCell ref="Q183:R183"/>
    <mergeCell ref="S183:T183"/>
    <mergeCell ref="U183:V183"/>
    <mergeCell ref="W183:X183"/>
    <mergeCell ref="D184:F184"/>
    <mergeCell ref="G184:J184"/>
    <mergeCell ref="K184:L184"/>
    <mergeCell ref="M184:N184"/>
    <mergeCell ref="O184:P184"/>
    <mergeCell ref="Q184:R184"/>
    <mergeCell ref="S184:T184"/>
    <mergeCell ref="U184:V184"/>
    <mergeCell ref="W184:X184"/>
    <mergeCell ref="D183:F183"/>
    <mergeCell ref="G183:J183"/>
    <mergeCell ref="K183:L183"/>
    <mergeCell ref="M183:N183"/>
    <mergeCell ref="O183:P183"/>
    <mergeCell ref="Q181:R181"/>
    <mergeCell ref="S181:T181"/>
    <mergeCell ref="U181:V181"/>
    <mergeCell ref="W181:X181"/>
    <mergeCell ref="D182:F182"/>
    <mergeCell ref="G182:J182"/>
    <mergeCell ref="K182:L182"/>
    <mergeCell ref="M182:N182"/>
    <mergeCell ref="O182:P182"/>
    <mergeCell ref="Q182:R182"/>
    <mergeCell ref="S182:T182"/>
    <mergeCell ref="U182:V182"/>
    <mergeCell ref="W182:X182"/>
    <mergeCell ref="D181:F181"/>
    <mergeCell ref="G181:J181"/>
    <mergeCell ref="K181:L181"/>
    <mergeCell ref="M181:N181"/>
    <mergeCell ref="O181:P181"/>
    <mergeCell ref="Q179:R179"/>
    <mergeCell ref="S179:T179"/>
    <mergeCell ref="U179:V179"/>
    <mergeCell ref="W179:X179"/>
    <mergeCell ref="D180:F180"/>
    <mergeCell ref="G180:J180"/>
    <mergeCell ref="K180:L180"/>
    <mergeCell ref="M180:N180"/>
    <mergeCell ref="O180:P180"/>
    <mergeCell ref="Q180:R180"/>
    <mergeCell ref="S180:T180"/>
    <mergeCell ref="U180:V180"/>
    <mergeCell ref="W180:X180"/>
    <mergeCell ref="D179:F179"/>
    <mergeCell ref="G179:J179"/>
    <mergeCell ref="K179:L179"/>
    <mergeCell ref="M179:N179"/>
    <mergeCell ref="O179:P179"/>
    <mergeCell ref="Q177:R177"/>
    <mergeCell ref="S177:T177"/>
    <mergeCell ref="U177:V177"/>
    <mergeCell ref="W177:X177"/>
    <mergeCell ref="D178:F178"/>
    <mergeCell ref="G178:J178"/>
    <mergeCell ref="K178:L178"/>
    <mergeCell ref="M178:N178"/>
    <mergeCell ref="O178:P178"/>
    <mergeCell ref="Q178:R178"/>
    <mergeCell ref="S178:T178"/>
    <mergeCell ref="U178:V178"/>
    <mergeCell ref="W178:X178"/>
    <mergeCell ref="D177:F177"/>
    <mergeCell ref="G177:J177"/>
    <mergeCell ref="K177:L177"/>
    <mergeCell ref="M177:N177"/>
    <mergeCell ref="O177:P177"/>
    <mergeCell ref="Q175:R175"/>
    <mergeCell ref="S175:T175"/>
    <mergeCell ref="U175:V175"/>
    <mergeCell ref="W175:X175"/>
    <mergeCell ref="D176:F176"/>
    <mergeCell ref="G176:J176"/>
    <mergeCell ref="K176:L176"/>
    <mergeCell ref="M176:N176"/>
    <mergeCell ref="O176:P176"/>
    <mergeCell ref="Q176:R176"/>
    <mergeCell ref="S176:T176"/>
    <mergeCell ref="U176:V176"/>
    <mergeCell ref="W176:X176"/>
    <mergeCell ref="D175:F175"/>
    <mergeCell ref="G175:J175"/>
    <mergeCell ref="K175:L175"/>
    <mergeCell ref="M175:N175"/>
    <mergeCell ref="O175:P175"/>
    <mergeCell ref="Q173:R173"/>
    <mergeCell ref="S173:T173"/>
    <mergeCell ref="U173:V173"/>
    <mergeCell ref="W173:X173"/>
    <mergeCell ref="D174:F174"/>
    <mergeCell ref="G174:J174"/>
    <mergeCell ref="K174:L174"/>
    <mergeCell ref="M174:N174"/>
    <mergeCell ref="O174:P174"/>
    <mergeCell ref="Q174:R174"/>
    <mergeCell ref="S174:T174"/>
    <mergeCell ref="U174:V174"/>
    <mergeCell ref="W174:X174"/>
    <mergeCell ref="D173:F173"/>
    <mergeCell ref="G173:J173"/>
    <mergeCell ref="K173:L173"/>
    <mergeCell ref="M173:N173"/>
    <mergeCell ref="O173:P173"/>
    <mergeCell ref="Q171:R171"/>
    <mergeCell ref="S171:T171"/>
    <mergeCell ref="U171:V171"/>
    <mergeCell ref="W171:X171"/>
    <mergeCell ref="D172:F172"/>
    <mergeCell ref="G172:J172"/>
    <mergeCell ref="K172:L172"/>
    <mergeCell ref="M172:N172"/>
    <mergeCell ref="O172:P172"/>
    <mergeCell ref="Q172:R172"/>
    <mergeCell ref="S172:T172"/>
    <mergeCell ref="U172:V172"/>
    <mergeCell ref="W172:X172"/>
    <mergeCell ref="D171:F171"/>
    <mergeCell ref="G171:J171"/>
    <mergeCell ref="K171:L171"/>
    <mergeCell ref="M171:N171"/>
    <mergeCell ref="O171:P171"/>
    <mergeCell ref="Q169:R169"/>
    <mergeCell ref="S169:T169"/>
    <mergeCell ref="U169:V169"/>
    <mergeCell ref="W169:X169"/>
    <mergeCell ref="D170:F170"/>
    <mergeCell ref="G170:J170"/>
    <mergeCell ref="K170:L170"/>
    <mergeCell ref="M170:N170"/>
    <mergeCell ref="O170:P170"/>
    <mergeCell ref="Q170:R170"/>
    <mergeCell ref="S170:T170"/>
    <mergeCell ref="U170:V170"/>
    <mergeCell ref="W170:X170"/>
    <mergeCell ref="D169:F169"/>
    <mergeCell ref="G169:J169"/>
    <mergeCell ref="K169:L169"/>
    <mergeCell ref="M169:N169"/>
    <mergeCell ref="O169:P169"/>
    <mergeCell ref="Q167:R167"/>
    <mergeCell ref="S167:T167"/>
    <mergeCell ref="U167:V167"/>
    <mergeCell ref="W167:X167"/>
    <mergeCell ref="D168:F168"/>
    <mergeCell ref="G168:J168"/>
    <mergeCell ref="K168:L168"/>
    <mergeCell ref="M168:N168"/>
    <mergeCell ref="O168:P168"/>
    <mergeCell ref="Q168:R168"/>
    <mergeCell ref="S168:T168"/>
    <mergeCell ref="U168:V168"/>
    <mergeCell ref="W168:X168"/>
    <mergeCell ref="D167:F167"/>
    <mergeCell ref="G167:J167"/>
    <mergeCell ref="K167:L167"/>
    <mergeCell ref="M167:N167"/>
    <mergeCell ref="O167:P167"/>
    <mergeCell ref="Q165:R165"/>
    <mergeCell ref="S165:T165"/>
    <mergeCell ref="U165:V165"/>
    <mergeCell ref="W165:X165"/>
    <mergeCell ref="D166:F166"/>
    <mergeCell ref="G166:J166"/>
    <mergeCell ref="K166:L166"/>
    <mergeCell ref="M166:N166"/>
    <mergeCell ref="O166:P166"/>
    <mergeCell ref="Q166:R166"/>
    <mergeCell ref="S166:T166"/>
    <mergeCell ref="U166:V166"/>
    <mergeCell ref="W166:X166"/>
    <mergeCell ref="D165:F165"/>
    <mergeCell ref="G165:J165"/>
    <mergeCell ref="K165:L165"/>
    <mergeCell ref="M165:N165"/>
    <mergeCell ref="O165:P165"/>
    <mergeCell ref="Q163:R163"/>
    <mergeCell ref="S163:T163"/>
    <mergeCell ref="U163:V163"/>
    <mergeCell ref="W163:X163"/>
    <mergeCell ref="D164:F164"/>
    <mergeCell ref="G164:J164"/>
    <mergeCell ref="K164:L164"/>
    <mergeCell ref="M164:N164"/>
    <mergeCell ref="O164:P164"/>
    <mergeCell ref="Q164:R164"/>
    <mergeCell ref="S164:T164"/>
    <mergeCell ref="U164:V164"/>
    <mergeCell ref="W164:X164"/>
    <mergeCell ref="D163:F163"/>
    <mergeCell ref="G163:J163"/>
    <mergeCell ref="K163:L163"/>
    <mergeCell ref="M163:N163"/>
    <mergeCell ref="O163:P163"/>
    <mergeCell ref="Q161:R161"/>
    <mergeCell ref="S161:T161"/>
    <mergeCell ref="U161:V161"/>
    <mergeCell ref="W161:X161"/>
    <mergeCell ref="D162:F162"/>
    <mergeCell ref="G162:J162"/>
    <mergeCell ref="K162:L162"/>
    <mergeCell ref="M162:N162"/>
    <mergeCell ref="O162:P162"/>
    <mergeCell ref="Q162:R162"/>
    <mergeCell ref="S162:T162"/>
    <mergeCell ref="U162:V162"/>
    <mergeCell ref="W162:X162"/>
    <mergeCell ref="D161:F161"/>
    <mergeCell ref="G161:J161"/>
    <mergeCell ref="K161:L161"/>
    <mergeCell ref="M161:N161"/>
    <mergeCell ref="O161:P161"/>
    <mergeCell ref="Q159:R159"/>
    <mergeCell ref="S159:T159"/>
    <mergeCell ref="U159:V159"/>
    <mergeCell ref="W159:X159"/>
    <mergeCell ref="D160:F160"/>
    <mergeCell ref="G160:J160"/>
    <mergeCell ref="K160:L160"/>
    <mergeCell ref="M160:N160"/>
    <mergeCell ref="O160:P160"/>
    <mergeCell ref="Q160:R160"/>
    <mergeCell ref="S160:T160"/>
    <mergeCell ref="U160:V160"/>
    <mergeCell ref="W160:X160"/>
    <mergeCell ref="D159:F159"/>
    <mergeCell ref="G159:J159"/>
    <mergeCell ref="K159:L159"/>
    <mergeCell ref="M159:N159"/>
    <mergeCell ref="O159:P159"/>
    <mergeCell ref="Q157:R157"/>
    <mergeCell ref="S157:T157"/>
    <mergeCell ref="U157:V157"/>
    <mergeCell ref="W157:X157"/>
    <mergeCell ref="D158:F158"/>
    <mergeCell ref="G158:J158"/>
    <mergeCell ref="K158:L158"/>
    <mergeCell ref="M158:N158"/>
    <mergeCell ref="O158:P158"/>
    <mergeCell ref="Q158:R158"/>
    <mergeCell ref="S158:T158"/>
    <mergeCell ref="U158:V158"/>
    <mergeCell ref="W158:X158"/>
    <mergeCell ref="D157:F157"/>
    <mergeCell ref="G157:J157"/>
    <mergeCell ref="K157:L157"/>
    <mergeCell ref="M157:N157"/>
    <mergeCell ref="O157:P157"/>
    <mergeCell ref="Q155:R155"/>
    <mergeCell ref="S155:T155"/>
    <mergeCell ref="U155:V155"/>
    <mergeCell ref="W155:X155"/>
    <mergeCell ref="D156:F156"/>
    <mergeCell ref="G156:J156"/>
    <mergeCell ref="K156:L156"/>
    <mergeCell ref="M156:N156"/>
    <mergeCell ref="O156:P156"/>
    <mergeCell ref="Q156:R156"/>
    <mergeCell ref="S156:T156"/>
    <mergeCell ref="U156:V156"/>
    <mergeCell ref="W156:X156"/>
    <mergeCell ref="D155:F155"/>
    <mergeCell ref="G155:J155"/>
    <mergeCell ref="K155:L155"/>
    <mergeCell ref="M155:N155"/>
    <mergeCell ref="O155:P155"/>
    <mergeCell ref="Q153:R153"/>
    <mergeCell ref="S153:T153"/>
    <mergeCell ref="U153:V153"/>
    <mergeCell ref="W153:X153"/>
    <mergeCell ref="D154:F154"/>
    <mergeCell ref="G154:J154"/>
    <mergeCell ref="K154:L154"/>
    <mergeCell ref="M154:N154"/>
    <mergeCell ref="O154:P154"/>
    <mergeCell ref="Q154:R154"/>
    <mergeCell ref="S154:T154"/>
    <mergeCell ref="U154:V154"/>
    <mergeCell ref="W154:X154"/>
    <mergeCell ref="D153:F153"/>
    <mergeCell ref="G153:J153"/>
    <mergeCell ref="K153:L153"/>
    <mergeCell ref="M153:N153"/>
    <mergeCell ref="O153:P153"/>
    <mergeCell ref="Q151:R151"/>
    <mergeCell ref="S151:T151"/>
    <mergeCell ref="U151:V151"/>
    <mergeCell ref="W151:X151"/>
    <mergeCell ref="D152:F152"/>
    <mergeCell ref="G152:J152"/>
    <mergeCell ref="K152:L152"/>
    <mergeCell ref="M152:N152"/>
    <mergeCell ref="O152:P152"/>
    <mergeCell ref="Q152:R152"/>
    <mergeCell ref="S152:T152"/>
    <mergeCell ref="U152:V152"/>
    <mergeCell ref="W152:X152"/>
    <mergeCell ref="D151:F151"/>
    <mergeCell ref="G151:J151"/>
    <mergeCell ref="K151:L151"/>
    <mergeCell ref="M151:N151"/>
    <mergeCell ref="O151:P151"/>
    <mergeCell ref="Q149:R149"/>
    <mergeCell ref="S149:T149"/>
    <mergeCell ref="U149:V149"/>
    <mergeCell ref="W149:X149"/>
    <mergeCell ref="D150:F150"/>
    <mergeCell ref="G150:J150"/>
    <mergeCell ref="K150:L150"/>
    <mergeCell ref="M150:N150"/>
    <mergeCell ref="O150:P150"/>
    <mergeCell ref="Q150:R150"/>
    <mergeCell ref="S150:T150"/>
    <mergeCell ref="U150:V150"/>
    <mergeCell ref="W150:X150"/>
    <mergeCell ref="D149:F149"/>
    <mergeCell ref="G149:J149"/>
    <mergeCell ref="K149:L149"/>
    <mergeCell ref="M149:N149"/>
    <mergeCell ref="O149:P149"/>
    <mergeCell ref="Q147:R147"/>
    <mergeCell ref="S147:T147"/>
    <mergeCell ref="U147:V147"/>
    <mergeCell ref="W147:X147"/>
    <mergeCell ref="D148:F148"/>
    <mergeCell ref="G148:J148"/>
    <mergeCell ref="K148:L148"/>
    <mergeCell ref="M148:N148"/>
    <mergeCell ref="O148:P148"/>
    <mergeCell ref="Q148:R148"/>
    <mergeCell ref="S148:T148"/>
    <mergeCell ref="U148:V148"/>
    <mergeCell ref="W148:X148"/>
    <mergeCell ref="D147:F147"/>
    <mergeCell ref="G147:J147"/>
    <mergeCell ref="K147:L147"/>
    <mergeCell ref="M147:N147"/>
    <mergeCell ref="O147:P147"/>
    <mergeCell ref="Q145:R145"/>
    <mergeCell ref="S145:T145"/>
    <mergeCell ref="U145:V145"/>
    <mergeCell ref="W145:X145"/>
    <mergeCell ref="D146:F146"/>
    <mergeCell ref="G146:J146"/>
    <mergeCell ref="K146:L146"/>
    <mergeCell ref="M146:N146"/>
    <mergeCell ref="O146:P146"/>
    <mergeCell ref="Q146:R146"/>
    <mergeCell ref="S146:T146"/>
    <mergeCell ref="U146:V146"/>
    <mergeCell ref="W146:X146"/>
    <mergeCell ref="D145:F145"/>
    <mergeCell ref="G145:J145"/>
    <mergeCell ref="K145:L145"/>
    <mergeCell ref="M145:N145"/>
    <mergeCell ref="O145:P145"/>
    <mergeCell ref="Q143:R143"/>
    <mergeCell ref="S143:T143"/>
    <mergeCell ref="U143:V143"/>
    <mergeCell ref="W143:X143"/>
    <mergeCell ref="D144:F144"/>
    <mergeCell ref="G144:J144"/>
    <mergeCell ref="K144:L144"/>
    <mergeCell ref="M144:N144"/>
    <mergeCell ref="O144:P144"/>
    <mergeCell ref="Q144:R144"/>
    <mergeCell ref="S144:T144"/>
    <mergeCell ref="U144:V144"/>
    <mergeCell ref="W144:X144"/>
    <mergeCell ref="D143:F143"/>
    <mergeCell ref="G143:J143"/>
    <mergeCell ref="K143:L143"/>
    <mergeCell ref="M143:N143"/>
    <mergeCell ref="O143:P143"/>
    <mergeCell ref="Q141:R141"/>
    <mergeCell ref="S141:T141"/>
    <mergeCell ref="U141:V141"/>
    <mergeCell ref="W141:X141"/>
    <mergeCell ref="D142:F142"/>
    <mergeCell ref="G142:J142"/>
    <mergeCell ref="K142:L142"/>
    <mergeCell ref="M142:N142"/>
    <mergeCell ref="O142:P142"/>
    <mergeCell ref="Q142:R142"/>
    <mergeCell ref="S142:T142"/>
    <mergeCell ref="U142:V142"/>
    <mergeCell ref="W142:X142"/>
    <mergeCell ref="D141:F141"/>
    <mergeCell ref="G141:J141"/>
    <mergeCell ref="K141:L141"/>
    <mergeCell ref="M141:N141"/>
    <mergeCell ref="O141:P141"/>
    <mergeCell ref="Q139:R139"/>
    <mergeCell ref="S139:T139"/>
    <mergeCell ref="U139:V139"/>
    <mergeCell ref="W139:X139"/>
    <mergeCell ref="D140:F140"/>
    <mergeCell ref="G140:J140"/>
    <mergeCell ref="K140:L140"/>
    <mergeCell ref="M140:N140"/>
    <mergeCell ref="O140:P140"/>
    <mergeCell ref="Q140:R140"/>
    <mergeCell ref="S140:T140"/>
    <mergeCell ref="U140:V140"/>
    <mergeCell ref="W140:X140"/>
    <mergeCell ref="D139:F139"/>
    <mergeCell ref="G139:J139"/>
    <mergeCell ref="K139:L139"/>
    <mergeCell ref="M139:N139"/>
    <mergeCell ref="O139:P139"/>
    <mergeCell ref="Q137:R137"/>
    <mergeCell ref="S137:T137"/>
    <mergeCell ref="U137:V137"/>
    <mergeCell ref="W137:X137"/>
    <mergeCell ref="D138:F138"/>
    <mergeCell ref="G138:J138"/>
    <mergeCell ref="K138:L138"/>
    <mergeCell ref="M138:N138"/>
    <mergeCell ref="O138:P138"/>
    <mergeCell ref="Q138:R138"/>
    <mergeCell ref="S138:T138"/>
    <mergeCell ref="U138:V138"/>
    <mergeCell ref="W138:X138"/>
    <mergeCell ref="D137:F137"/>
    <mergeCell ref="G137:J137"/>
    <mergeCell ref="K137:L137"/>
    <mergeCell ref="M137:N137"/>
    <mergeCell ref="O137:P137"/>
    <mergeCell ref="Q135:R135"/>
    <mergeCell ref="S135:T135"/>
    <mergeCell ref="U135:V135"/>
    <mergeCell ref="W135:X135"/>
    <mergeCell ref="D136:F136"/>
    <mergeCell ref="G136:J136"/>
    <mergeCell ref="K136:L136"/>
    <mergeCell ref="M136:N136"/>
    <mergeCell ref="O136:P136"/>
    <mergeCell ref="Q136:R136"/>
    <mergeCell ref="S136:T136"/>
    <mergeCell ref="U136:V136"/>
    <mergeCell ref="W136:X136"/>
    <mergeCell ref="D135:F135"/>
    <mergeCell ref="G135:J135"/>
    <mergeCell ref="K135:L135"/>
    <mergeCell ref="M135:N135"/>
    <mergeCell ref="O135:P135"/>
    <mergeCell ref="Q133:R133"/>
    <mergeCell ref="S133:T133"/>
    <mergeCell ref="U133:V133"/>
    <mergeCell ref="W133:X133"/>
    <mergeCell ref="D134:F134"/>
    <mergeCell ref="G134:J134"/>
    <mergeCell ref="K134:L134"/>
    <mergeCell ref="M134:N134"/>
    <mergeCell ref="O134:P134"/>
    <mergeCell ref="Q134:R134"/>
    <mergeCell ref="S134:T134"/>
    <mergeCell ref="U134:V134"/>
    <mergeCell ref="W134:X134"/>
    <mergeCell ref="D133:F133"/>
    <mergeCell ref="G133:J133"/>
    <mergeCell ref="K133:L133"/>
    <mergeCell ref="M133:N133"/>
    <mergeCell ref="O133:P133"/>
    <mergeCell ref="Q131:R131"/>
    <mergeCell ref="S131:T131"/>
    <mergeCell ref="U131:V131"/>
    <mergeCell ref="W131:X131"/>
    <mergeCell ref="D132:F132"/>
    <mergeCell ref="G132:J132"/>
    <mergeCell ref="K132:L132"/>
    <mergeCell ref="M132:N132"/>
    <mergeCell ref="O132:P132"/>
    <mergeCell ref="Q132:R132"/>
    <mergeCell ref="S132:T132"/>
    <mergeCell ref="U132:V132"/>
    <mergeCell ref="W132:X132"/>
    <mergeCell ref="D131:F131"/>
    <mergeCell ref="G131:J131"/>
    <mergeCell ref="K131:L131"/>
    <mergeCell ref="M131:N131"/>
    <mergeCell ref="O131:P131"/>
    <mergeCell ref="Q129:R129"/>
    <mergeCell ref="S129:T129"/>
    <mergeCell ref="U129:V129"/>
    <mergeCell ref="W129:X129"/>
    <mergeCell ref="D130:F130"/>
    <mergeCell ref="G130:J130"/>
    <mergeCell ref="K130:L130"/>
    <mergeCell ref="M130:N130"/>
    <mergeCell ref="O130:P130"/>
    <mergeCell ref="Q130:R130"/>
    <mergeCell ref="S130:T130"/>
    <mergeCell ref="U130:V130"/>
    <mergeCell ref="W130:X130"/>
    <mergeCell ref="D129:F129"/>
    <mergeCell ref="G129:J129"/>
    <mergeCell ref="K129:L129"/>
    <mergeCell ref="M129:N129"/>
    <mergeCell ref="O129:P129"/>
    <mergeCell ref="Q127:R127"/>
    <mergeCell ref="S127:T127"/>
    <mergeCell ref="U127:V127"/>
    <mergeCell ref="W127:X127"/>
    <mergeCell ref="D128:F128"/>
    <mergeCell ref="G128:J128"/>
    <mergeCell ref="K128:L128"/>
    <mergeCell ref="M128:N128"/>
    <mergeCell ref="O128:P128"/>
    <mergeCell ref="Q128:R128"/>
    <mergeCell ref="S128:T128"/>
    <mergeCell ref="U128:V128"/>
    <mergeCell ref="W128:X128"/>
    <mergeCell ref="D127:F127"/>
    <mergeCell ref="G127:J127"/>
    <mergeCell ref="K127:L127"/>
    <mergeCell ref="M127:N127"/>
    <mergeCell ref="O127:P127"/>
    <mergeCell ref="Q125:R125"/>
    <mergeCell ref="S125:T125"/>
    <mergeCell ref="U125:V125"/>
    <mergeCell ref="W125:X125"/>
    <mergeCell ref="D126:F126"/>
    <mergeCell ref="G126:J126"/>
    <mergeCell ref="K126:L126"/>
    <mergeCell ref="M126:N126"/>
    <mergeCell ref="O126:P126"/>
    <mergeCell ref="Q126:R126"/>
    <mergeCell ref="S126:T126"/>
    <mergeCell ref="U126:V126"/>
    <mergeCell ref="W126:X126"/>
    <mergeCell ref="D125:F125"/>
    <mergeCell ref="G125:J125"/>
    <mergeCell ref="K125:L125"/>
    <mergeCell ref="M125:N125"/>
    <mergeCell ref="O125:P125"/>
    <mergeCell ref="Q123:R123"/>
    <mergeCell ref="S123:T123"/>
    <mergeCell ref="U123:V123"/>
    <mergeCell ref="W123:X123"/>
    <mergeCell ref="D124:F124"/>
    <mergeCell ref="G124:J124"/>
    <mergeCell ref="K124:L124"/>
    <mergeCell ref="M124:N124"/>
    <mergeCell ref="O124:P124"/>
    <mergeCell ref="Q124:R124"/>
    <mergeCell ref="S124:T124"/>
    <mergeCell ref="U124:V124"/>
    <mergeCell ref="W124:X124"/>
    <mergeCell ref="D123:F123"/>
    <mergeCell ref="G123:J123"/>
    <mergeCell ref="K123:L123"/>
    <mergeCell ref="M123:N123"/>
    <mergeCell ref="O123:P123"/>
    <mergeCell ref="Q121:R121"/>
    <mergeCell ref="S121:T121"/>
    <mergeCell ref="U121:V121"/>
    <mergeCell ref="W121:X121"/>
    <mergeCell ref="D122:F122"/>
    <mergeCell ref="G122:J122"/>
    <mergeCell ref="K122:L122"/>
    <mergeCell ref="M122:N122"/>
    <mergeCell ref="O122:P122"/>
    <mergeCell ref="Q122:R122"/>
    <mergeCell ref="S122:T122"/>
    <mergeCell ref="U122:V122"/>
    <mergeCell ref="W122:X122"/>
    <mergeCell ref="D121:F121"/>
    <mergeCell ref="G121:J121"/>
    <mergeCell ref="K121:L121"/>
    <mergeCell ref="M121:N121"/>
    <mergeCell ref="O121:P121"/>
    <mergeCell ref="Q119:R119"/>
    <mergeCell ref="S119:T119"/>
    <mergeCell ref="U119:V119"/>
    <mergeCell ref="W119:X119"/>
    <mergeCell ref="D120:F120"/>
    <mergeCell ref="G120:J120"/>
    <mergeCell ref="K120:L120"/>
    <mergeCell ref="M120:N120"/>
    <mergeCell ref="O120:P120"/>
    <mergeCell ref="Q120:R120"/>
    <mergeCell ref="S120:T120"/>
    <mergeCell ref="U120:V120"/>
    <mergeCell ref="W120:X120"/>
    <mergeCell ref="D119:F119"/>
    <mergeCell ref="G119:J119"/>
    <mergeCell ref="K119:L119"/>
    <mergeCell ref="M119:N119"/>
    <mergeCell ref="O119:P119"/>
    <mergeCell ref="Q117:R117"/>
    <mergeCell ref="S117:T117"/>
    <mergeCell ref="U117:V117"/>
    <mergeCell ref="W117:X117"/>
    <mergeCell ref="D118:F118"/>
    <mergeCell ref="G118:J118"/>
    <mergeCell ref="K118:L118"/>
    <mergeCell ref="M118:N118"/>
    <mergeCell ref="O118:P118"/>
    <mergeCell ref="Q118:R118"/>
    <mergeCell ref="S118:T118"/>
    <mergeCell ref="U118:V118"/>
    <mergeCell ref="W118:X118"/>
    <mergeCell ref="D117:F117"/>
    <mergeCell ref="G117:J117"/>
    <mergeCell ref="K117:L117"/>
    <mergeCell ref="M117:N117"/>
    <mergeCell ref="O117:P117"/>
    <mergeCell ref="Q115:R115"/>
    <mergeCell ref="S115:T115"/>
    <mergeCell ref="U115:V115"/>
    <mergeCell ref="W115:X115"/>
    <mergeCell ref="D116:F116"/>
    <mergeCell ref="G116:J116"/>
    <mergeCell ref="K116:L116"/>
    <mergeCell ref="M116:N116"/>
    <mergeCell ref="O116:P116"/>
    <mergeCell ref="Q116:R116"/>
    <mergeCell ref="S116:T116"/>
    <mergeCell ref="U116:V116"/>
    <mergeCell ref="W116:X116"/>
    <mergeCell ref="D115:F115"/>
    <mergeCell ref="G115:J115"/>
    <mergeCell ref="K115:L115"/>
    <mergeCell ref="M115:N115"/>
    <mergeCell ref="O115:P115"/>
    <mergeCell ref="Q113:R113"/>
    <mergeCell ref="S113:T113"/>
    <mergeCell ref="U113:V113"/>
    <mergeCell ref="W113:X113"/>
    <mergeCell ref="D114:F114"/>
    <mergeCell ref="G114:J114"/>
    <mergeCell ref="K114:L114"/>
    <mergeCell ref="M114:N114"/>
    <mergeCell ref="O114:P114"/>
    <mergeCell ref="Q114:R114"/>
    <mergeCell ref="S114:T114"/>
    <mergeCell ref="U114:V114"/>
    <mergeCell ref="W114:X114"/>
    <mergeCell ref="D113:F113"/>
    <mergeCell ref="G113:J113"/>
    <mergeCell ref="K113:L113"/>
    <mergeCell ref="M113:N113"/>
    <mergeCell ref="O113:P113"/>
    <mergeCell ref="Q111:R111"/>
    <mergeCell ref="S111:T111"/>
    <mergeCell ref="U111:V111"/>
    <mergeCell ref="W111:X111"/>
    <mergeCell ref="D112:F112"/>
    <mergeCell ref="G112:J112"/>
    <mergeCell ref="K112:L112"/>
    <mergeCell ref="M112:N112"/>
    <mergeCell ref="O112:P112"/>
    <mergeCell ref="Q112:R112"/>
    <mergeCell ref="S112:T112"/>
    <mergeCell ref="U112:V112"/>
    <mergeCell ref="W112:X112"/>
    <mergeCell ref="D111:F111"/>
    <mergeCell ref="G111:J111"/>
    <mergeCell ref="K111:L111"/>
    <mergeCell ref="M111:N111"/>
    <mergeCell ref="O111:P111"/>
    <mergeCell ref="Q109:R109"/>
    <mergeCell ref="S109:T109"/>
    <mergeCell ref="U109:V109"/>
    <mergeCell ref="W109:X109"/>
    <mergeCell ref="D110:F110"/>
    <mergeCell ref="G110:J110"/>
    <mergeCell ref="K110:L110"/>
    <mergeCell ref="M110:N110"/>
    <mergeCell ref="O110:P110"/>
    <mergeCell ref="Q110:R110"/>
    <mergeCell ref="S110:T110"/>
    <mergeCell ref="U110:V110"/>
    <mergeCell ref="W110:X110"/>
    <mergeCell ref="D109:F109"/>
    <mergeCell ref="G109:J109"/>
    <mergeCell ref="K109:L109"/>
    <mergeCell ref="M109:N109"/>
    <mergeCell ref="O109:P109"/>
    <mergeCell ref="Q107:R107"/>
    <mergeCell ref="S107:T107"/>
    <mergeCell ref="U107:V107"/>
    <mergeCell ref="W107:X107"/>
    <mergeCell ref="D108:F108"/>
    <mergeCell ref="G108:J108"/>
    <mergeCell ref="K108:L108"/>
    <mergeCell ref="M108:N108"/>
    <mergeCell ref="O108:P108"/>
    <mergeCell ref="Q108:R108"/>
    <mergeCell ref="S108:T108"/>
    <mergeCell ref="U108:V108"/>
    <mergeCell ref="W108:X108"/>
    <mergeCell ref="D107:F107"/>
    <mergeCell ref="G107:J107"/>
    <mergeCell ref="K107:L107"/>
    <mergeCell ref="M107:N107"/>
    <mergeCell ref="O107:P107"/>
    <mergeCell ref="Q105:R105"/>
    <mergeCell ref="S105:T105"/>
    <mergeCell ref="U105:V105"/>
    <mergeCell ref="W105:X105"/>
    <mergeCell ref="D106:F106"/>
    <mergeCell ref="G106:J106"/>
    <mergeCell ref="K106:L106"/>
    <mergeCell ref="M106:N106"/>
    <mergeCell ref="O106:P106"/>
    <mergeCell ref="Q106:R106"/>
    <mergeCell ref="S106:T106"/>
    <mergeCell ref="U106:V106"/>
    <mergeCell ref="W106:X106"/>
    <mergeCell ref="D105:F105"/>
    <mergeCell ref="G105:J105"/>
    <mergeCell ref="K105:L105"/>
    <mergeCell ref="M105:N105"/>
    <mergeCell ref="O105:P105"/>
    <mergeCell ref="Q103:R103"/>
    <mergeCell ref="S103:T103"/>
    <mergeCell ref="U103:V103"/>
    <mergeCell ref="W103:X103"/>
    <mergeCell ref="D104:F104"/>
    <mergeCell ref="G104:J104"/>
    <mergeCell ref="K104:L104"/>
    <mergeCell ref="M104:N104"/>
    <mergeCell ref="O104:P104"/>
    <mergeCell ref="Q104:R104"/>
    <mergeCell ref="S104:T104"/>
    <mergeCell ref="U104:V104"/>
    <mergeCell ref="W104:X104"/>
    <mergeCell ref="D103:F103"/>
    <mergeCell ref="G103:J103"/>
    <mergeCell ref="K103:L103"/>
    <mergeCell ref="M103:N103"/>
    <mergeCell ref="O103:P103"/>
    <mergeCell ref="Q101:R101"/>
    <mergeCell ref="S101:T101"/>
    <mergeCell ref="U101:V101"/>
    <mergeCell ref="W101:X101"/>
    <mergeCell ref="D102:F102"/>
    <mergeCell ref="G102:J102"/>
    <mergeCell ref="K102:L102"/>
    <mergeCell ref="M102:N102"/>
    <mergeCell ref="O102:P102"/>
    <mergeCell ref="Q102:R102"/>
    <mergeCell ref="S102:T102"/>
    <mergeCell ref="U102:V102"/>
    <mergeCell ref="W102:X102"/>
    <mergeCell ref="D101:F101"/>
    <mergeCell ref="G101:J101"/>
    <mergeCell ref="K101:L101"/>
    <mergeCell ref="M101:N101"/>
    <mergeCell ref="O101:P101"/>
    <mergeCell ref="Q99:R99"/>
    <mergeCell ref="S99:T99"/>
    <mergeCell ref="U99:V99"/>
    <mergeCell ref="W99:X99"/>
    <mergeCell ref="D100:F100"/>
    <mergeCell ref="G100:J100"/>
    <mergeCell ref="K100:L100"/>
    <mergeCell ref="M100:N100"/>
    <mergeCell ref="O100:P100"/>
    <mergeCell ref="Q100:R100"/>
    <mergeCell ref="S100:T100"/>
    <mergeCell ref="U100:V100"/>
    <mergeCell ref="W100:X100"/>
    <mergeCell ref="D99:F99"/>
    <mergeCell ref="G99:J99"/>
    <mergeCell ref="K99:L99"/>
    <mergeCell ref="M99:N99"/>
    <mergeCell ref="O99:P99"/>
    <mergeCell ref="Q97:R97"/>
    <mergeCell ref="S97:T97"/>
    <mergeCell ref="U97:V97"/>
    <mergeCell ref="W97:X97"/>
    <mergeCell ref="D98:F98"/>
    <mergeCell ref="G98:J98"/>
    <mergeCell ref="K98:L98"/>
    <mergeCell ref="M98:N98"/>
    <mergeCell ref="O98:P98"/>
    <mergeCell ref="Q98:R98"/>
    <mergeCell ref="S98:T98"/>
    <mergeCell ref="U98:V98"/>
    <mergeCell ref="W98:X98"/>
    <mergeCell ref="D97:F97"/>
    <mergeCell ref="G97:J97"/>
    <mergeCell ref="K97:L97"/>
    <mergeCell ref="M97:N97"/>
    <mergeCell ref="O97:P97"/>
    <mergeCell ref="Q95:R95"/>
    <mergeCell ref="S95:T95"/>
    <mergeCell ref="U95:V95"/>
    <mergeCell ref="W95:X95"/>
    <mergeCell ref="D96:F96"/>
    <mergeCell ref="G96:J96"/>
    <mergeCell ref="K96:L96"/>
    <mergeCell ref="M96:N96"/>
    <mergeCell ref="O96:P96"/>
    <mergeCell ref="Q96:R96"/>
    <mergeCell ref="S96:T96"/>
    <mergeCell ref="U96:V96"/>
    <mergeCell ref="W96:X96"/>
    <mergeCell ref="D95:F95"/>
    <mergeCell ref="G95:J95"/>
    <mergeCell ref="K95:L95"/>
    <mergeCell ref="M95:N95"/>
    <mergeCell ref="O95:P95"/>
    <mergeCell ref="Q93:R93"/>
    <mergeCell ref="S93:T93"/>
    <mergeCell ref="U93:V93"/>
    <mergeCell ref="W93:X93"/>
    <mergeCell ref="D94:F94"/>
    <mergeCell ref="G94:J94"/>
    <mergeCell ref="K94:L94"/>
    <mergeCell ref="M94:N94"/>
    <mergeCell ref="O94:P94"/>
    <mergeCell ref="Q94:R94"/>
    <mergeCell ref="S94:T94"/>
    <mergeCell ref="U94:V94"/>
    <mergeCell ref="W94:X94"/>
    <mergeCell ref="D93:F93"/>
    <mergeCell ref="G93:J93"/>
    <mergeCell ref="K93:L93"/>
    <mergeCell ref="M93:N93"/>
    <mergeCell ref="O93:P93"/>
    <mergeCell ref="Q91:R91"/>
    <mergeCell ref="S91:T91"/>
    <mergeCell ref="U91:V91"/>
    <mergeCell ref="W91:X91"/>
    <mergeCell ref="D92:F92"/>
    <mergeCell ref="G92:J92"/>
    <mergeCell ref="K92:L92"/>
    <mergeCell ref="M92:N92"/>
    <mergeCell ref="O92:P92"/>
    <mergeCell ref="Q92:R92"/>
    <mergeCell ref="S92:T92"/>
    <mergeCell ref="U92:V92"/>
    <mergeCell ref="W92:X92"/>
    <mergeCell ref="D91:F91"/>
    <mergeCell ref="G91:J91"/>
    <mergeCell ref="K91:L91"/>
    <mergeCell ref="M91:N91"/>
    <mergeCell ref="O91:P91"/>
    <mergeCell ref="Q89:R89"/>
    <mergeCell ref="S89:T89"/>
    <mergeCell ref="U89:V89"/>
    <mergeCell ref="W89:X89"/>
    <mergeCell ref="D90:F90"/>
    <mergeCell ref="G90:J90"/>
    <mergeCell ref="K90:L90"/>
    <mergeCell ref="M90:N90"/>
    <mergeCell ref="O90:P90"/>
    <mergeCell ref="Q90:R90"/>
    <mergeCell ref="S90:T90"/>
    <mergeCell ref="U90:V90"/>
    <mergeCell ref="W90:X90"/>
    <mergeCell ref="D89:F89"/>
    <mergeCell ref="G89:J89"/>
    <mergeCell ref="K89:L89"/>
    <mergeCell ref="M89:N89"/>
    <mergeCell ref="O89:P89"/>
    <mergeCell ref="Q87:R87"/>
    <mergeCell ref="S87:T87"/>
    <mergeCell ref="U87:V87"/>
    <mergeCell ref="W87:X87"/>
    <mergeCell ref="D88:F88"/>
    <mergeCell ref="G88:J88"/>
    <mergeCell ref="K88:L88"/>
    <mergeCell ref="M88:N88"/>
    <mergeCell ref="O88:P88"/>
    <mergeCell ref="Q88:R88"/>
    <mergeCell ref="S88:T88"/>
    <mergeCell ref="U88:V88"/>
    <mergeCell ref="W88:X88"/>
    <mergeCell ref="D87:F87"/>
    <mergeCell ref="G87:J87"/>
    <mergeCell ref="K87:L87"/>
    <mergeCell ref="M87:N87"/>
    <mergeCell ref="O87:P87"/>
    <mergeCell ref="Q85:R85"/>
    <mergeCell ref="S85:T85"/>
    <mergeCell ref="U85:V85"/>
    <mergeCell ref="W85:X85"/>
    <mergeCell ref="D86:F86"/>
    <mergeCell ref="G86:J86"/>
    <mergeCell ref="K86:L86"/>
    <mergeCell ref="M86:N86"/>
    <mergeCell ref="O86:P86"/>
    <mergeCell ref="Q86:R86"/>
    <mergeCell ref="S86:T86"/>
    <mergeCell ref="U86:V86"/>
    <mergeCell ref="W86:X86"/>
    <mergeCell ref="D85:F85"/>
    <mergeCell ref="G85:J85"/>
    <mergeCell ref="K85:L85"/>
    <mergeCell ref="M85:N85"/>
    <mergeCell ref="O85:P85"/>
    <mergeCell ref="Q83:R83"/>
    <mergeCell ref="S83:T83"/>
    <mergeCell ref="U83:V83"/>
    <mergeCell ref="W83:X83"/>
    <mergeCell ref="D84:F84"/>
    <mergeCell ref="G84:J84"/>
    <mergeCell ref="K84:L84"/>
    <mergeCell ref="M84:N84"/>
    <mergeCell ref="O84:P84"/>
    <mergeCell ref="Q84:R84"/>
    <mergeCell ref="S84:T84"/>
    <mergeCell ref="U84:V84"/>
    <mergeCell ref="W84:X84"/>
    <mergeCell ref="D83:F83"/>
    <mergeCell ref="G83:J83"/>
    <mergeCell ref="K83:L83"/>
    <mergeCell ref="M83:N83"/>
    <mergeCell ref="O83:P83"/>
    <mergeCell ref="Q81:R81"/>
    <mergeCell ref="S81:T81"/>
    <mergeCell ref="U81:V81"/>
    <mergeCell ref="W81:X81"/>
    <mergeCell ref="D82:F82"/>
    <mergeCell ref="G82:J82"/>
    <mergeCell ref="K82:L82"/>
    <mergeCell ref="M82:N82"/>
    <mergeCell ref="O82:P82"/>
    <mergeCell ref="Q82:R82"/>
    <mergeCell ref="S82:T82"/>
    <mergeCell ref="U82:V82"/>
    <mergeCell ref="W82:X82"/>
    <mergeCell ref="D81:F81"/>
    <mergeCell ref="G81:J81"/>
    <mergeCell ref="K81:L81"/>
    <mergeCell ref="M81:N81"/>
    <mergeCell ref="O81:P81"/>
    <mergeCell ref="Q79:R79"/>
    <mergeCell ref="S79:T79"/>
    <mergeCell ref="U79:V79"/>
    <mergeCell ref="W79:X79"/>
    <mergeCell ref="D80:F80"/>
    <mergeCell ref="G80:J80"/>
    <mergeCell ref="K80:L80"/>
    <mergeCell ref="M80:N80"/>
    <mergeCell ref="O80:P80"/>
    <mergeCell ref="Q80:R80"/>
    <mergeCell ref="S80:T80"/>
    <mergeCell ref="U80:V80"/>
    <mergeCell ref="W80:X80"/>
    <mergeCell ref="D79:F79"/>
    <mergeCell ref="G79:J79"/>
    <mergeCell ref="K79:L79"/>
    <mergeCell ref="M79:N79"/>
    <mergeCell ref="O79:P79"/>
    <mergeCell ref="Q77:R77"/>
    <mergeCell ref="S77:T77"/>
    <mergeCell ref="U77:V77"/>
    <mergeCell ref="W77:X77"/>
    <mergeCell ref="D78:F78"/>
    <mergeCell ref="G78:J78"/>
    <mergeCell ref="K78:L78"/>
    <mergeCell ref="M78:N78"/>
    <mergeCell ref="O78:P78"/>
    <mergeCell ref="Q78:R78"/>
    <mergeCell ref="S78:T78"/>
    <mergeCell ref="U78:V78"/>
    <mergeCell ref="W78:X78"/>
    <mergeCell ref="D77:F77"/>
    <mergeCell ref="G77:J77"/>
    <mergeCell ref="K77:L77"/>
    <mergeCell ref="M77:N77"/>
    <mergeCell ref="O77:P77"/>
    <mergeCell ref="Q75:R75"/>
    <mergeCell ref="S75:T75"/>
    <mergeCell ref="U75:V75"/>
    <mergeCell ref="W75:X75"/>
    <mergeCell ref="D76:F76"/>
    <mergeCell ref="G76:J76"/>
    <mergeCell ref="K76:L76"/>
    <mergeCell ref="M76:N76"/>
    <mergeCell ref="O76:P76"/>
    <mergeCell ref="Q76:R76"/>
    <mergeCell ref="S76:T76"/>
    <mergeCell ref="U76:V76"/>
    <mergeCell ref="W76:X76"/>
    <mergeCell ref="D75:F75"/>
    <mergeCell ref="G75:J75"/>
    <mergeCell ref="K75:L75"/>
    <mergeCell ref="M75:N75"/>
    <mergeCell ref="O75:P75"/>
    <mergeCell ref="Q73:R73"/>
    <mergeCell ref="S73:T73"/>
    <mergeCell ref="U73:V73"/>
    <mergeCell ref="W73:X73"/>
    <mergeCell ref="D74:F74"/>
    <mergeCell ref="G74:J74"/>
    <mergeCell ref="K74:L74"/>
    <mergeCell ref="M74:N74"/>
    <mergeCell ref="O74:P74"/>
    <mergeCell ref="Q74:R74"/>
    <mergeCell ref="S74:T74"/>
    <mergeCell ref="U74:V74"/>
    <mergeCell ref="W74:X74"/>
    <mergeCell ref="D73:F73"/>
    <mergeCell ref="G73:J73"/>
    <mergeCell ref="K73:L73"/>
    <mergeCell ref="M73:N73"/>
    <mergeCell ref="O73:P73"/>
    <mergeCell ref="Q71:R71"/>
    <mergeCell ref="S71:T71"/>
    <mergeCell ref="U71:V71"/>
    <mergeCell ref="W71:X71"/>
    <mergeCell ref="D72:F72"/>
    <mergeCell ref="G72:J72"/>
    <mergeCell ref="K72:L72"/>
    <mergeCell ref="M72:N72"/>
    <mergeCell ref="O72:P72"/>
    <mergeCell ref="Q72:R72"/>
    <mergeCell ref="S72:T72"/>
    <mergeCell ref="U72:V72"/>
    <mergeCell ref="W72:X72"/>
    <mergeCell ref="D71:F71"/>
    <mergeCell ref="G71:J71"/>
    <mergeCell ref="K71:L71"/>
    <mergeCell ref="M71:N71"/>
    <mergeCell ref="O71:P71"/>
    <mergeCell ref="Q69:R69"/>
    <mergeCell ref="S69:T69"/>
    <mergeCell ref="U69:V69"/>
    <mergeCell ref="W69:X69"/>
    <mergeCell ref="D70:F70"/>
    <mergeCell ref="G70:J70"/>
    <mergeCell ref="K70:L70"/>
    <mergeCell ref="M70:N70"/>
    <mergeCell ref="O70:P70"/>
    <mergeCell ref="Q70:R70"/>
    <mergeCell ref="S70:T70"/>
    <mergeCell ref="U70:V70"/>
    <mergeCell ref="W70:X70"/>
    <mergeCell ref="D69:F69"/>
    <mergeCell ref="G69:J69"/>
    <mergeCell ref="K69:L69"/>
    <mergeCell ref="M69:N69"/>
    <mergeCell ref="O69:P69"/>
    <mergeCell ref="Q67:R67"/>
    <mergeCell ref="S67:T67"/>
    <mergeCell ref="U67:V67"/>
    <mergeCell ref="W67:X67"/>
    <mergeCell ref="D68:F68"/>
    <mergeCell ref="G68:J68"/>
    <mergeCell ref="K68:L68"/>
    <mergeCell ref="M68:N68"/>
    <mergeCell ref="O68:P68"/>
    <mergeCell ref="Q68:R68"/>
    <mergeCell ref="S68:T68"/>
    <mergeCell ref="U68:V68"/>
    <mergeCell ref="W68:X68"/>
    <mergeCell ref="D67:F67"/>
    <mergeCell ref="G67:J67"/>
    <mergeCell ref="K67:L67"/>
    <mergeCell ref="M67:N67"/>
    <mergeCell ref="O67:P67"/>
    <mergeCell ref="Q65:R65"/>
    <mergeCell ref="S65:T65"/>
    <mergeCell ref="U65:V65"/>
    <mergeCell ref="W65:X65"/>
    <mergeCell ref="D66:F66"/>
    <mergeCell ref="G66:J66"/>
    <mergeCell ref="K66:L66"/>
    <mergeCell ref="M66:N66"/>
    <mergeCell ref="O66:P66"/>
    <mergeCell ref="Q66:R66"/>
    <mergeCell ref="S66:T66"/>
    <mergeCell ref="U66:V66"/>
    <mergeCell ref="W66:X66"/>
    <mergeCell ref="D65:F65"/>
    <mergeCell ref="G65:J65"/>
    <mergeCell ref="K65:L65"/>
    <mergeCell ref="M65:N65"/>
    <mergeCell ref="O65:P65"/>
    <mergeCell ref="Q63:R63"/>
    <mergeCell ref="S63:T63"/>
    <mergeCell ref="U63:V63"/>
    <mergeCell ref="W63:X63"/>
    <mergeCell ref="D64:F64"/>
    <mergeCell ref="G64:J64"/>
    <mergeCell ref="K64:L64"/>
    <mergeCell ref="M64:N64"/>
    <mergeCell ref="O64:P64"/>
    <mergeCell ref="Q64:R64"/>
    <mergeCell ref="S64:T64"/>
    <mergeCell ref="U64:V64"/>
    <mergeCell ref="W64:X64"/>
    <mergeCell ref="D63:F63"/>
    <mergeCell ref="G63:J63"/>
    <mergeCell ref="K63:L63"/>
    <mergeCell ref="M63:N63"/>
    <mergeCell ref="O63:P63"/>
    <mergeCell ref="Q61:R61"/>
    <mergeCell ref="S61:T61"/>
    <mergeCell ref="U61:V61"/>
    <mergeCell ref="W61:X61"/>
    <mergeCell ref="D62:F62"/>
    <mergeCell ref="G62:J62"/>
    <mergeCell ref="K62:L62"/>
    <mergeCell ref="M62:N62"/>
    <mergeCell ref="O62:P62"/>
    <mergeCell ref="Q62:R62"/>
    <mergeCell ref="S62:T62"/>
    <mergeCell ref="U62:V62"/>
    <mergeCell ref="W62:X62"/>
    <mergeCell ref="D61:F61"/>
    <mergeCell ref="G61:J61"/>
    <mergeCell ref="K61:L61"/>
    <mergeCell ref="M61:N61"/>
    <mergeCell ref="O61:P61"/>
    <mergeCell ref="Q59:R59"/>
    <mergeCell ref="S59:T59"/>
    <mergeCell ref="U59:V59"/>
    <mergeCell ref="W59:X59"/>
    <mergeCell ref="D60:F60"/>
    <mergeCell ref="G60:J60"/>
    <mergeCell ref="K60:L60"/>
    <mergeCell ref="M60:N60"/>
    <mergeCell ref="O60:P60"/>
    <mergeCell ref="Q60:R60"/>
    <mergeCell ref="S60:T60"/>
    <mergeCell ref="U60:V60"/>
    <mergeCell ref="W60:X60"/>
    <mergeCell ref="D59:F59"/>
    <mergeCell ref="G59:J59"/>
    <mergeCell ref="K59:L59"/>
    <mergeCell ref="M59:N59"/>
    <mergeCell ref="O59:P59"/>
    <mergeCell ref="Q57:R57"/>
    <mergeCell ref="S57:T57"/>
    <mergeCell ref="U57:V57"/>
    <mergeCell ref="W57:X57"/>
    <mergeCell ref="D58:F58"/>
    <mergeCell ref="G58:J58"/>
    <mergeCell ref="K58:L58"/>
    <mergeCell ref="M58:N58"/>
    <mergeCell ref="O58:P58"/>
    <mergeCell ref="Q58:R58"/>
    <mergeCell ref="S58:T58"/>
    <mergeCell ref="U58:V58"/>
    <mergeCell ref="W58:X58"/>
    <mergeCell ref="D57:F57"/>
    <mergeCell ref="G57:J57"/>
    <mergeCell ref="K57:L57"/>
    <mergeCell ref="M57:N57"/>
    <mergeCell ref="O57:P57"/>
    <mergeCell ref="Q55:R55"/>
    <mergeCell ref="S55:T55"/>
    <mergeCell ref="U55:V55"/>
    <mergeCell ref="W55:X55"/>
    <mergeCell ref="D56:F56"/>
    <mergeCell ref="G56:J56"/>
    <mergeCell ref="K56:L56"/>
    <mergeCell ref="M56:N56"/>
    <mergeCell ref="O56:P56"/>
    <mergeCell ref="Q56:R56"/>
    <mergeCell ref="S56:T56"/>
    <mergeCell ref="U56:V56"/>
    <mergeCell ref="W56:X56"/>
    <mergeCell ref="D55:F55"/>
    <mergeCell ref="G55:J55"/>
    <mergeCell ref="K55:L55"/>
    <mergeCell ref="M55:N55"/>
    <mergeCell ref="O55:P55"/>
    <mergeCell ref="Q53:R53"/>
    <mergeCell ref="S53:T53"/>
    <mergeCell ref="U53:V53"/>
    <mergeCell ref="W53:X53"/>
    <mergeCell ref="D54:F54"/>
    <mergeCell ref="G54:J54"/>
    <mergeCell ref="K54:L54"/>
    <mergeCell ref="M54:N54"/>
    <mergeCell ref="O54:P54"/>
    <mergeCell ref="Q54:R54"/>
    <mergeCell ref="S54:T54"/>
    <mergeCell ref="U54:V54"/>
    <mergeCell ref="W54:X54"/>
    <mergeCell ref="D53:F53"/>
    <mergeCell ref="G53:J53"/>
    <mergeCell ref="K53:L53"/>
    <mergeCell ref="M53:N53"/>
    <mergeCell ref="O53:P53"/>
    <mergeCell ref="Q51:R51"/>
    <mergeCell ref="S51:T51"/>
    <mergeCell ref="U51:V51"/>
    <mergeCell ref="W51:X51"/>
    <mergeCell ref="D52:F52"/>
    <mergeCell ref="G52:J52"/>
    <mergeCell ref="K52:L52"/>
    <mergeCell ref="M52:N52"/>
    <mergeCell ref="O52:P52"/>
    <mergeCell ref="Q52:R52"/>
    <mergeCell ref="S52:T52"/>
    <mergeCell ref="U52:V52"/>
    <mergeCell ref="W52:X52"/>
    <mergeCell ref="D51:F51"/>
    <mergeCell ref="G51:J51"/>
    <mergeCell ref="K51:L51"/>
    <mergeCell ref="M51:N51"/>
    <mergeCell ref="O51:P51"/>
    <mergeCell ref="Q49:R49"/>
    <mergeCell ref="S49:T49"/>
    <mergeCell ref="U49:V49"/>
    <mergeCell ref="W49:X49"/>
    <mergeCell ref="D50:F50"/>
    <mergeCell ref="G50:J50"/>
    <mergeCell ref="K50:L50"/>
    <mergeCell ref="M50:N50"/>
    <mergeCell ref="O50:P50"/>
    <mergeCell ref="Q50:R50"/>
    <mergeCell ref="S50:T50"/>
    <mergeCell ref="U50:V50"/>
    <mergeCell ref="W50:X50"/>
    <mergeCell ref="D49:F49"/>
    <mergeCell ref="G49:J49"/>
    <mergeCell ref="K49:L49"/>
    <mergeCell ref="M49:N49"/>
    <mergeCell ref="O49:P49"/>
    <mergeCell ref="Q47:R47"/>
    <mergeCell ref="S47:T47"/>
    <mergeCell ref="U47:V47"/>
    <mergeCell ref="W47:X47"/>
    <mergeCell ref="D48:F48"/>
    <mergeCell ref="G48:J48"/>
    <mergeCell ref="K48:L48"/>
    <mergeCell ref="M48:N48"/>
    <mergeCell ref="O48:P48"/>
    <mergeCell ref="Q48:R48"/>
    <mergeCell ref="S48:T48"/>
    <mergeCell ref="U48:V48"/>
    <mergeCell ref="W48:X48"/>
    <mergeCell ref="D47:F47"/>
    <mergeCell ref="G47:J47"/>
    <mergeCell ref="K47:L47"/>
    <mergeCell ref="M47:N47"/>
    <mergeCell ref="O47:P47"/>
    <mergeCell ref="Q45:R45"/>
    <mergeCell ref="S45:T45"/>
    <mergeCell ref="U45:V45"/>
    <mergeCell ref="W45:X45"/>
    <mergeCell ref="D46:F46"/>
    <mergeCell ref="G46:J46"/>
    <mergeCell ref="K46:L46"/>
    <mergeCell ref="M46:N46"/>
    <mergeCell ref="O46:P46"/>
    <mergeCell ref="Q46:R46"/>
    <mergeCell ref="S46:T46"/>
    <mergeCell ref="U46:V46"/>
    <mergeCell ref="W46:X46"/>
    <mergeCell ref="D45:F45"/>
    <mergeCell ref="G45:J45"/>
    <mergeCell ref="K45:L45"/>
    <mergeCell ref="M45:N45"/>
    <mergeCell ref="O45:P45"/>
    <mergeCell ref="Q43:R43"/>
    <mergeCell ref="S43:T43"/>
    <mergeCell ref="U43:V43"/>
    <mergeCell ref="W43:X43"/>
    <mergeCell ref="D44:F44"/>
    <mergeCell ref="G44:J44"/>
    <mergeCell ref="K44:L44"/>
    <mergeCell ref="M44:N44"/>
    <mergeCell ref="O44:P44"/>
    <mergeCell ref="Q44:R44"/>
    <mergeCell ref="S44:T44"/>
    <mergeCell ref="U44:V44"/>
    <mergeCell ref="W44:X44"/>
    <mergeCell ref="D43:F43"/>
    <mergeCell ref="G43:J43"/>
    <mergeCell ref="K43:L43"/>
    <mergeCell ref="M43:N43"/>
    <mergeCell ref="O43:P43"/>
    <mergeCell ref="Q41:R41"/>
    <mergeCell ref="S41:T41"/>
    <mergeCell ref="U41:V41"/>
    <mergeCell ref="W41:X41"/>
    <mergeCell ref="D42:F42"/>
    <mergeCell ref="G42:J42"/>
    <mergeCell ref="K42:L42"/>
    <mergeCell ref="M42:N42"/>
    <mergeCell ref="O42:P42"/>
    <mergeCell ref="Q42:R42"/>
    <mergeCell ref="S42:T42"/>
    <mergeCell ref="U42:V42"/>
    <mergeCell ref="W42:X42"/>
    <mergeCell ref="D41:F41"/>
    <mergeCell ref="G41:J41"/>
    <mergeCell ref="K41:L41"/>
    <mergeCell ref="M41:N41"/>
    <mergeCell ref="O41:P41"/>
    <mergeCell ref="Q39:R39"/>
    <mergeCell ref="S39:T39"/>
    <mergeCell ref="U39:V39"/>
    <mergeCell ref="W39:X39"/>
    <mergeCell ref="D40:F40"/>
    <mergeCell ref="G40:J40"/>
    <mergeCell ref="K40:L40"/>
    <mergeCell ref="M40:N40"/>
    <mergeCell ref="O40:P40"/>
    <mergeCell ref="Q40:R40"/>
    <mergeCell ref="S40:T40"/>
    <mergeCell ref="U40:V40"/>
    <mergeCell ref="W40:X40"/>
    <mergeCell ref="D39:F39"/>
    <mergeCell ref="G39:J39"/>
    <mergeCell ref="K39:L39"/>
    <mergeCell ref="M39:N39"/>
    <mergeCell ref="O39:P39"/>
    <mergeCell ref="Q37:R37"/>
    <mergeCell ref="S37:T37"/>
    <mergeCell ref="U37:V37"/>
    <mergeCell ref="W37:X37"/>
    <mergeCell ref="D38:F38"/>
    <mergeCell ref="G38:J38"/>
    <mergeCell ref="K38:L38"/>
    <mergeCell ref="M38:N38"/>
    <mergeCell ref="O38:P38"/>
    <mergeCell ref="Q38:R38"/>
    <mergeCell ref="S38:T38"/>
    <mergeCell ref="U38:V38"/>
    <mergeCell ref="W38:X38"/>
    <mergeCell ref="D37:F37"/>
    <mergeCell ref="G37:J37"/>
    <mergeCell ref="K37:L37"/>
    <mergeCell ref="M37:N37"/>
    <mergeCell ref="O37:P37"/>
    <mergeCell ref="Q35:R35"/>
    <mergeCell ref="S35:T35"/>
    <mergeCell ref="U35:V35"/>
    <mergeCell ref="W35:X35"/>
    <mergeCell ref="D36:F36"/>
    <mergeCell ref="G36:J36"/>
    <mergeCell ref="K36:L36"/>
    <mergeCell ref="M36:N36"/>
    <mergeCell ref="O36:P36"/>
    <mergeCell ref="Q36:R36"/>
    <mergeCell ref="S36:T36"/>
    <mergeCell ref="U36:V36"/>
    <mergeCell ref="W36:X36"/>
    <mergeCell ref="D35:F35"/>
    <mergeCell ref="G35:J35"/>
    <mergeCell ref="K35:L35"/>
    <mergeCell ref="M35:N35"/>
    <mergeCell ref="O35:P35"/>
    <mergeCell ref="Q33:R33"/>
    <mergeCell ref="S33:T33"/>
    <mergeCell ref="U33:V33"/>
    <mergeCell ref="W33:X33"/>
    <mergeCell ref="D34:F34"/>
    <mergeCell ref="G34:J34"/>
    <mergeCell ref="K34:L34"/>
    <mergeCell ref="M34:N34"/>
    <mergeCell ref="O34:P34"/>
    <mergeCell ref="Q34:R34"/>
    <mergeCell ref="S34:T34"/>
    <mergeCell ref="U34:V34"/>
    <mergeCell ref="W34:X34"/>
    <mergeCell ref="D33:F33"/>
    <mergeCell ref="G33:J33"/>
    <mergeCell ref="K33:L33"/>
    <mergeCell ref="M33:N33"/>
    <mergeCell ref="O33:P33"/>
    <mergeCell ref="Q31:R31"/>
    <mergeCell ref="S31:T31"/>
    <mergeCell ref="U31:V31"/>
    <mergeCell ref="W31:X31"/>
    <mergeCell ref="D32:F32"/>
    <mergeCell ref="G32:J32"/>
    <mergeCell ref="K32:L32"/>
    <mergeCell ref="M32:N32"/>
    <mergeCell ref="O32:P32"/>
    <mergeCell ref="Q32:R32"/>
    <mergeCell ref="S32:T32"/>
    <mergeCell ref="U32:V32"/>
    <mergeCell ref="W32:X32"/>
    <mergeCell ref="D31:F31"/>
    <mergeCell ref="G31:J31"/>
    <mergeCell ref="K31:L31"/>
    <mergeCell ref="M31:N31"/>
    <mergeCell ref="O31:P31"/>
    <mergeCell ref="Q29:R29"/>
    <mergeCell ref="S29:T29"/>
    <mergeCell ref="U29:V29"/>
    <mergeCell ref="W29:X29"/>
    <mergeCell ref="D30:F30"/>
    <mergeCell ref="G30:J30"/>
    <mergeCell ref="K30:L30"/>
    <mergeCell ref="M30:N30"/>
    <mergeCell ref="O30:P30"/>
    <mergeCell ref="Q30:R30"/>
    <mergeCell ref="S30:T30"/>
    <mergeCell ref="U30:V30"/>
    <mergeCell ref="W30:X30"/>
    <mergeCell ref="D29:F29"/>
    <mergeCell ref="G29:J29"/>
    <mergeCell ref="K29:L29"/>
    <mergeCell ref="M29:N29"/>
    <mergeCell ref="O29:P29"/>
    <mergeCell ref="Q27:R27"/>
    <mergeCell ref="S27:T27"/>
    <mergeCell ref="U27:V27"/>
    <mergeCell ref="W27:X27"/>
    <mergeCell ref="D28:F28"/>
    <mergeCell ref="G28:J28"/>
    <mergeCell ref="K28:L28"/>
    <mergeCell ref="M28:N28"/>
    <mergeCell ref="O28:P28"/>
    <mergeCell ref="Q28:R28"/>
    <mergeCell ref="S28:T28"/>
    <mergeCell ref="U28:V28"/>
    <mergeCell ref="W28:X28"/>
    <mergeCell ref="D27:F27"/>
    <mergeCell ref="G27:J27"/>
    <mergeCell ref="K27:L27"/>
    <mergeCell ref="M27:N27"/>
    <mergeCell ref="O27:P27"/>
    <mergeCell ref="Q25:R25"/>
    <mergeCell ref="S25:T25"/>
    <mergeCell ref="U25:V25"/>
    <mergeCell ref="W25:X25"/>
    <mergeCell ref="D26:F26"/>
    <mergeCell ref="G26:J26"/>
    <mergeCell ref="K26:L26"/>
    <mergeCell ref="M26:N26"/>
    <mergeCell ref="O26:P26"/>
    <mergeCell ref="Q26:R26"/>
    <mergeCell ref="S26:T26"/>
    <mergeCell ref="U26:V26"/>
    <mergeCell ref="W26:X26"/>
    <mergeCell ref="D25:F25"/>
    <mergeCell ref="G25:J25"/>
    <mergeCell ref="K25:L25"/>
    <mergeCell ref="M25:N25"/>
    <mergeCell ref="O25:P25"/>
    <mergeCell ref="Q23:R23"/>
    <mergeCell ref="S23:T23"/>
    <mergeCell ref="U23:V23"/>
    <mergeCell ref="W23:X23"/>
    <mergeCell ref="D24:F24"/>
    <mergeCell ref="G24:J24"/>
    <mergeCell ref="K24:L24"/>
    <mergeCell ref="M24:N24"/>
    <mergeCell ref="O24:P24"/>
    <mergeCell ref="Q24:R24"/>
    <mergeCell ref="S24:T24"/>
    <mergeCell ref="U24:V24"/>
    <mergeCell ref="W24:X24"/>
    <mergeCell ref="D23:F23"/>
    <mergeCell ref="G23:J23"/>
    <mergeCell ref="K23:L23"/>
    <mergeCell ref="M23:N23"/>
    <mergeCell ref="O23:P23"/>
    <mergeCell ref="W21:X21"/>
    <mergeCell ref="D22:F22"/>
    <mergeCell ref="G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D17:F17"/>
    <mergeCell ref="G17:J17"/>
    <mergeCell ref="K17:L17"/>
    <mergeCell ref="D21:F21"/>
    <mergeCell ref="G21:J21"/>
    <mergeCell ref="K21:L21"/>
    <mergeCell ref="C19:Z19"/>
    <mergeCell ref="Y21:Z21"/>
    <mergeCell ref="Y22:Z22"/>
    <mergeCell ref="C18:L18"/>
    <mergeCell ref="D15:F15"/>
    <mergeCell ref="G15:J15"/>
    <mergeCell ref="K15:L15"/>
    <mergeCell ref="D16:F16"/>
    <mergeCell ref="G16:J16"/>
    <mergeCell ref="K16:L16"/>
    <mergeCell ref="D13:F13"/>
    <mergeCell ref="G13:J13"/>
    <mergeCell ref="K13:L13"/>
    <mergeCell ref="D14:F14"/>
    <mergeCell ref="G14:J14"/>
    <mergeCell ref="K14:L14"/>
    <mergeCell ref="D11:F11"/>
    <mergeCell ref="G11:J11"/>
    <mergeCell ref="K11:L11"/>
    <mergeCell ref="D12:F12"/>
    <mergeCell ref="G12:J12"/>
    <mergeCell ref="K12:L12"/>
    <mergeCell ref="D9:F9"/>
    <mergeCell ref="G9:J9"/>
    <mergeCell ref="K9:L9"/>
    <mergeCell ref="D10:F10"/>
    <mergeCell ref="G10:J10"/>
    <mergeCell ref="K10:L10"/>
    <mergeCell ref="D7:F7"/>
    <mergeCell ref="G7:J7"/>
    <mergeCell ref="K7:L7"/>
    <mergeCell ref="D8:F8"/>
    <mergeCell ref="G8:J8"/>
    <mergeCell ref="K8:L8"/>
    <mergeCell ref="R2:T2"/>
    <mergeCell ref="C2:E2"/>
    <mergeCell ref="F2:H2"/>
    <mergeCell ref="I2:K2"/>
    <mergeCell ref="L2:N2"/>
    <mergeCell ref="O2:Q2"/>
    <mergeCell ref="C5:L5"/>
  </mergeCells>
  <dataValidations count="2">
    <dataValidation type="list" allowBlank="1" showInputMessage="1" showErrorMessage="1" sqref="B8">
      <formula1>Langues</formula1>
    </dataValidation>
    <dataValidation type="list" allowBlank="1" showInputMessage="1" showErrorMessage="1" sqref="G22:J202">
      <formula1>ChoixEquipe</formula1>
    </dataValidation>
  </dataValidations>
  <hyperlinks>
    <hyperlink ref="C2" location="Paramètres!A1" tooltip="Paramètres - Setup" display="Paramètres!A1"/>
    <hyperlink ref="F2" location="Paramètres!A1" tooltip="Paramètres - Setup" display="Paramètres!A1"/>
    <hyperlink ref="I2" location="Paramètres!A1" tooltip="Paramètres - Setup" display="Paramètres!A1"/>
    <hyperlink ref="L2" location="Paramètres!A1" tooltip="Paramètres - Setup" display="Paramètres!A1"/>
    <hyperlink ref="O2" location="Paramètres!A1" tooltip="Paramètres - Setup" display="Paramètres!A1"/>
    <hyperlink ref="R2" location="Paramètres!A1" tooltip="Paramètres - Setup" display="Paramètres!A1"/>
    <hyperlink ref="F2:H2" location="Calendrier!A1" tooltip="Calendrier - Matches" display="Calendrier!A1"/>
    <hyperlink ref="I2:K2" location="Classements!A1" tooltip="Classements - Standings" display="Classements!A1"/>
    <hyperlink ref="L2:N2" location="Tableau!A1" tooltip="Tableau Final - Knockout phase" display="Tableau!A1"/>
    <hyperlink ref="O2:Q2" location="Stats!A1" tooltip="Statistiques - Statistics" display="Stats!A1"/>
    <hyperlink ref="R2:T2" location="Aide!A1" tooltip="Aide - Help" display="Aide!A1"/>
    <hyperlink ref="C2:E2" location="Paramètres!A1" tooltip="Paramètres - Setup" display="Paramètres!A1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AC31"/>
  <sheetViews>
    <sheetView showGridLines="0" showRowColHeaders="0" workbookViewId="0">
      <selection activeCell="O2" sqref="O2:Q2"/>
    </sheetView>
  </sheetViews>
  <sheetFormatPr baseColWidth="10" defaultColWidth="11.5703125" defaultRowHeight="12"/>
  <cols>
    <col min="1" max="1" width="2" style="24" customWidth="1"/>
    <col min="2" max="2" width="13.85546875" style="24" hidden="1" customWidth="1"/>
    <col min="3" max="27" width="5.140625" style="24" customWidth="1"/>
    <col min="28" max="29" width="11.5703125" style="24" hidden="1" customWidth="1"/>
    <col min="30" max="30" width="11.5703125" style="24" customWidth="1"/>
    <col min="31" max="16384" width="11.5703125" style="24"/>
  </cols>
  <sheetData>
    <row r="1" spans="3:29" s="123" customFormat="1" ht="6.6" customHeight="1" thickBot="1"/>
    <row r="2" spans="3:29" s="124" customFormat="1" ht="26.45" customHeight="1" thickBot="1">
      <c r="C2" s="133" t="str">
        <f>IF(Paramètres!C7="Français","Paramètres","Setup")</f>
        <v>Paramètres</v>
      </c>
      <c r="D2" s="133"/>
      <c r="E2" s="133"/>
      <c r="F2" s="133" t="str">
        <f>IF(Paramètres!C7="Français","Calendrier","Matches")</f>
        <v>Calendrier</v>
      </c>
      <c r="G2" s="133"/>
      <c r="H2" s="133"/>
      <c r="I2" s="133" t="str">
        <f>IF(Paramètres!C7="Français","Classements","Standings")</f>
        <v>Classements</v>
      </c>
      <c r="J2" s="133"/>
      <c r="K2" s="133"/>
      <c r="L2" s="133" t="str">
        <f>IF(Paramètres!C7="Français","Tableau Final","Knockout phase")</f>
        <v>Tableau Final</v>
      </c>
      <c r="M2" s="133"/>
      <c r="N2" s="133"/>
      <c r="O2" s="289" t="str">
        <f>IF(Paramètres!C7="français","Buteurs","Scorers")</f>
        <v>Buteurs</v>
      </c>
      <c r="P2" s="290"/>
      <c r="Q2" s="291"/>
      <c r="R2" s="134" t="str">
        <f>IF(Paramètres!C7="Français","Aide","Help")</f>
        <v>Aide</v>
      </c>
      <c r="S2" s="134"/>
      <c r="T2" s="134"/>
    </row>
    <row r="3" spans="3:29" ht="4.1500000000000004" customHeight="1"/>
    <row r="5" spans="3:29">
      <c r="C5" s="125" t="str">
        <f>IF(Paramètres!$C$7="Français",Aide!AB6,Aide!AC6)</f>
        <v>Déplacement:</v>
      </c>
    </row>
    <row r="6" spans="3:29">
      <c r="C6" s="24" t="str">
        <f>IF(Paramètres!$C$7="Français",Aide!AB7,Aide!AC7)</f>
        <v>Utilisez le menu pour vous déplacer dans l'application et atteindre ce que vous souhaitez.</v>
      </c>
      <c r="AB6" s="24" t="s">
        <v>189</v>
      </c>
      <c r="AC6" s="24" t="s">
        <v>203</v>
      </c>
    </row>
    <row r="7" spans="3:29">
      <c r="AB7" s="24" t="s">
        <v>190</v>
      </c>
      <c r="AC7" s="24" t="s">
        <v>198</v>
      </c>
    </row>
    <row r="8" spans="3:29">
      <c r="C8" s="125" t="str">
        <f>IF(Paramètres!$C$7="Français",Aide!AB9,Aide!AC9)</f>
        <v>Paramètres:</v>
      </c>
    </row>
    <row r="9" spans="3:29">
      <c r="C9" s="24" t="str">
        <f>IF(Paramètres!$C$7="Français",Aide!AB10,Aide!AC10)</f>
        <v>Modifiez dans cette zone, le langage et choisissez votre équipe à suivre, pour activer la mise en surbrillance dans les tableaux.</v>
      </c>
      <c r="AB9" s="24" t="s">
        <v>186</v>
      </c>
      <c r="AC9" s="24" t="s">
        <v>204</v>
      </c>
    </row>
    <row r="10" spans="3:29">
      <c r="AB10" s="24" t="s">
        <v>386</v>
      </c>
      <c r="AC10" s="24" t="s">
        <v>199</v>
      </c>
    </row>
    <row r="11" spans="3:29">
      <c r="C11" s="125" t="str">
        <f>IF(Paramètres!$C$7="Français",Aide!AB12,Aide!AC12)</f>
        <v>Calendrier:</v>
      </c>
    </row>
    <row r="12" spans="3:29">
      <c r="C12" s="24" t="str">
        <f>IF(Paramètres!$C$7="Français",Aide!AB13,Aide!AC13)</f>
        <v>Saisissez les résultats des matchs du premier tour dans cette zone de l'application.</v>
      </c>
      <c r="AB12" s="24" t="s">
        <v>187</v>
      </c>
      <c r="AC12" s="24" t="s">
        <v>205</v>
      </c>
    </row>
    <row r="13" spans="3:29">
      <c r="AB13" s="24" t="s">
        <v>218</v>
      </c>
      <c r="AC13" s="24" t="s">
        <v>217</v>
      </c>
    </row>
    <row r="14" spans="3:29">
      <c r="C14" s="125" t="str">
        <f>IF(Paramètres!$C$7="Français",Aide!AB15,Aide!AC15)</f>
        <v>Classements:</v>
      </c>
    </row>
    <row r="15" spans="3:29">
      <c r="C15" s="24" t="str">
        <f>IF(Paramètres!$C$7="Français",Aide!AB16,Aide!AC16)</f>
        <v>Cette feuille vous permet de suivre les classements des groupes, ainsi que le classement des meilleurs troisièmes.</v>
      </c>
      <c r="AB15" s="24" t="s">
        <v>188</v>
      </c>
      <c r="AC15" s="24" t="s">
        <v>200</v>
      </c>
    </row>
    <row r="16" spans="3:29">
      <c r="AB16" s="24" t="s">
        <v>220</v>
      </c>
      <c r="AC16" s="24" t="s">
        <v>206</v>
      </c>
    </row>
    <row r="17" spans="3:29">
      <c r="C17" s="125" t="str">
        <f>IF(Paramètres!$C$7="Français",Aide!AB18,Aide!AC18)</f>
        <v>Tableau final:</v>
      </c>
    </row>
    <row r="18" spans="3:29">
      <c r="C18" s="24" t="str">
        <f>IF(Paramètres!$C$7="Français",Aide!AB19,Aide!AC19)</f>
        <v>Saisissez les résultats des éliminatoires dans cette zone de l'application.</v>
      </c>
      <c r="AB18" s="24" t="s">
        <v>191</v>
      </c>
      <c r="AC18" s="24" t="s">
        <v>207</v>
      </c>
    </row>
    <row r="19" spans="3:29">
      <c r="AB19" s="24" t="s">
        <v>219</v>
      </c>
      <c r="AC19" s="24" t="s">
        <v>216</v>
      </c>
    </row>
    <row r="20" spans="3:29">
      <c r="C20" s="125" t="str">
        <f>IF(Paramètres!$C$7="Français",Aide!AB21,Aide!AC21)</f>
        <v>Buteurs:</v>
      </c>
    </row>
    <row r="21" spans="3:29">
      <c r="C21" s="24" t="str">
        <f>IF(Paramètres!$C$7="Français",Aide!AB22,Aide!AC22)</f>
        <v>Si vous désirez suivre le classement des buteurs, complétez le tableau de saisie des buteurs, en indiquant:</v>
      </c>
      <c r="AB21" s="24" t="s">
        <v>192</v>
      </c>
      <c r="AC21" s="24" t="s">
        <v>201</v>
      </c>
    </row>
    <row r="22" spans="3:29">
      <c r="C22" s="24" t="str">
        <f>IF(Paramètres!$C$7="Français",Aide!AB23,Aide!AC23)</f>
        <v>-Le nom du joueur.</v>
      </c>
      <c r="AB22" s="24" t="s">
        <v>193</v>
      </c>
      <c r="AC22" s="24" t="s">
        <v>202</v>
      </c>
    </row>
    <row r="23" spans="3:29">
      <c r="C23" s="24" t="str">
        <f>IF(Paramètres!$C$7="Français",Aide!AB24,Aide!AC24)</f>
        <v>-Le nom de son équipe.</v>
      </c>
      <c r="AB23" s="55" t="s">
        <v>209</v>
      </c>
      <c r="AC23" s="55" t="s">
        <v>212</v>
      </c>
    </row>
    <row r="24" spans="3:29">
      <c r="C24" s="24" t="str">
        <f>IF(Paramètres!$C$7="Français",Aide!AB25,Aide!AC25)</f>
        <v>-Le nombre de buts inscrits pour chaque match du tournois.</v>
      </c>
      <c r="AB24" s="55" t="s">
        <v>210</v>
      </c>
      <c r="AC24" s="55" t="s">
        <v>213</v>
      </c>
    </row>
    <row r="25" spans="3:29">
      <c r="AB25" s="55" t="s">
        <v>211</v>
      </c>
      <c r="AC25" s="55" t="s">
        <v>214</v>
      </c>
    </row>
    <row r="26" spans="3:29">
      <c r="C26" s="126" t="str">
        <f>IF(Paramètres!$C$7="Français",Aide!AB27,Aide!AC27)</f>
        <v>Bon Euro 2016 à vous.</v>
      </c>
    </row>
    <row r="27" spans="3:29">
      <c r="C27" s="126" t="s">
        <v>195</v>
      </c>
      <c r="AB27" s="24" t="s">
        <v>194</v>
      </c>
      <c r="AC27" s="24" t="s">
        <v>208</v>
      </c>
    </row>
    <row r="29" spans="3:29">
      <c r="C29" s="24" t="s">
        <v>152</v>
      </c>
    </row>
    <row r="31" spans="3:29" ht="12.75">
      <c r="C31" s="24" t="s">
        <v>197</v>
      </c>
      <c r="P31" s="132" t="s">
        <v>196</v>
      </c>
      <c r="Q31" s="132"/>
    </row>
  </sheetData>
  <sheetProtection sheet="1" objects="1" scenarios="1"/>
  <mergeCells count="7">
    <mergeCell ref="P31:Q31"/>
    <mergeCell ref="R2:T2"/>
    <mergeCell ref="C2:E2"/>
    <mergeCell ref="F2:H2"/>
    <mergeCell ref="I2:K2"/>
    <mergeCell ref="L2:N2"/>
    <mergeCell ref="O2:Q2"/>
  </mergeCells>
  <dataValidations count="1">
    <dataValidation type="list" allowBlank="1" showInputMessage="1" showErrorMessage="1" sqref="B10">
      <formula1>Langues</formula1>
    </dataValidation>
  </dataValidations>
  <hyperlinks>
    <hyperlink ref="C2" location="Paramètres!A1" tooltip="Paramètres - Setup" display="Paramètres!A1"/>
    <hyperlink ref="F2" location="Paramètres!A1" tooltip="Paramètres - Setup" display="Paramètres!A1"/>
    <hyperlink ref="I2" location="Paramètres!A1" tooltip="Paramètres - Setup" display="Paramètres!A1"/>
    <hyperlink ref="L2" location="Paramètres!A1" tooltip="Paramètres - Setup" display="Paramètres!A1"/>
    <hyperlink ref="R2" location="Paramètres!A1" tooltip="Paramètres - Setup" display="Paramètres!A1"/>
    <hyperlink ref="F2:H2" location="Calendrier!A1" tooltip="Calendrier - Matches" display="Calendrier!A1"/>
    <hyperlink ref="I2:K2" location="Classements!A1" tooltip="Classements - Standings" display="Classements!A1"/>
    <hyperlink ref="L2:N2" location="Tableau!A1" tooltip="Tableau Final - Knockout phase" display="Tableau!A1"/>
    <hyperlink ref="R2:T2" location="Aide!A1" tooltip="Aide - Help" display="Aide!A1"/>
    <hyperlink ref="C2:E2" location="Paramètres!A1" tooltip="Paramètres - Setup" display="Paramètres!A1"/>
    <hyperlink ref="O2" location="Paramètres!A1" tooltip="Paramètres - Setup" display="Paramètres!A1"/>
    <hyperlink ref="O2:Q2" location="Stats!A1" tooltip="Buteurs - Scorers" display="Stats!A1"/>
    <hyperlink ref="P31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sqref="A1:XFD1048576"/>
    </sheetView>
  </sheetViews>
  <sheetFormatPr baseColWidth="10" defaultColWidth="11.42578125" defaultRowHeight="15"/>
  <cols>
    <col min="1" max="2" width="11.42578125" style="23"/>
    <col min="3" max="4" width="13.85546875" style="23" bestFit="1" customWidth="1"/>
    <col min="5" max="16384" width="11.42578125" style="23"/>
  </cols>
  <sheetData>
    <row r="1" spans="1:18">
      <c r="A1" s="23" t="s">
        <v>129</v>
      </c>
      <c r="B1" s="23" t="s">
        <v>60</v>
      </c>
      <c r="C1" s="23" t="s">
        <v>4</v>
      </c>
      <c r="D1" s="23" t="s">
        <v>5</v>
      </c>
      <c r="E1" s="23" t="s">
        <v>130</v>
      </c>
      <c r="F1" s="23" t="s">
        <v>131</v>
      </c>
      <c r="G1" s="23" t="s">
        <v>135</v>
      </c>
      <c r="H1" s="23" t="s">
        <v>133</v>
      </c>
      <c r="I1" s="23" t="s">
        <v>134</v>
      </c>
      <c r="J1" s="23" t="s">
        <v>135</v>
      </c>
      <c r="K1" s="23" t="s">
        <v>136</v>
      </c>
      <c r="L1" s="23" t="s">
        <v>137</v>
      </c>
      <c r="M1" s="23" t="s">
        <v>138</v>
      </c>
      <c r="N1" s="23" t="s">
        <v>139</v>
      </c>
      <c r="O1" s="23" t="s">
        <v>140</v>
      </c>
      <c r="P1" s="23" t="s">
        <v>138</v>
      </c>
      <c r="Q1" s="23" t="s">
        <v>141</v>
      </c>
      <c r="R1" s="23" t="s">
        <v>142</v>
      </c>
    </row>
    <row r="2" spans="1:18">
      <c r="A2" s="23">
        <f>+Calendrier!C6</f>
        <v>1</v>
      </c>
      <c r="B2" s="23" t="str">
        <f>+Calendrier!I6</f>
        <v>A</v>
      </c>
      <c r="C2" s="23" t="str">
        <f>+Calendrier!T6</f>
        <v>France</v>
      </c>
      <c r="D2" s="23" t="str">
        <f>+Calendrier!W6</f>
        <v>Roumanie</v>
      </c>
      <c r="E2" s="23" t="str">
        <f>IF(+Calendrier!Z6="","",Calendrier!Z6)</f>
        <v/>
      </c>
      <c r="F2" s="23" t="str">
        <f>IF(+Calendrier!AA6="","",Calendrier!AA6)</f>
        <v/>
      </c>
      <c r="G2" s="23">
        <f>IF(H2=1,3,IF(I2=1,1,0))</f>
        <v>0</v>
      </c>
      <c r="H2" s="23">
        <f>IF(E2&gt;F2,1,0)</f>
        <v>0</v>
      </c>
      <c r="I2" s="23">
        <f>IF(E2="",0,IF(E2=F2,1,0))</f>
        <v>0</v>
      </c>
      <c r="J2" s="23">
        <f>IF(E2&lt;F2,1,0)</f>
        <v>0</v>
      </c>
      <c r="K2" s="23" t="str">
        <f>+E2</f>
        <v/>
      </c>
      <c r="L2" s="23" t="str">
        <f>+F2</f>
        <v/>
      </c>
      <c r="M2" s="23">
        <f>IF(N2=1,3,IF(O2=1,1,0))</f>
        <v>0</v>
      </c>
      <c r="N2" s="23">
        <f>IF(F2&gt;E2,1,0)</f>
        <v>0</v>
      </c>
      <c r="O2" s="23">
        <f>IF(F2="",0,IF(F2=E2,1,0))</f>
        <v>0</v>
      </c>
      <c r="P2" s="23">
        <f>IF(F2&lt;E2,1,0)</f>
        <v>0</v>
      </c>
      <c r="Q2" s="23" t="str">
        <f>+F2</f>
        <v/>
      </c>
      <c r="R2" s="23" t="str">
        <f>+E2</f>
        <v/>
      </c>
    </row>
    <row r="3" spans="1:18">
      <c r="A3" s="23">
        <f>+Calendrier!C7</f>
        <v>2</v>
      </c>
      <c r="B3" s="23" t="str">
        <f>+Calendrier!I7</f>
        <v>A</v>
      </c>
      <c r="C3" s="23" t="str">
        <f>+Calendrier!T7</f>
        <v>Albanie</v>
      </c>
      <c r="D3" s="23" t="str">
        <f>+Calendrier!W7</f>
        <v>Suisse</v>
      </c>
      <c r="E3" s="23" t="str">
        <f>IF(+Calendrier!Z7="","",Calendrier!Z7)</f>
        <v/>
      </c>
      <c r="F3" s="23" t="str">
        <f>IF(+Calendrier!AA7="","",Calendrier!AA7)</f>
        <v/>
      </c>
      <c r="G3" s="23">
        <f t="shared" ref="G3:G19" si="0">IF(H3=1,3,IF(I3=1,1,0))</f>
        <v>0</v>
      </c>
      <c r="H3" s="23">
        <f t="shared" ref="H3:H19" si="1">IF(E3&gt;F3,1,0)</f>
        <v>0</v>
      </c>
      <c r="I3" s="23">
        <f t="shared" ref="I3:I19" si="2">IF(E3="",0,IF(E3=F3,1,0))</f>
        <v>0</v>
      </c>
      <c r="J3" s="23">
        <f t="shared" ref="J3:J19" si="3">IF(E3&lt;F3,1,0)</f>
        <v>0</v>
      </c>
      <c r="K3" s="23" t="str">
        <f t="shared" ref="K3:K19" si="4">+E3</f>
        <v/>
      </c>
      <c r="L3" s="23" t="str">
        <f t="shared" ref="L3:L19" si="5">+F3</f>
        <v/>
      </c>
      <c r="M3" s="23">
        <f t="shared" ref="M3:M19" si="6">IF(N3=1,3,IF(O3=1,1,0))</f>
        <v>0</v>
      </c>
      <c r="N3" s="23">
        <f t="shared" ref="N3:N19" si="7">IF(F3&gt;E3,1,0)</f>
        <v>0</v>
      </c>
      <c r="O3" s="23">
        <f t="shared" ref="O3:O19" si="8">IF(F3="",0,IF(F3=E3,1,0))</f>
        <v>0</v>
      </c>
      <c r="P3" s="23">
        <f t="shared" ref="P3:P19" si="9">IF(F3&lt;E3,1,0)</f>
        <v>0</v>
      </c>
      <c r="Q3" s="23" t="str">
        <f t="shared" ref="Q3:Q19" si="10">+F3</f>
        <v/>
      </c>
      <c r="R3" s="23" t="str">
        <f t="shared" ref="R3:R19" si="11">+E3</f>
        <v/>
      </c>
    </row>
    <row r="4" spans="1:18">
      <c r="A4" s="23">
        <f>+Calendrier!C8</f>
        <v>3</v>
      </c>
      <c r="B4" s="23" t="str">
        <f>+Calendrier!I8</f>
        <v>B</v>
      </c>
      <c r="C4" s="23" t="str">
        <f>+Calendrier!T8</f>
        <v>Pays de Galles</v>
      </c>
      <c r="D4" s="23" t="str">
        <f>+Calendrier!W8</f>
        <v>Slovaquie</v>
      </c>
      <c r="E4" s="23" t="str">
        <f>IF(+Calendrier!Z8="","",Calendrier!Z8)</f>
        <v/>
      </c>
      <c r="F4" s="23" t="str">
        <f>IF(+Calendrier!AA8="","",Calendrier!AA8)</f>
        <v/>
      </c>
      <c r="G4" s="23">
        <f t="shared" si="0"/>
        <v>0</v>
      </c>
      <c r="H4" s="23">
        <f t="shared" si="1"/>
        <v>0</v>
      </c>
      <c r="I4" s="23">
        <f t="shared" si="2"/>
        <v>0</v>
      </c>
      <c r="J4" s="23">
        <f t="shared" si="3"/>
        <v>0</v>
      </c>
      <c r="K4" s="23" t="str">
        <f t="shared" si="4"/>
        <v/>
      </c>
      <c r="L4" s="23" t="str">
        <f t="shared" si="5"/>
        <v/>
      </c>
      <c r="M4" s="23">
        <f t="shared" si="6"/>
        <v>0</v>
      </c>
      <c r="N4" s="23">
        <f t="shared" si="7"/>
        <v>0</v>
      </c>
      <c r="O4" s="23">
        <f t="shared" si="8"/>
        <v>0</v>
      </c>
      <c r="P4" s="23">
        <f t="shared" si="9"/>
        <v>0</v>
      </c>
      <c r="Q4" s="23" t="str">
        <f t="shared" si="10"/>
        <v/>
      </c>
      <c r="R4" s="23" t="str">
        <f t="shared" si="11"/>
        <v/>
      </c>
    </row>
    <row r="5" spans="1:18">
      <c r="A5" s="23">
        <f>+Calendrier!C9</f>
        <v>4</v>
      </c>
      <c r="B5" s="23" t="str">
        <f>+Calendrier!I9</f>
        <v>B</v>
      </c>
      <c r="C5" s="23" t="str">
        <f>+Calendrier!T9</f>
        <v>Angleterre</v>
      </c>
      <c r="D5" s="23" t="str">
        <f>+Calendrier!W9</f>
        <v>Russie</v>
      </c>
      <c r="E5" s="23" t="str">
        <f>IF(+Calendrier!Z9="","",Calendrier!Z9)</f>
        <v/>
      </c>
      <c r="F5" s="23" t="str">
        <f>IF(+Calendrier!AA9="","",Calendrier!AA9)</f>
        <v/>
      </c>
      <c r="G5" s="23">
        <f t="shared" si="0"/>
        <v>0</v>
      </c>
      <c r="H5" s="23">
        <f t="shared" si="1"/>
        <v>0</v>
      </c>
      <c r="I5" s="23">
        <f t="shared" si="2"/>
        <v>0</v>
      </c>
      <c r="J5" s="23">
        <f t="shared" si="3"/>
        <v>0</v>
      </c>
      <c r="K5" s="23" t="str">
        <f t="shared" si="4"/>
        <v/>
      </c>
      <c r="L5" s="23" t="str">
        <f t="shared" si="5"/>
        <v/>
      </c>
      <c r="M5" s="23">
        <f t="shared" si="6"/>
        <v>0</v>
      </c>
      <c r="N5" s="23">
        <f t="shared" si="7"/>
        <v>0</v>
      </c>
      <c r="O5" s="23">
        <f t="shared" si="8"/>
        <v>0</v>
      </c>
      <c r="P5" s="23">
        <f t="shared" si="9"/>
        <v>0</v>
      </c>
      <c r="Q5" s="23" t="str">
        <f t="shared" si="10"/>
        <v/>
      </c>
      <c r="R5" s="23" t="str">
        <f t="shared" si="11"/>
        <v/>
      </c>
    </row>
    <row r="6" spans="1:18">
      <c r="A6" s="23">
        <f>+Calendrier!C10</f>
        <v>5</v>
      </c>
      <c r="B6" s="23" t="str">
        <f>+Calendrier!I10</f>
        <v>D</v>
      </c>
      <c r="C6" s="23" t="str">
        <f>+Calendrier!T10</f>
        <v>Turquie</v>
      </c>
      <c r="D6" s="23" t="str">
        <f>+Calendrier!W10</f>
        <v>Croatie</v>
      </c>
      <c r="E6" s="23" t="str">
        <f>IF(+Calendrier!Z10="","",Calendrier!Z10)</f>
        <v/>
      </c>
      <c r="F6" s="23" t="str">
        <f>IF(+Calendrier!AA10="","",Calendrier!AA10)</f>
        <v/>
      </c>
      <c r="G6" s="23">
        <f t="shared" si="0"/>
        <v>0</v>
      </c>
      <c r="H6" s="23">
        <f t="shared" si="1"/>
        <v>0</v>
      </c>
      <c r="I6" s="23">
        <f t="shared" si="2"/>
        <v>0</v>
      </c>
      <c r="J6" s="23">
        <f t="shared" si="3"/>
        <v>0</v>
      </c>
      <c r="K6" s="23" t="str">
        <f t="shared" si="4"/>
        <v/>
      </c>
      <c r="L6" s="23" t="str">
        <f t="shared" si="5"/>
        <v/>
      </c>
      <c r="M6" s="23">
        <f t="shared" si="6"/>
        <v>0</v>
      </c>
      <c r="N6" s="23">
        <f t="shared" si="7"/>
        <v>0</v>
      </c>
      <c r="O6" s="23">
        <f t="shared" si="8"/>
        <v>0</v>
      </c>
      <c r="P6" s="23">
        <f t="shared" si="9"/>
        <v>0</v>
      </c>
      <c r="Q6" s="23" t="str">
        <f t="shared" si="10"/>
        <v/>
      </c>
      <c r="R6" s="23" t="str">
        <f t="shared" si="11"/>
        <v/>
      </c>
    </row>
    <row r="7" spans="1:18">
      <c r="A7" s="23">
        <f>+Calendrier!C11</f>
        <v>6</v>
      </c>
      <c r="B7" s="23" t="str">
        <f>+Calendrier!I11</f>
        <v>C</v>
      </c>
      <c r="C7" s="23" t="str">
        <f>+Calendrier!T11</f>
        <v>Pologne</v>
      </c>
      <c r="D7" s="23" t="str">
        <f>+Calendrier!W11</f>
        <v>Irlande Du Nord</v>
      </c>
      <c r="E7" s="23" t="str">
        <f>IF(+Calendrier!Z11="","",Calendrier!Z11)</f>
        <v/>
      </c>
      <c r="F7" s="23" t="str">
        <f>IF(+Calendrier!AA11="","",Calendrier!AA11)</f>
        <v/>
      </c>
      <c r="G7" s="23">
        <f t="shared" si="0"/>
        <v>0</v>
      </c>
      <c r="H7" s="23">
        <f t="shared" si="1"/>
        <v>0</v>
      </c>
      <c r="I7" s="23">
        <f t="shared" si="2"/>
        <v>0</v>
      </c>
      <c r="J7" s="23">
        <f t="shared" si="3"/>
        <v>0</v>
      </c>
      <c r="K7" s="23" t="str">
        <f t="shared" si="4"/>
        <v/>
      </c>
      <c r="L7" s="23" t="str">
        <f t="shared" si="5"/>
        <v/>
      </c>
      <c r="M7" s="23">
        <f t="shared" si="6"/>
        <v>0</v>
      </c>
      <c r="N7" s="23">
        <f t="shared" si="7"/>
        <v>0</v>
      </c>
      <c r="O7" s="23">
        <f t="shared" si="8"/>
        <v>0</v>
      </c>
      <c r="P7" s="23">
        <f t="shared" si="9"/>
        <v>0</v>
      </c>
      <c r="Q7" s="23" t="str">
        <f t="shared" si="10"/>
        <v/>
      </c>
      <c r="R7" s="23" t="str">
        <f t="shared" si="11"/>
        <v/>
      </c>
    </row>
    <row r="8" spans="1:18">
      <c r="A8" s="23">
        <f>+Calendrier!C12</f>
        <v>7</v>
      </c>
      <c r="B8" s="23" t="str">
        <f>+Calendrier!I12</f>
        <v>C</v>
      </c>
      <c r="C8" s="23" t="str">
        <f>+Calendrier!T12</f>
        <v>Allemagne</v>
      </c>
      <c r="D8" s="23" t="str">
        <f>+Calendrier!W12</f>
        <v>Ukraine</v>
      </c>
      <c r="E8" s="23" t="str">
        <f>IF(+Calendrier!Z12="","",Calendrier!Z12)</f>
        <v/>
      </c>
      <c r="F8" s="23" t="str">
        <f>IF(+Calendrier!AA12="","",Calendrier!AA12)</f>
        <v/>
      </c>
      <c r="G8" s="23">
        <f t="shared" si="0"/>
        <v>0</v>
      </c>
      <c r="H8" s="23">
        <f t="shared" si="1"/>
        <v>0</v>
      </c>
      <c r="I8" s="23">
        <f t="shared" si="2"/>
        <v>0</v>
      </c>
      <c r="J8" s="23">
        <f t="shared" si="3"/>
        <v>0</v>
      </c>
      <c r="K8" s="23" t="str">
        <f t="shared" si="4"/>
        <v/>
      </c>
      <c r="L8" s="23" t="str">
        <f t="shared" si="5"/>
        <v/>
      </c>
      <c r="M8" s="23">
        <f t="shared" si="6"/>
        <v>0</v>
      </c>
      <c r="N8" s="23">
        <f t="shared" si="7"/>
        <v>0</v>
      </c>
      <c r="O8" s="23">
        <f t="shared" si="8"/>
        <v>0</v>
      </c>
      <c r="P8" s="23">
        <f t="shared" si="9"/>
        <v>0</v>
      </c>
      <c r="Q8" s="23" t="str">
        <f t="shared" si="10"/>
        <v/>
      </c>
      <c r="R8" s="23" t="str">
        <f t="shared" si="11"/>
        <v/>
      </c>
    </row>
    <row r="9" spans="1:18">
      <c r="A9" s="23">
        <f>+Calendrier!C13</f>
        <v>8</v>
      </c>
      <c r="B9" s="23" t="str">
        <f>+Calendrier!I13</f>
        <v>D</v>
      </c>
      <c r="C9" s="23" t="str">
        <f>+Calendrier!T13</f>
        <v>Espagne</v>
      </c>
      <c r="D9" s="23" t="str">
        <f>+Calendrier!W13</f>
        <v>Rep. Tchèque</v>
      </c>
      <c r="E9" s="23" t="str">
        <f>IF(+Calendrier!Z13="","",Calendrier!Z13)</f>
        <v/>
      </c>
      <c r="F9" s="23" t="str">
        <f>IF(+Calendrier!AA13="","",Calendrier!AA13)</f>
        <v/>
      </c>
      <c r="G9" s="23">
        <f t="shared" si="0"/>
        <v>0</v>
      </c>
      <c r="H9" s="23">
        <f t="shared" si="1"/>
        <v>0</v>
      </c>
      <c r="I9" s="23">
        <f t="shared" si="2"/>
        <v>0</v>
      </c>
      <c r="J9" s="23">
        <f t="shared" si="3"/>
        <v>0</v>
      </c>
      <c r="K9" s="23" t="str">
        <f t="shared" si="4"/>
        <v/>
      </c>
      <c r="L9" s="23" t="str">
        <f t="shared" si="5"/>
        <v/>
      </c>
      <c r="M9" s="23">
        <f t="shared" si="6"/>
        <v>0</v>
      </c>
      <c r="N9" s="23">
        <f t="shared" si="7"/>
        <v>0</v>
      </c>
      <c r="O9" s="23">
        <f t="shared" si="8"/>
        <v>0</v>
      </c>
      <c r="P9" s="23">
        <f t="shared" si="9"/>
        <v>0</v>
      </c>
      <c r="Q9" s="23" t="str">
        <f t="shared" si="10"/>
        <v/>
      </c>
      <c r="R9" s="23" t="str">
        <f t="shared" si="11"/>
        <v/>
      </c>
    </row>
    <row r="10" spans="1:18">
      <c r="A10" s="23">
        <f>+Calendrier!C14</f>
        <v>9</v>
      </c>
      <c r="B10" s="23" t="str">
        <f>+Calendrier!I14</f>
        <v>E</v>
      </c>
      <c r="C10" s="23" t="str">
        <f>+Calendrier!T14</f>
        <v>Irlande</v>
      </c>
      <c r="D10" s="23" t="str">
        <f>+Calendrier!W14</f>
        <v>Suède</v>
      </c>
      <c r="E10" s="23" t="str">
        <f>IF(+Calendrier!Z14="","",Calendrier!Z14)</f>
        <v/>
      </c>
      <c r="F10" s="23" t="str">
        <f>IF(+Calendrier!AA14="","",Calendrier!AA14)</f>
        <v/>
      </c>
      <c r="G10" s="23">
        <f t="shared" si="0"/>
        <v>0</v>
      </c>
      <c r="H10" s="23">
        <f t="shared" si="1"/>
        <v>0</v>
      </c>
      <c r="I10" s="23">
        <f t="shared" si="2"/>
        <v>0</v>
      </c>
      <c r="J10" s="23">
        <f t="shared" si="3"/>
        <v>0</v>
      </c>
      <c r="K10" s="23" t="str">
        <f t="shared" si="4"/>
        <v/>
      </c>
      <c r="L10" s="23" t="str">
        <f t="shared" si="5"/>
        <v/>
      </c>
      <c r="M10" s="23">
        <f t="shared" si="6"/>
        <v>0</v>
      </c>
      <c r="N10" s="23">
        <f t="shared" si="7"/>
        <v>0</v>
      </c>
      <c r="O10" s="23">
        <f t="shared" si="8"/>
        <v>0</v>
      </c>
      <c r="P10" s="23">
        <f t="shared" si="9"/>
        <v>0</v>
      </c>
      <c r="Q10" s="23" t="str">
        <f t="shared" si="10"/>
        <v/>
      </c>
      <c r="R10" s="23" t="str">
        <f t="shared" si="11"/>
        <v/>
      </c>
    </row>
    <row r="11" spans="1:18">
      <c r="A11" s="23">
        <f>+Calendrier!C15</f>
        <v>10</v>
      </c>
      <c r="B11" s="23" t="str">
        <f>+Calendrier!I15</f>
        <v>E</v>
      </c>
      <c r="C11" s="23" t="str">
        <f>+Calendrier!T15</f>
        <v>Belgique</v>
      </c>
      <c r="D11" s="23" t="str">
        <f>+Calendrier!W15</f>
        <v>Italie</v>
      </c>
      <c r="E11" s="23" t="str">
        <f>IF(+Calendrier!Z15="","",Calendrier!Z15)</f>
        <v/>
      </c>
      <c r="F11" s="23" t="str">
        <f>IF(+Calendrier!AA15="","",Calendrier!AA15)</f>
        <v/>
      </c>
      <c r="G11" s="23">
        <f t="shared" si="0"/>
        <v>0</v>
      </c>
      <c r="H11" s="23">
        <f t="shared" si="1"/>
        <v>0</v>
      </c>
      <c r="I11" s="23">
        <f t="shared" si="2"/>
        <v>0</v>
      </c>
      <c r="J11" s="23">
        <f t="shared" si="3"/>
        <v>0</v>
      </c>
      <c r="K11" s="23" t="str">
        <f t="shared" si="4"/>
        <v/>
      </c>
      <c r="L11" s="23" t="str">
        <f t="shared" si="5"/>
        <v/>
      </c>
      <c r="M11" s="23">
        <f t="shared" si="6"/>
        <v>0</v>
      </c>
      <c r="N11" s="23">
        <f t="shared" si="7"/>
        <v>0</v>
      </c>
      <c r="O11" s="23">
        <f t="shared" si="8"/>
        <v>0</v>
      </c>
      <c r="P11" s="23">
        <f t="shared" si="9"/>
        <v>0</v>
      </c>
      <c r="Q11" s="23" t="str">
        <f t="shared" si="10"/>
        <v/>
      </c>
      <c r="R11" s="23" t="str">
        <f t="shared" si="11"/>
        <v/>
      </c>
    </row>
    <row r="12" spans="1:18">
      <c r="A12" s="23">
        <f>+Calendrier!C16</f>
        <v>11</v>
      </c>
      <c r="B12" s="23" t="str">
        <f>+Calendrier!I16</f>
        <v>F</v>
      </c>
      <c r="C12" s="23" t="str">
        <f>+Calendrier!T16</f>
        <v>Autriche</v>
      </c>
      <c r="D12" s="23" t="str">
        <f>+Calendrier!W16</f>
        <v>Hongrie</v>
      </c>
      <c r="E12" s="23" t="str">
        <f>IF(+Calendrier!Z16="","",Calendrier!Z16)</f>
        <v/>
      </c>
      <c r="F12" s="23" t="str">
        <f>IF(+Calendrier!AA16="","",Calendrier!AA16)</f>
        <v/>
      </c>
      <c r="G12" s="23">
        <f t="shared" si="0"/>
        <v>0</v>
      </c>
      <c r="H12" s="23">
        <f t="shared" si="1"/>
        <v>0</v>
      </c>
      <c r="I12" s="23">
        <f t="shared" si="2"/>
        <v>0</v>
      </c>
      <c r="J12" s="23">
        <f t="shared" si="3"/>
        <v>0</v>
      </c>
      <c r="K12" s="23" t="str">
        <f t="shared" si="4"/>
        <v/>
      </c>
      <c r="L12" s="23" t="str">
        <f t="shared" si="5"/>
        <v/>
      </c>
      <c r="M12" s="23">
        <f t="shared" si="6"/>
        <v>0</v>
      </c>
      <c r="N12" s="23">
        <f t="shared" si="7"/>
        <v>0</v>
      </c>
      <c r="O12" s="23">
        <f t="shared" si="8"/>
        <v>0</v>
      </c>
      <c r="P12" s="23">
        <f t="shared" si="9"/>
        <v>0</v>
      </c>
      <c r="Q12" s="23" t="str">
        <f t="shared" si="10"/>
        <v/>
      </c>
      <c r="R12" s="23" t="str">
        <f t="shared" si="11"/>
        <v/>
      </c>
    </row>
    <row r="13" spans="1:18">
      <c r="A13" s="23">
        <f>+Calendrier!C17</f>
        <v>12</v>
      </c>
      <c r="B13" s="23" t="str">
        <f>+Calendrier!I17</f>
        <v>F</v>
      </c>
      <c r="C13" s="23" t="str">
        <f>+Calendrier!T17</f>
        <v>Portugal</v>
      </c>
      <c r="D13" s="23" t="str">
        <f>+Calendrier!W17</f>
        <v>Islande</v>
      </c>
      <c r="E13" s="23" t="str">
        <f>IF(+Calendrier!Z17="","",Calendrier!Z17)</f>
        <v/>
      </c>
      <c r="F13" s="23" t="str">
        <f>IF(+Calendrier!AA17="","",Calendrier!AA17)</f>
        <v/>
      </c>
      <c r="G13" s="23">
        <f t="shared" si="0"/>
        <v>0</v>
      </c>
      <c r="H13" s="23">
        <f t="shared" si="1"/>
        <v>0</v>
      </c>
      <c r="I13" s="23">
        <f t="shared" si="2"/>
        <v>0</v>
      </c>
      <c r="J13" s="23">
        <f t="shared" si="3"/>
        <v>0</v>
      </c>
      <c r="K13" s="23" t="str">
        <f t="shared" si="4"/>
        <v/>
      </c>
      <c r="L13" s="23" t="str">
        <f t="shared" si="5"/>
        <v/>
      </c>
      <c r="M13" s="23">
        <f t="shared" si="6"/>
        <v>0</v>
      </c>
      <c r="N13" s="23">
        <f t="shared" si="7"/>
        <v>0</v>
      </c>
      <c r="O13" s="23">
        <f t="shared" si="8"/>
        <v>0</v>
      </c>
      <c r="P13" s="23">
        <f t="shared" si="9"/>
        <v>0</v>
      </c>
      <c r="Q13" s="23" t="str">
        <f t="shared" si="10"/>
        <v/>
      </c>
      <c r="R13" s="23" t="str">
        <f t="shared" si="11"/>
        <v/>
      </c>
    </row>
    <row r="14" spans="1:18">
      <c r="A14" s="23">
        <f>+Calendrier!C18</f>
        <v>13</v>
      </c>
      <c r="B14" s="23" t="str">
        <f>+Calendrier!I18</f>
        <v>B</v>
      </c>
      <c r="C14" s="23" t="str">
        <f>+Calendrier!T18</f>
        <v>Russie</v>
      </c>
      <c r="D14" s="23" t="str">
        <f>+Calendrier!W18</f>
        <v>Slovaquie</v>
      </c>
      <c r="E14" s="23" t="str">
        <f>IF(+Calendrier!Z18="","",Calendrier!Z18)</f>
        <v/>
      </c>
      <c r="F14" s="23" t="str">
        <f>IF(+Calendrier!AA18="","",Calendrier!AA18)</f>
        <v/>
      </c>
      <c r="G14" s="23">
        <f t="shared" si="0"/>
        <v>0</v>
      </c>
      <c r="H14" s="23">
        <f t="shared" si="1"/>
        <v>0</v>
      </c>
      <c r="I14" s="23">
        <f t="shared" si="2"/>
        <v>0</v>
      </c>
      <c r="J14" s="23">
        <f t="shared" si="3"/>
        <v>0</v>
      </c>
      <c r="K14" s="23" t="str">
        <f t="shared" si="4"/>
        <v/>
      </c>
      <c r="L14" s="23" t="str">
        <f t="shared" si="5"/>
        <v/>
      </c>
      <c r="M14" s="23">
        <f t="shared" si="6"/>
        <v>0</v>
      </c>
      <c r="N14" s="23">
        <f t="shared" si="7"/>
        <v>0</v>
      </c>
      <c r="O14" s="23">
        <f t="shared" si="8"/>
        <v>0</v>
      </c>
      <c r="P14" s="23">
        <f t="shared" si="9"/>
        <v>0</v>
      </c>
      <c r="Q14" s="23" t="str">
        <f t="shared" si="10"/>
        <v/>
      </c>
      <c r="R14" s="23" t="str">
        <f t="shared" si="11"/>
        <v/>
      </c>
    </row>
    <row r="15" spans="1:18">
      <c r="A15" s="23">
        <f>+Calendrier!C19</f>
        <v>14</v>
      </c>
      <c r="B15" s="23" t="str">
        <f>+Calendrier!I19</f>
        <v>A</v>
      </c>
      <c r="C15" s="23" t="str">
        <f>+Calendrier!T19</f>
        <v>Roumanie</v>
      </c>
      <c r="D15" s="23" t="str">
        <f>+Calendrier!W19</f>
        <v>Suisse</v>
      </c>
      <c r="E15" s="23" t="str">
        <f>IF(+Calendrier!Z19="","",Calendrier!Z19)</f>
        <v/>
      </c>
      <c r="F15" s="23" t="str">
        <f>IF(+Calendrier!AA19="","",Calendrier!AA19)</f>
        <v/>
      </c>
      <c r="G15" s="23">
        <f t="shared" si="0"/>
        <v>0</v>
      </c>
      <c r="H15" s="23">
        <f t="shared" si="1"/>
        <v>0</v>
      </c>
      <c r="I15" s="23">
        <f t="shared" si="2"/>
        <v>0</v>
      </c>
      <c r="J15" s="23">
        <f t="shared" si="3"/>
        <v>0</v>
      </c>
      <c r="K15" s="23" t="str">
        <f t="shared" si="4"/>
        <v/>
      </c>
      <c r="L15" s="23" t="str">
        <f t="shared" si="5"/>
        <v/>
      </c>
      <c r="M15" s="23">
        <f t="shared" si="6"/>
        <v>0</v>
      </c>
      <c r="N15" s="23">
        <f t="shared" si="7"/>
        <v>0</v>
      </c>
      <c r="O15" s="23">
        <f t="shared" si="8"/>
        <v>0</v>
      </c>
      <c r="P15" s="23">
        <f t="shared" si="9"/>
        <v>0</v>
      </c>
      <c r="Q15" s="23" t="str">
        <f t="shared" si="10"/>
        <v/>
      </c>
      <c r="R15" s="23" t="str">
        <f t="shared" si="11"/>
        <v/>
      </c>
    </row>
    <row r="16" spans="1:18">
      <c r="A16" s="23">
        <f>+Calendrier!C20</f>
        <v>15</v>
      </c>
      <c r="B16" s="23" t="str">
        <f>+Calendrier!I20</f>
        <v>A</v>
      </c>
      <c r="C16" s="23" t="str">
        <f>+Calendrier!T20</f>
        <v>France</v>
      </c>
      <c r="D16" s="23" t="str">
        <f>+Calendrier!W20</f>
        <v>Albanie</v>
      </c>
      <c r="E16" s="23" t="str">
        <f>IF(+Calendrier!Z20="","",Calendrier!Z20)</f>
        <v/>
      </c>
      <c r="F16" s="23" t="str">
        <f>IF(+Calendrier!AA20="","",Calendrier!AA20)</f>
        <v/>
      </c>
      <c r="G16" s="23">
        <f t="shared" si="0"/>
        <v>0</v>
      </c>
      <c r="H16" s="23">
        <f t="shared" si="1"/>
        <v>0</v>
      </c>
      <c r="I16" s="23">
        <f t="shared" si="2"/>
        <v>0</v>
      </c>
      <c r="J16" s="23">
        <f t="shared" si="3"/>
        <v>0</v>
      </c>
      <c r="K16" s="23" t="str">
        <f t="shared" si="4"/>
        <v/>
      </c>
      <c r="L16" s="23" t="str">
        <f t="shared" si="5"/>
        <v/>
      </c>
      <c r="M16" s="23">
        <f t="shared" si="6"/>
        <v>0</v>
      </c>
      <c r="N16" s="23">
        <f t="shared" si="7"/>
        <v>0</v>
      </c>
      <c r="O16" s="23">
        <f t="shared" si="8"/>
        <v>0</v>
      </c>
      <c r="P16" s="23">
        <f t="shared" si="9"/>
        <v>0</v>
      </c>
      <c r="Q16" s="23" t="str">
        <f t="shared" si="10"/>
        <v/>
      </c>
      <c r="R16" s="23" t="str">
        <f t="shared" si="11"/>
        <v/>
      </c>
    </row>
    <row r="17" spans="1:18">
      <c r="A17" s="23">
        <f>+Calendrier!C21</f>
        <v>16</v>
      </c>
      <c r="B17" s="23" t="str">
        <f>+Calendrier!I21</f>
        <v>B</v>
      </c>
      <c r="C17" s="23" t="str">
        <f>+Calendrier!T21</f>
        <v>Angleterre</v>
      </c>
      <c r="D17" s="23" t="str">
        <f>+Calendrier!W21</f>
        <v>Pays de Galles</v>
      </c>
      <c r="E17" s="23" t="str">
        <f>IF(+Calendrier!Z21="","",Calendrier!Z21)</f>
        <v/>
      </c>
      <c r="F17" s="23" t="str">
        <f>IF(+Calendrier!AA21="","",Calendrier!AA21)</f>
        <v/>
      </c>
      <c r="G17" s="23">
        <f t="shared" si="0"/>
        <v>0</v>
      </c>
      <c r="H17" s="23">
        <f t="shared" si="1"/>
        <v>0</v>
      </c>
      <c r="I17" s="23">
        <f t="shared" si="2"/>
        <v>0</v>
      </c>
      <c r="J17" s="23">
        <f t="shared" si="3"/>
        <v>0</v>
      </c>
      <c r="K17" s="23" t="str">
        <f t="shared" si="4"/>
        <v/>
      </c>
      <c r="L17" s="23" t="str">
        <f t="shared" si="5"/>
        <v/>
      </c>
      <c r="M17" s="23">
        <f t="shared" si="6"/>
        <v>0</v>
      </c>
      <c r="N17" s="23">
        <f t="shared" si="7"/>
        <v>0</v>
      </c>
      <c r="O17" s="23">
        <f t="shared" si="8"/>
        <v>0</v>
      </c>
      <c r="P17" s="23">
        <f t="shared" si="9"/>
        <v>0</v>
      </c>
      <c r="Q17" s="23" t="str">
        <f t="shared" si="10"/>
        <v/>
      </c>
      <c r="R17" s="23" t="str">
        <f t="shared" si="11"/>
        <v/>
      </c>
    </row>
    <row r="18" spans="1:18">
      <c r="A18" s="23">
        <f>+Calendrier!C22</f>
        <v>17</v>
      </c>
      <c r="B18" s="23" t="str">
        <f>+Calendrier!I22</f>
        <v>C</v>
      </c>
      <c r="C18" s="23" t="str">
        <f>+Calendrier!T22</f>
        <v>Ukraine</v>
      </c>
      <c r="D18" s="23" t="str">
        <f>+Calendrier!W22</f>
        <v>Irlande Du Nord</v>
      </c>
      <c r="E18" s="23" t="str">
        <f>IF(+Calendrier!Z22="","",Calendrier!Z22)</f>
        <v/>
      </c>
      <c r="F18" s="23" t="str">
        <f>IF(+Calendrier!AA22="","",Calendrier!AA22)</f>
        <v/>
      </c>
      <c r="G18" s="23">
        <f t="shared" si="0"/>
        <v>0</v>
      </c>
      <c r="H18" s="23">
        <f t="shared" si="1"/>
        <v>0</v>
      </c>
      <c r="I18" s="23">
        <f t="shared" si="2"/>
        <v>0</v>
      </c>
      <c r="J18" s="23">
        <f t="shared" si="3"/>
        <v>0</v>
      </c>
      <c r="K18" s="23" t="str">
        <f t="shared" si="4"/>
        <v/>
      </c>
      <c r="L18" s="23" t="str">
        <f t="shared" si="5"/>
        <v/>
      </c>
      <c r="M18" s="23">
        <f t="shared" si="6"/>
        <v>0</v>
      </c>
      <c r="N18" s="23">
        <f t="shared" si="7"/>
        <v>0</v>
      </c>
      <c r="O18" s="23">
        <f t="shared" si="8"/>
        <v>0</v>
      </c>
      <c r="P18" s="23">
        <f t="shared" si="9"/>
        <v>0</v>
      </c>
      <c r="Q18" s="23" t="str">
        <f t="shared" si="10"/>
        <v/>
      </c>
      <c r="R18" s="23" t="str">
        <f t="shared" si="11"/>
        <v/>
      </c>
    </row>
    <row r="19" spans="1:18">
      <c r="A19" s="23">
        <f>+Calendrier!C23</f>
        <v>18</v>
      </c>
      <c r="B19" s="23" t="str">
        <f>+Calendrier!I23</f>
        <v>C</v>
      </c>
      <c r="C19" s="23" t="str">
        <f>+Calendrier!T23</f>
        <v>Allemagne</v>
      </c>
      <c r="D19" s="23" t="str">
        <f>+Calendrier!W23</f>
        <v>Pologne</v>
      </c>
      <c r="E19" s="23" t="str">
        <f>IF(+Calendrier!Z23="","",Calendrier!Z23)</f>
        <v/>
      </c>
      <c r="F19" s="23" t="str">
        <f>IF(+Calendrier!AA23="","",Calendrier!AA23)</f>
        <v/>
      </c>
      <c r="G19" s="23">
        <f t="shared" si="0"/>
        <v>0</v>
      </c>
      <c r="H19" s="23">
        <f t="shared" si="1"/>
        <v>0</v>
      </c>
      <c r="I19" s="23">
        <f t="shared" si="2"/>
        <v>0</v>
      </c>
      <c r="J19" s="23">
        <f t="shared" si="3"/>
        <v>0</v>
      </c>
      <c r="K19" s="23" t="str">
        <f t="shared" si="4"/>
        <v/>
      </c>
      <c r="L19" s="23" t="str">
        <f t="shared" si="5"/>
        <v/>
      </c>
      <c r="M19" s="23">
        <f t="shared" si="6"/>
        <v>0</v>
      </c>
      <c r="N19" s="23">
        <f t="shared" si="7"/>
        <v>0</v>
      </c>
      <c r="O19" s="23">
        <f t="shared" si="8"/>
        <v>0</v>
      </c>
      <c r="P19" s="23">
        <f t="shared" si="9"/>
        <v>0</v>
      </c>
      <c r="Q19" s="23" t="str">
        <f t="shared" si="10"/>
        <v/>
      </c>
      <c r="R19" s="23" t="str">
        <f t="shared" si="11"/>
        <v/>
      </c>
    </row>
    <row r="20" spans="1:18">
      <c r="A20" s="23">
        <f>+Calendrier!C24</f>
        <v>19</v>
      </c>
      <c r="B20" s="23" t="str">
        <f>+Calendrier!I24</f>
        <v>E</v>
      </c>
      <c r="C20" s="23" t="str">
        <f>+Calendrier!T24</f>
        <v>Italie</v>
      </c>
      <c r="D20" s="23" t="str">
        <f>+Calendrier!W24</f>
        <v>Suède</v>
      </c>
      <c r="E20" s="23" t="str">
        <f>IF(+Calendrier!Z24="","",Calendrier!Z24)</f>
        <v/>
      </c>
      <c r="F20" s="23" t="str">
        <f>IF(+Calendrier!AA24="","",Calendrier!AA24)</f>
        <v/>
      </c>
      <c r="G20" s="23">
        <f t="shared" ref="G20:G37" si="12">IF(H20=1,3,IF(I20=1,1,0))</f>
        <v>0</v>
      </c>
      <c r="H20" s="23">
        <f t="shared" ref="H20:H37" si="13">IF(E20&gt;F20,1,0)</f>
        <v>0</v>
      </c>
      <c r="I20" s="23">
        <f t="shared" ref="I20:I37" si="14">IF(E20="",0,IF(E20=F20,1,0))</f>
        <v>0</v>
      </c>
      <c r="J20" s="23">
        <f t="shared" ref="J20:J37" si="15">IF(E20&lt;F20,1,0)</f>
        <v>0</v>
      </c>
      <c r="K20" s="23" t="str">
        <f t="shared" ref="K20:K37" si="16">+E20</f>
        <v/>
      </c>
      <c r="L20" s="23" t="str">
        <f t="shared" ref="L20:L37" si="17">+F20</f>
        <v/>
      </c>
      <c r="M20" s="23">
        <f t="shared" ref="M20:M37" si="18">IF(N20=1,3,IF(O20=1,1,0))</f>
        <v>0</v>
      </c>
      <c r="N20" s="23">
        <f t="shared" ref="N20:N37" si="19">IF(F20&gt;E20,1,0)</f>
        <v>0</v>
      </c>
      <c r="O20" s="23">
        <f t="shared" ref="O20:O37" si="20">IF(F20="",0,IF(F20=E20,1,0))</f>
        <v>0</v>
      </c>
      <c r="P20" s="23">
        <f t="shared" ref="P20:P37" si="21">IF(F20&lt;E20,1,0)</f>
        <v>0</v>
      </c>
      <c r="Q20" s="23" t="str">
        <f t="shared" ref="Q20:Q37" si="22">+F20</f>
        <v/>
      </c>
      <c r="R20" s="23" t="str">
        <f t="shared" ref="R20:R37" si="23">+E20</f>
        <v/>
      </c>
    </row>
    <row r="21" spans="1:18">
      <c r="A21" s="23">
        <f>+Calendrier!C25</f>
        <v>20</v>
      </c>
      <c r="B21" s="23" t="str">
        <f>+Calendrier!I25</f>
        <v>D</v>
      </c>
      <c r="C21" s="23" t="str">
        <f>+Calendrier!T25</f>
        <v>Rep. Tchèque</v>
      </c>
      <c r="D21" s="23" t="str">
        <f>+Calendrier!W25</f>
        <v>Croatie</v>
      </c>
      <c r="E21" s="23" t="str">
        <f>IF(+Calendrier!Z25="","",Calendrier!Z25)</f>
        <v/>
      </c>
      <c r="F21" s="23" t="str">
        <f>IF(+Calendrier!AA25="","",Calendrier!AA25)</f>
        <v/>
      </c>
      <c r="G21" s="23">
        <f t="shared" si="12"/>
        <v>0</v>
      </c>
      <c r="H21" s="23">
        <f t="shared" si="13"/>
        <v>0</v>
      </c>
      <c r="I21" s="23">
        <f t="shared" si="14"/>
        <v>0</v>
      </c>
      <c r="J21" s="23">
        <f t="shared" si="15"/>
        <v>0</v>
      </c>
      <c r="K21" s="23" t="str">
        <f t="shared" si="16"/>
        <v/>
      </c>
      <c r="L21" s="23" t="str">
        <f t="shared" si="17"/>
        <v/>
      </c>
      <c r="M21" s="23">
        <f t="shared" si="18"/>
        <v>0</v>
      </c>
      <c r="N21" s="23">
        <f t="shared" si="19"/>
        <v>0</v>
      </c>
      <c r="O21" s="23">
        <f t="shared" si="20"/>
        <v>0</v>
      </c>
      <c r="P21" s="23">
        <f t="shared" si="21"/>
        <v>0</v>
      </c>
      <c r="Q21" s="23" t="str">
        <f t="shared" si="22"/>
        <v/>
      </c>
      <c r="R21" s="23" t="str">
        <f t="shared" si="23"/>
        <v/>
      </c>
    </row>
    <row r="22" spans="1:18">
      <c r="A22" s="23">
        <f>+Calendrier!C26</f>
        <v>21</v>
      </c>
      <c r="B22" s="23" t="str">
        <f>+Calendrier!I26</f>
        <v>D</v>
      </c>
      <c r="C22" s="23" t="str">
        <f>+Calendrier!T26</f>
        <v>Espagne</v>
      </c>
      <c r="D22" s="23" t="str">
        <f>+Calendrier!W26</f>
        <v>Turquie</v>
      </c>
      <c r="E22" s="23" t="str">
        <f>IF(+Calendrier!Z26="","",Calendrier!Z26)</f>
        <v/>
      </c>
      <c r="F22" s="23" t="str">
        <f>IF(+Calendrier!AA26="","",Calendrier!AA26)</f>
        <v/>
      </c>
      <c r="G22" s="23">
        <f t="shared" si="12"/>
        <v>0</v>
      </c>
      <c r="H22" s="23">
        <f t="shared" si="13"/>
        <v>0</v>
      </c>
      <c r="I22" s="23">
        <f t="shared" si="14"/>
        <v>0</v>
      </c>
      <c r="J22" s="23">
        <f t="shared" si="15"/>
        <v>0</v>
      </c>
      <c r="K22" s="23" t="str">
        <f t="shared" si="16"/>
        <v/>
      </c>
      <c r="L22" s="23" t="str">
        <f t="shared" si="17"/>
        <v/>
      </c>
      <c r="M22" s="23">
        <f t="shared" si="18"/>
        <v>0</v>
      </c>
      <c r="N22" s="23">
        <f t="shared" si="19"/>
        <v>0</v>
      </c>
      <c r="O22" s="23">
        <f t="shared" si="20"/>
        <v>0</v>
      </c>
      <c r="P22" s="23">
        <f t="shared" si="21"/>
        <v>0</v>
      </c>
      <c r="Q22" s="23" t="str">
        <f t="shared" si="22"/>
        <v/>
      </c>
      <c r="R22" s="23" t="str">
        <f t="shared" si="23"/>
        <v/>
      </c>
    </row>
    <row r="23" spans="1:18">
      <c r="A23" s="23">
        <f>+Calendrier!C27</f>
        <v>22</v>
      </c>
      <c r="B23" s="23" t="str">
        <f>+Calendrier!I27</f>
        <v>E</v>
      </c>
      <c r="C23" s="23" t="str">
        <f>+Calendrier!T27</f>
        <v>Belgique</v>
      </c>
      <c r="D23" s="23" t="str">
        <f>+Calendrier!W27</f>
        <v>Irlande</v>
      </c>
      <c r="E23" s="23" t="str">
        <f>IF(+Calendrier!Z27="","",Calendrier!Z27)</f>
        <v/>
      </c>
      <c r="F23" s="23" t="str">
        <f>IF(+Calendrier!AA27="","",Calendrier!AA27)</f>
        <v/>
      </c>
      <c r="G23" s="23">
        <f t="shared" si="12"/>
        <v>0</v>
      </c>
      <c r="H23" s="23">
        <f t="shared" si="13"/>
        <v>0</v>
      </c>
      <c r="I23" s="23">
        <f t="shared" si="14"/>
        <v>0</v>
      </c>
      <c r="J23" s="23">
        <f t="shared" si="15"/>
        <v>0</v>
      </c>
      <c r="K23" s="23" t="str">
        <f t="shared" si="16"/>
        <v/>
      </c>
      <c r="L23" s="23" t="str">
        <f t="shared" si="17"/>
        <v/>
      </c>
      <c r="M23" s="23">
        <f t="shared" si="18"/>
        <v>0</v>
      </c>
      <c r="N23" s="23">
        <f t="shared" si="19"/>
        <v>0</v>
      </c>
      <c r="O23" s="23">
        <f t="shared" si="20"/>
        <v>0</v>
      </c>
      <c r="P23" s="23">
        <f t="shared" si="21"/>
        <v>0</v>
      </c>
      <c r="Q23" s="23" t="str">
        <f t="shared" si="22"/>
        <v/>
      </c>
      <c r="R23" s="23" t="str">
        <f t="shared" si="23"/>
        <v/>
      </c>
    </row>
    <row r="24" spans="1:18">
      <c r="A24" s="23">
        <f>+Calendrier!C28</f>
        <v>23</v>
      </c>
      <c r="B24" s="23" t="str">
        <f>+Calendrier!I28</f>
        <v>F</v>
      </c>
      <c r="C24" s="23" t="str">
        <f>+Calendrier!T28</f>
        <v>Islande</v>
      </c>
      <c r="D24" s="23" t="str">
        <f>+Calendrier!W28</f>
        <v>Hongrie</v>
      </c>
      <c r="E24" s="23" t="str">
        <f>IF(+Calendrier!Z28="","",Calendrier!Z28)</f>
        <v/>
      </c>
      <c r="F24" s="23" t="str">
        <f>IF(+Calendrier!AA28="","",Calendrier!AA28)</f>
        <v/>
      </c>
      <c r="G24" s="23">
        <f t="shared" si="12"/>
        <v>0</v>
      </c>
      <c r="H24" s="23">
        <f t="shared" si="13"/>
        <v>0</v>
      </c>
      <c r="I24" s="23">
        <f t="shared" si="14"/>
        <v>0</v>
      </c>
      <c r="J24" s="23">
        <f t="shared" si="15"/>
        <v>0</v>
      </c>
      <c r="K24" s="23" t="str">
        <f t="shared" si="16"/>
        <v/>
      </c>
      <c r="L24" s="23" t="str">
        <f t="shared" si="17"/>
        <v/>
      </c>
      <c r="M24" s="23">
        <f t="shared" si="18"/>
        <v>0</v>
      </c>
      <c r="N24" s="23">
        <f t="shared" si="19"/>
        <v>0</v>
      </c>
      <c r="O24" s="23">
        <f t="shared" si="20"/>
        <v>0</v>
      </c>
      <c r="P24" s="23">
        <f t="shared" si="21"/>
        <v>0</v>
      </c>
      <c r="Q24" s="23" t="str">
        <f t="shared" si="22"/>
        <v/>
      </c>
      <c r="R24" s="23" t="str">
        <f t="shared" si="23"/>
        <v/>
      </c>
    </row>
    <row r="25" spans="1:18">
      <c r="A25" s="23">
        <f>+Calendrier!C29</f>
        <v>24</v>
      </c>
      <c r="B25" s="23" t="str">
        <f>+Calendrier!I29</f>
        <v>F</v>
      </c>
      <c r="C25" s="23" t="str">
        <f>+Calendrier!T29</f>
        <v>Portugal</v>
      </c>
      <c r="D25" s="23" t="str">
        <f>+Calendrier!W29</f>
        <v>Autriche</v>
      </c>
      <c r="E25" s="23" t="str">
        <f>IF(+Calendrier!Z29="","",Calendrier!Z29)</f>
        <v/>
      </c>
      <c r="F25" s="23" t="str">
        <f>IF(+Calendrier!AA29="","",Calendrier!AA29)</f>
        <v/>
      </c>
      <c r="G25" s="23">
        <f t="shared" si="12"/>
        <v>0</v>
      </c>
      <c r="H25" s="23">
        <f t="shared" si="13"/>
        <v>0</v>
      </c>
      <c r="I25" s="23">
        <f t="shared" si="14"/>
        <v>0</v>
      </c>
      <c r="J25" s="23">
        <f t="shared" si="15"/>
        <v>0</v>
      </c>
      <c r="K25" s="23" t="str">
        <f t="shared" si="16"/>
        <v/>
      </c>
      <c r="L25" s="23" t="str">
        <f t="shared" si="17"/>
        <v/>
      </c>
      <c r="M25" s="23">
        <f t="shared" si="18"/>
        <v>0</v>
      </c>
      <c r="N25" s="23">
        <f t="shared" si="19"/>
        <v>0</v>
      </c>
      <c r="O25" s="23">
        <f t="shared" si="20"/>
        <v>0</v>
      </c>
      <c r="P25" s="23">
        <f t="shared" si="21"/>
        <v>0</v>
      </c>
      <c r="Q25" s="23" t="str">
        <f t="shared" si="22"/>
        <v/>
      </c>
      <c r="R25" s="23" t="str">
        <f t="shared" si="23"/>
        <v/>
      </c>
    </row>
    <row r="26" spans="1:18">
      <c r="A26" s="23">
        <f>+Calendrier!C30</f>
        <v>25</v>
      </c>
      <c r="B26" s="23" t="str">
        <f>+Calendrier!I30</f>
        <v>A</v>
      </c>
      <c r="C26" s="23" t="str">
        <f>+Calendrier!T30</f>
        <v>Roumanie</v>
      </c>
      <c r="D26" s="23" t="str">
        <f>+Calendrier!W30</f>
        <v>Albanie</v>
      </c>
      <c r="E26" s="23" t="str">
        <f>IF(+Calendrier!Z30="","",Calendrier!Z30)</f>
        <v/>
      </c>
      <c r="F26" s="23" t="str">
        <f>IF(+Calendrier!AA30="","",Calendrier!AA30)</f>
        <v/>
      </c>
      <c r="G26" s="23">
        <f t="shared" si="12"/>
        <v>0</v>
      </c>
      <c r="H26" s="23">
        <f t="shared" si="13"/>
        <v>0</v>
      </c>
      <c r="I26" s="23">
        <f t="shared" si="14"/>
        <v>0</v>
      </c>
      <c r="J26" s="23">
        <f t="shared" si="15"/>
        <v>0</v>
      </c>
      <c r="K26" s="23" t="str">
        <f t="shared" si="16"/>
        <v/>
      </c>
      <c r="L26" s="23" t="str">
        <f t="shared" si="17"/>
        <v/>
      </c>
      <c r="M26" s="23">
        <f t="shared" si="18"/>
        <v>0</v>
      </c>
      <c r="N26" s="23">
        <f t="shared" si="19"/>
        <v>0</v>
      </c>
      <c r="O26" s="23">
        <f t="shared" si="20"/>
        <v>0</v>
      </c>
      <c r="P26" s="23">
        <f t="shared" si="21"/>
        <v>0</v>
      </c>
      <c r="Q26" s="23" t="str">
        <f t="shared" si="22"/>
        <v/>
      </c>
      <c r="R26" s="23" t="str">
        <f t="shared" si="23"/>
        <v/>
      </c>
    </row>
    <row r="27" spans="1:18">
      <c r="A27" s="23">
        <f>+Calendrier!C31</f>
        <v>26</v>
      </c>
      <c r="B27" s="23" t="str">
        <f>+Calendrier!I31</f>
        <v>A</v>
      </c>
      <c r="C27" s="23" t="str">
        <f>+Calendrier!T31</f>
        <v>Suisse</v>
      </c>
      <c r="D27" s="23" t="str">
        <f>+Calendrier!W31</f>
        <v>France</v>
      </c>
      <c r="E27" s="23" t="str">
        <f>IF(+Calendrier!Z31="","",Calendrier!Z31)</f>
        <v/>
      </c>
      <c r="F27" s="23" t="str">
        <f>IF(+Calendrier!AA31="","",Calendrier!AA31)</f>
        <v/>
      </c>
      <c r="G27" s="23">
        <f t="shared" si="12"/>
        <v>0</v>
      </c>
      <c r="H27" s="23">
        <f t="shared" si="13"/>
        <v>0</v>
      </c>
      <c r="I27" s="23">
        <f t="shared" si="14"/>
        <v>0</v>
      </c>
      <c r="J27" s="23">
        <f t="shared" si="15"/>
        <v>0</v>
      </c>
      <c r="K27" s="23" t="str">
        <f t="shared" si="16"/>
        <v/>
      </c>
      <c r="L27" s="23" t="str">
        <f t="shared" si="17"/>
        <v/>
      </c>
      <c r="M27" s="23">
        <f t="shared" si="18"/>
        <v>0</v>
      </c>
      <c r="N27" s="23">
        <f t="shared" si="19"/>
        <v>0</v>
      </c>
      <c r="O27" s="23">
        <f t="shared" si="20"/>
        <v>0</v>
      </c>
      <c r="P27" s="23">
        <f t="shared" si="21"/>
        <v>0</v>
      </c>
      <c r="Q27" s="23" t="str">
        <f t="shared" si="22"/>
        <v/>
      </c>
      <c r="R27" s="23" t="str">
        <f t="shared" si="23"/>
        <v/>
      </c>
    </row>
    <row r="28" spans="1:18">
      <c r="A28" s="23">
        <f>+Calendrier!C32</f>
        <v>27</v>
      </c>
      <c r="B28" s="23" t="str">
        <f>+Calendrier!I32</f>
        <v>B</v>
      </c>
      <c r="C28" s="23" t="str">
        <f>+Calendrier!T32</f>
        <v>Russie</v>
      </c>
      <c r="D28" s="23" t="str">
        <f>+Calendrier!W32</f>
        <v>Pays de Galles</v>
      </c>
      <c r="E28" s="23" t="str">
        <f>IF(+Calendrier!Z32="","",Calendrier!Z32)</f>
        <v/>
      </c>
      <c r="F28" s="23" t="str">
        <f>IF(+Calendrier!AA32="","",Calendrier!AA32)</f>
        <v/>
      </c>
      <c r="G28" s="23">
        <f t="shared" si="12"/>
        <v>0</v>
      </c>
      <c r="H28" s="23">
        <f t="shared" si="13"/>
        <v>0</v>
      </c>
      <c r="I28" s="23">
        <f t="shared" si="14"/>
        <v>0</v>
      </c>
      <c r="J28" s="23">
        <f t="shared" si="15"/>
        <v>0</v>
      </c>
      <c r="K28" s="23" t="str">
        <f t="shared" si="16"/>
        <v/>
      </c>
      <c r="L28" s="23" t="str">
        <f t="shared" si="17"/>
        <v/>
      </c>
      <c r="M28" s="23">
        <f t="shared" si="18"/>
        <v>0</v>
      </c>
      <c r="N28" s="23">
        <f t="shared" si="19"/>
        <v>0</v>
      </c>
      <c r="O28" s="23">
        <f t="shared" si="20"/>
        <v>0</v>
      </c>
      <c r="P28" s="23">
        <f t="shared" si="21"/>
        <v>0</v>
      </c>
      <c r="Q28" s="23" t="str">
        <f t="shared" si="22"/>
        <v/>
      </c>
      <c r="R28" s="23" t="str">
        <f t="shared" si="23"/>
        <v/>
      </c>
    </row>
    <row r="29" spans="1:18">
      <c r="A29" s="23">
        <f>+Calendrier!C33</f>
        <v>28</v>
      </c>
      <c r="B29" s="23" t="str">
        <f>+Calendrier!I33</f>
        <v>B</v>
      </c>
      <c r="C29" s="23" t="str">
        <f>+Calendrier!T33</f>
        <v>Slovaquie</v>
      </c>
      <c r="D29" s="23" t="str">
        <f>+Calendrier!W33</f>
        <v>Angleterre</v>
      </c>
      <c r="E29" s="23" t="str">
        <f>IF(+Calendrier!Z33="","",Calendrier!Z33)</f>
        <v/>
      </c>
      <c r="F29" s="23" t="str">
        <f>IF(+Calendrier!AA33="","",Calendrier!AA33)</f>
        <v/>
      </c>
      <c r="G29" s="23">
        <f t="shared" si="12"/>
        <v>0</v>
      </c>
      <c r="H29" s="23">
        <f t="shared" si="13"/>
        <v>0</v>
      </c>
      <c r="I29" s="23">
        <f t="shared" si="14"/>
        <v>0</v>
      </c>
      <c r="J29" s="23">
        <f t="shared" si="15"/>
        <v>0</v>
      </c>
      <c r="K29" s="23" t="str">
        <f t="shared" si="16"/>
        <v/>
      </c>
      <c r="L29" s="23" t="str">
        <f t="shared" si="17"/>
        <v/>
      </c>
      <c r="M29" s="23">
        <f t="shared" si="18"/>
        <v>0</v>
      </c>
      <c r="N29" s="23">
        <f t="shared" si="19"/>
        <v>0</v>
      </c>
      <c r="O29" s="23">
        <f t="shared" si="20"/>
        <v>0</v>
      </c>
      <c r="P29" s="23">
        <f t="shared" si="21"/>
        <v>0</v>
      </c>
      <c r="Q29" s="23" t="str">
        <f t="shared" si="22"/>
        <v/>
      </c>
      <c r="R29" s="23" t="str">
        <f t="shared" si="23"/>
        <v/>
      </c>
    </row>
    <row r="30" spans="1:18">
      <c r="A30" s="23">
        <f>+Calendrier!C34</f>
        <v>29</v>
      </c>
      <c r="B30" s="23" t="str">
        <f>+Calendrier!I34</f>
        <v>C</v>
      </c>
      <c r="C30" s="23" t="str">
        <f>+Calendrier!T34</f>
        <v>Ukraine</v>
      </c>
      <c r="D30" s="23" t="str">
        <f>+Calendrier!W34</f>
        <v>Pologne</v>
      </c>
      <c r="E30" s="23" t="str">
        <f>IF(+Calendrier!Z34="","",Calendrier!Z34)</f>
        <v/>
      </c>
      <c r="F30" s="23" t="str">
        <f>IF(+Calendrier!AA34="","",Calendrier!AA34)</f>
        <v/>
      </c>
      <c r="G30" s="23">
        <f t="shared" si="12"/>
        <v>0</v>
      </c>
      <c r="H30" s="23">
        <f t="shared" si="13"/>
        <v>0</v>
      </c>
      <c r="I30" s="23">
        <f t="shared" si="14"/>
        <v>0</v>
      </c>
      <c r="J30" s="23">
        <f t="shared" si="15"/>
        <v>0</v>
      </c>
      <c r="K30" s="23" t="str">
        <f t="shared" si="16"/>
        <v/>
      </c>
      <c r="L30" s="23" t="str">
        <f t="shared" si="17"/>
        <v/>
      </c>
      <c r="M30" s="23">
        <f t="shared" si="18"/>
        <v>0</v>
      </c>
      <c r="N30" s="23">
        <f t="shared" si="19"/>
        <v>0</v>
      </c>
      <c r="O30" s="23">
        <f t="shared" si="20"/>
        <v>0</v>
      </c>
      <c r="P30" s="23">
        <f t="shared" si="21"/>
        <v>0</v>
      </c>
      <c r="Q30" s="23" t="str">
        <f t="shared" si="22"/>
        <v/>
      </c>
      <c r="R30" s="23" t="str">
        <f t="shared" si="23"/>
        <v/>
      </c>
    </row>
    <row r="31" spans="1:18">
      <c r="A31" s="23">
        <f>+Calendrier!C35</f>
        <v>30</v>
      </c>
      <c r="B31" s="23" t="str">
        <f>+Calendrier!I35</f>
        <v>C</v>
      </c>
      <c r="C31" s="23" t="str">
        <f>+Calendrier!T35</f>
        <v>Irlande Du Nord</v>
      </c>
      <c r="D31" s="23" t="str">
        <f>+Calendrier!W35</f>
        <v>Allemagne</v>
      </c>
      <c r="E31" s="23" t="str">
        <f>IF(+Calendrier!Z35="","",Calendrier!Z35)</f>
        <v/>
      </c>
      <c r="F31" s="23" t="str">
        <f>IF(+Calendrier!AA35="","",Calendrier!AA35)</f>
        <v/>
      </c>
      <c r="G31" s="23">
        <f t="shared" si="12"/>
        <v>0</v>
      </c>
      <c r="H31" s="23">
        <f t="shared" si="13"/>
        <v>0</v>
      </c>
      <c r="I31" s="23">
        <f t="shared" si="14"/>
        <v>0</v>
      </c>
      <c r="J31" s="23">
        <f t="shared" si="15"/>
        <v>0</v>
      </c>
      <c r="K31" s="23" t="str">
        <f t="shared" si="16"/>
        <v/>
      </c>
      <c r="L31" s="23" t="str">
        <f t="shared" si="17"/>
        <v/>
      </c>
      <c r="M31" s="23">
        <f t="shared" si="18"/>
        <v>0</v>
      </c>
      <c r="N31" s="23">
        <f t="shared" si="19"/>
        <v>0</v>
      </c>
      <c r="O31" s="23">
        <f t="shared" si="20"/>
        <v>0</v>
      </c>
      <c r="P31" s="23">
        <f t="shared" si="21"/>
        <v>0</v>
      </c>
      <c r="Q31" s="23" t="str">
        <f t="shared" si="22"/>
        <v/>
      </c>
      <c r="R31" s="23" t="str">
        <f t="shared" si="23"/>
        <v/>
      </c>
    </row>
    <row r="32" spans="1:18">
      <c r="A32" s="23">
        <f>+Calendrier!C36</f>
        <v>31</v>
      </c>
      <c r="B32" s="23" t="str">
        <f>+Calendrier!I36</f>
        <v>D</v>
      </c>
      <c r="C32" s="23" t="str">
        <f>+Calendrier!T36</f>
        <v>Rep. Tchèque</v>
      </c>
      <c r="D32" s="23" t="str">
        <f>+Calendrier!W36</f>
        <v>Turquie</v>
      </c>
      <c r="E32" s="23" t="str">
        <f>IF(+Calendrier!Z36="","",Calendrier!Z36)</f>
        <v/>
      </c>
      <c r="F32" s="23" t="str">
        <f>IF(+Calendrier!AA36="","",Calendrier!AA36)</f>
        <v/>
      </c>
      <c r="G32" s="23">
        <f t="shared" si="12"/>
        <v>0</v>
      </c>
      <c r="H32" s="23">
        <f t="shared" si="13"/>
        <v>0</v>
      </c>
      <c r="I32" s="23">
        <f t="shared" si="14"/>
        <v>0</v>
      </c>
      <c r="J32" s="23">
        <f t="shared" si="15"/>
        <v>0</v>
      </c>
      <c r="K32" s="23" t="str">
        <f t="shared" si="16"/>
        <v/>
      </c>
      <c r="L32" s="23" t="str">
        <f t="shared" si="17"/>
        <v/>
      </c>
      <c r="M32" s="23">
        <f t="shared" si="18"/>
        <v>0</v>
      </c>
      <c r="N32" s="23">
        <f t="shared" si="19"/>
        <v>0</v>
      </c>
      <c r="O32" s="23">
        <f t="shared" si="20"/>
        <v>0</v>
      </c>
      <c r="P32" s="23">
        <f t="shared" si="21"/>
        <v>0</v>
      </c>
      <c r="Q32" s="23" t="str">
        <f t="shared" si="22"/>
        <v/>
      </c>
      <c r="R32" s="23" t="str">
        <f t="shared" si="23"/>
        <v/>
      </c>
    </row>
    <row r="33" spans="1:18">
      <c r="A33" s="23">
        <f>+Calendrier!C37</f>
        <v>32</v>
      </c>
      <c r="B33" s="23" t="str">
        <f>+Calendrier!I37</f>
        <v>D</v>
      </c>
      <c r="C33" s="23" t="str">
        <f>+Calendrier!T37</f>
        <v>Croatie</v>
      </c>
      <c r="D33" s="23" t="str">
        <f>+Calendrier!W37</f>
        <v>Espagne</v>
      </c>
      <c r="E33" s="23" t="str">
        <f>IF(+Calendrier!Z37="","",Calendrier!Z37)</f>
        <v/>
      </c>
      <c r="F33" s="23" t="str">
        <f>IF(+Calendrier!AA37="","",Calendrier!AA37)</f>
        <v/>
      </c>
      <c r="G33" s="23">
        <f t="shared" si="12"/>
        <v>0</v>
      </c>
      <c r="H33" s="23">
        <f t="shared" si="13"/>
        <v>0</v>
      </c>
      <c r="I33" s="23">
        <f t="shared" si="14"/>
        <v>0</v>
      </c>
      <c r="J33" s="23">
        <f t="shared" si="15"/>
        <v>0</v>
      </c>
      <c r="K33" s="23" t="str">
        <f t="shared" si="16"/>
        <v/>
      </c>
      <c r="L33" s="23" t="str">
        <f t="shared" si="17"/>
        <v/>
      </c>
      <c r="M33" s="23">
        <f t="shared" si="18"/>
        <v>0</v>
      </c>
      <c r="N33" s="23">
        <f t="shared" si="19"/>
        <v>0</v>
      </c>
      <c r="O33" s="23">
        <f t="shared" si="20"/>
        <v>0</v>
      </c>
      <c r="P33" s="23">
        <f t="shared" si="21"/>
        <v>0</v>
      </c>
      <c r="Q33" s="23" t="str">
        <f t="shared" si="22"/>
        <v/>
      </c>
      <c r="R33" s="23" t="str">
        <f t="shared" si="23"/>
        <v/>
      </c>
    </row>
    <row r="34" spans="1:18">
      <c r="A34" s="23">
        <f>+Calendrier!C38</f>
        <v>33</v>
      </c>
      <c r="B34" s="23" t="str">
        <f>+Calendrier!I38</f>
        <v>F</v>
      </c>
      <c r="C34" s="23" t="str">
        <f>+Calendrier!T38</f>
        <v>Islande</v>
      </c>
      <c r="D34" s="23" t="str">
        <f>+Calendrier!W38</f>
        <v>Autriche</v>
      </c>
      <c r="E34" s="23" t="str">
        <f>IF(+Calendrier!Z38="","",Calendrier!Z38)</f>
        <v/>
      </c>
      <c r="F34" s="23" t="str">
        <f>IF(+Calendrier!AA38="","",Calendrier!AA38)</f>
        <v/>
      </c>
      <c r="G34" s="23">
        <f t="shared" si="12"/>
        <v>0</v>
      </c>
      <c r="H34" s="23">
        <f t="shared" si="13"/>
        <v>0</v>
      </c>
      <c r="I34" s="23">
        <f t="shared" si="14"/>
        <v>0</v>
      </c>
      <c r="J34" s="23">
        <f t="shared" si="15"/>
        <v>0</v>
      </c>
      <c r="K34" s="23" t="str">
        <f t="shared" si="16"/>
        <v/>
      </c>
      <c r="L34" s="23" t="str">
        <f t="shared" si="17"/>
        <v/>
      </c>
      <c r="M34" s="23">
        <f t="shared" si="18"/>
        <v>0</v>
      </c>
      <c r="N34" s="23">
        <f t="shared" si="19"/>
        <v>0</v>
      </c>
      <c r="O34" s="23">
        <f t="shared" si="20"/>
        <v>0</v>
      </c>
      <c r="P34" s="23">
        <f t="shared" si="21"/>
        <v>0</v>
      </c>
      <c r="Q34" s="23" t="str">
        <f t="shared" si="22"/>
        <v/>
      </c>
      <c r="R34" s="23" t="str">
        <f t="shared" si="23"/>
        <v/>
      </c>
    </row>
    <row r="35" spans="1:18">
      <c r="A35" s="23">
        <f>+Calendrier!C39</f>
        <v>34</v>
      </c>
      <c r="B35" s="23" t="str">
        <f>+Calendrier!I39</f>
        <v>F</v>
      </c>
      <c r="C35" s="23" t="str">
        <f>+Calendrier!T39</f>
        <v>Hongrie</v>
      </c>
      <c r="D35" s="23" t="str">
        <f>+Calendrier!W39</f>
        <v>Portugal</v>
      </c>
      <c r="E35" s="23" t="str">
        <f>IF(+Calendrier!Z39="","",Calendrier!Z39)</f>
        <v/>
      </c>
      <c r="F35" s="23" t="str">
        <f>IF(+Calendrier!AA39="","",Calendrier!AA39)</f>
        <v/>
      </c>
      <c r="G35" s="23">
        <f t="shared" si="12"/>
        <v>0</v>
      </c>
      <c r="H35" s="23">
        <f t="shared" si="13"/>
        <v>0</v>
      </c>
      <c r="I35" s="23">
        <f t="shared" si="14"/>
        <v>0</v>
      </c>
      <c r="J35" s="23">
        <f t="shared" si="15"/>
        <v>0</v>
      </c>
      <c r="K35" s="23" t="str">
        <f t="shared" si="16"/>
        <v/>
      </c>
      <c r="L35" s="23" t="str">
        <f t="shared" si="17"/>
        <v/>
      </c>
      <c r="M35" s="23">
        <f t="shared" si="18"/>
        <v>0</v>
      </c>
      <c r="N35" s="23">
        <f t="shared" si="19"/>
        <v>0</v>
      </c>
      <c r="O35" s="23">
        <f t="shared" si="20"/>
        <v>0</v>
      </c>
      <c r="P35" s="23">
        <f t="shared" si="21"/>
        <v>0</v>
      </c>
      <c r="Q35" s="23" t="str">
        <f t="shared" si="22"/>
        <v/>
      </c>
      <c r="R35" s="23" t="str">
        <f t="shared" si="23"/>
        <v/>
      </c>
    </row>
    <row r="36" spans="1:18">
      <c r="A36" s="23">
        <f>+Calendrier!C40</f>
        <v>35</v>
      </c>
      <c r="B36" s="23" t="str">
        <f>+Calendrier!I40</f>
        <v>E</v>
      </c>
      <c r="C36" s="23" t="str">
        <f>+Calendrier!T40</f>
        <v>Italie</v>
      </c>
      <c r="D36" s="23" t="str">
        <f>+Calendrier!W40</f>
        <v>Irlande</v>
      </c>
      <c r="E36" s="23" t="str">
        <f>IF(+Calendrier!Z40="","",Calendrier!Z40)</f>
        <v/>
      </c>
      <c r="F36" s="23" t="str">
        <f>IF(+Calendrier!AA40="","",Calendrier!AA40)</f>
        <v/>
      </c>
      <c r="G36" s="23">
        <f t="shared" si="12"/>
        <v>0</v>
      </c>
      <c r="H36" s="23">
        <f t="shared" si="13"/>
        <v>0</v>
      </c>
      <c r="I36" s="23">
        <f t="shared" si="14"/>
        <v>0</v>
      </c>
      <c r="J36" s="23">
        <f t="shared" si="15"/>
        <v>0</v>
      </c>
      <c r="K36" s="23" t="str">
        <f t="shared" si="16"/>
        <v/>
      </c>
      <c r="L36" s="23" t="str">
        <f t="shared" si="17"/>
        <v/>
      </c>
      <c r="M36" s="23">
        <f t="shared" si="18"/>
        <v>0</v>
      </c>
      <c r="N36" s="23">
        <f t="shared" si="19"/>
        <v>0</v>
      </c>
      <c r="O36" s="23">
        <f t="shared" si="20"/>
        <v>0</v>
      </c>
      <c r="P36" s="23">
        <f t="shared" si="21"/>
        <v>0</v>
      </c>
      <c r="Q36" s="23" t="str">
        <f t="shared" si="22"/>
        <v/>
      </c>
      <c r="R36" s="23" t="str">
        <f t="shared" si="23"/>
        <v/>
      </c>
    </row>
    <row r="37" spans="1:18">
      <c r="A37" s="23">
        <f>+Calendrier!C41</f>
        <v>36</v>
      </c>
      <c r="B37" s="23" t="str">
        <f>+Calendrier!I41</f>
        <v>E</v>
      </c>
      <c r="C37" s="23" t="str">
        <f>+Calendrier!T41</f>
        <v>Suède</v>
      </c>
      <c r="D37" s="23" t="str">
        <f>+Calendrier!W41</f>
        <v>Belgique</v>
      </c>
      <c r="E37" s="23" t="str">
        <f>IF(+Calendrier!Z41="","",Calendrier!Z41)</f>
        <v/>
      </c>
      <c r="F37" s="23" t="str">
        <f>IF(+Calendrier!AA41="","",Calendrier!AA41)</f>
        <v/>
      </c>
      <c r="G37" s="23">
        <f t="shared" si="12"/>
        <v>0</v>
      </c>
      <c r="H37" s="23">
        <f t="shared" si="13"/>
        <v>0</v>
      </c>
      <c r="I37" s="23">
        <f t="shared" si="14"/>
        <v>0</v>
      </c>
      <c r="J37" s="23">
        <f t="shared" si="15"/>
        <v>0</v>
      </c>
      <c r="K37" s="23" t="str">
        <f t="shared" si="16"/>
        <v/>
      </c>
      <c r="L37" s="23" t="str">
        <f t="shared" si="17"/>
        <v/>
      </c>
      <c r="M37" s="23">
        <f t="shared" si="18"/>
        <v>0</v>
      </c>
      <c r="N37" s="23">
        <f t="shared" si="19"/>
        <v>0</v>
      </c>
      <c r="O37" s="23">
        <f t="shared" si="20"/>
        <v>0</v>
      </c>
      <c r="P37" s="23">
        <f t="shared" si="21"/>
        <v>0</v>
      </c>
      <c r="Q37" s="23" t="str">
        <f t="shared" si="22"/>
        <v/>
      </c>
      <c r="R37" s="23" t="str">
        <f t="shared" si="23"/>
        <v/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5:R21"/>
  <sheetViews>
    <sheetView showGridLines="0" topLeftCell="B5" workbookViewId="0">
      <selection activeCell="B5" sqref="A1:XFD1048576"/>
    </sheetView>
  </sheetViews>
  <sheetFormatPr baseColWidth="10" defaultColWidth="11.5703125" defaultRowHeight="15"/>
  <cols>
    <col min="1" max="1" width="1.7109375" style="10" customWidth="1"/>
    <col min="2" max="2" width="2.7109375" style="10" customWidth="1"/>
    <col min="3" max="3" width="19.7109375" style="10" customWidth="1"/>
    <col min="4" max="4" width="1.7109375" style="10" customWidth="1"/>
    <col min="5" max="5" width="2.7109375" style="10" customWidth="1"/>
    <col min="6" max="6" width="19.7109375" style="10" customWidth="1"/>
    <col min="7" max="7" width="1.7109375" style="10" customWidth="1"/>
    <col min="8" max="8" width="2.7109375" style="10" customWidth="1"/>
    <col min="9" max="9" width="19.7109375" style="10" customWidth="1"/>
    <col min="10" max="10" width="1.7109375" style="10" customWidth="1"/>
    <col min="11" max="11" width="2.7109375" style="10" customWidth="1"/>
    <col min="12" max="12" width="19.7109375" style="10" customWidth="1"/>
    <col min="13" max="13" width="1.7109375" style="10" customWidth="1"/>
    <col min="14" max="14" width="2.7109375" style="10" customWidth="1"/>
    <col min="15" max="15" width="19.7109375" style="10" customWidth="1"/>
    <col min="16" max="16" width="1.7109375" style="10" customWidth="1"/>
    <col min="17" max="17" width="2.7109375" style="10" customWidth="1"/>
    <col min="18" max="18" width="19.7109375" style="10" customWidth="1"/>
    <col min="19" max="16384" width="11.5703125" style="10"/>
  </cols>
  <sheetData>
    <row r="5" spans="2:18" ht="15.75" thickBot="1"/>
    <row r="6" spans="2:18" ht="15.75" thickTop="1">
      <c r="B6" s="217" t="s">
        <v>19</v>
      </c>
      <c r="C6" s="218"/>
      <c r="E6" s="217" t="s">
        <v>20</v>
      </c>
      <c r="F6" s="218"/>
      <c r="H6" s="217" t="s">
        <v>21</v>
      </c>
      <c r="I6" s="218"/>
      <c r="K6" s="217" t="s">
        <v>22</v>
      </c>
      <c r="L6" s="218"/>
      <c r="N6" s="217" t="s">
        <v>147</v>
      </c>
      <c r="O6" s="218"/>
      <c r="Q6" s="217" t="s">
        <v>23</v>
      </c>
      <c r="R6" s="218"/>
    </row>
    <row r="7" spans="2:18">
      <c r="B7" s="117" t="str">
        <f>CONCATENATE("1",RIGHT(B$6))</f>
        <v>1A</v>
      </c>
      <c r="C7" s="118" t="str">
        <f>IF(Paramètres!$C$7="Français",C13,C18)</f>
        <v>France</v>
      </c>
      <c r="E7" s="117" t="str">
        <f>CONCATENATE("1",RIGHT(E$6))</f>
        <v>1B</v>
      </c>
      <c r="F7" s="118" t="str">
        <f>IF(Paramètres!$C$7="Français",F13,F18)</f>
        <v>Angleterre</v>
      </c>
      <c r="H7" s="117" t="str">
        <f>CONCATENATE("1",RIGHT(H$6))</f>
        <v>1C</v>
      </c>
      <c r="I7" s="118" t="str">
        <f>IF(Paramètres!$C$7="Français",I13,I18)</f>
        <v>Allemagne</v>
      </c>
      <c r="K7" s="117" t="str">
        <f>CONCATENATE("1",RIGHT(K$6))</f>
        <v>1D</v>
      </c>
      <c r="L7" s="118" t="str">
        <f>IF(Paramètres!$C$7="Français",L13,L18)</f>
        <v>Espagne</v>
      </c>
      <c r="N7" s="117" t="str">
        <f>CONCATENATE("1",RIGHT(N$6))</f>
        <v>1E</v>
      </c>
      <c r="O7" s="118" t="str">
        <f>IF(Paramètres!$C$7="Français",O13,O18)</f>
        <v>Belgique</v>
      </c>
      <c r="Q7" s="117" t="str">
        <f>CONCATENATE("1",RIGHT(Q$6))</f>
        <v>1F</v>
      </c>
      <c r="R7" s="118" t="str">
        <f>IF(Paramètres!$C$7="Français",R13,R18)</f>
        <v>Portugal</v>
      </c>
    </row>
    <row r="8" spans="2:18">
      <c r="B8" s="119" t="str">
        <f>CONCATENATE("2",RIGHT(B$6))</f>
        <v>2A</v>
      </c>
      <c r="C8" s="120" t="str">
        <f>IF(Paramètres!$C$7="Français",C14,C19)</f>
        <v>Roumanie</v>
      </c>
      <c r="E8" s="119" t="str">
        <f>CONCATENATE("2",RIGHT(E$6))</f>
        <v>2B</v>
      </c>
      <c r="F8" s="120" t="str">
        <f>IF(Paramètres!$C$7="Français",F14,F19)</f>
        <v>Russie</v>
      </c>
      <c r="H8" s="119" t="str">
        <f>CONCATENATE("2",RIGHT(H$6))</f>
        <v>2C</v>
      </c>
      <c r="I8" s="120" t="str">
        <f>IF(Paramètres!$C$7="Français",I14,I19)</f>
        <v>Ukraine</v>
      </c>
      <c r="K8" s="119" t="str">
        <f>CONCATENATE("2",RIGHT(K$6))</f>
        <v>2D</v>
      </c>
      <c r="L8" s="120" t="str">
        <f>IF(Paramètres!$C$7="Français",L14,L19)</f>
        <v>Rep. Tchèque</v>
      </c>
      <c r="N8" s="119" t="str">
        <f>CONCATENATE("2",RIGHT(N$6))</f>
        <v>2E</v>
      </c>
      <c r="O8" s="120" t="str">
        <f>IF(Paramètres!$C$7="Français",O14,O19)</f>
        <v>Italie</v>
      </c>
      <c r="Q8" s="119" t="str">
        <f>CONCATENATE("2",RIGHT(Q$6))</f>
        <v>2F</v>
      </c>
      <c r="R8" s="120" t="str">
        <f>IF(Paramètres!$C$7="Français",R14,R19)</f>
        <v>Islande</v>
      </c>
    </row>
    <row r="9" spans="2:18">
      <c r="B9" s="119" t="str">
        <f>CONCATENATE("3",RIGHT(B$6))</f>
        <v>3A</v>
      </c>
      <c r="C9" s="120" t="str">
        <f>IF(Paramètres!$C$7="Français",C15,C20)</f>
        <v>Albanie</v>
      </c>
      <c r="E9" s="119" t="str">
        <f>CONCATENATE("3",RIGHT(E$6))</f>
        <v>3B</v>
      </c>
      <c r="F9" s="120" t="str">
        <f>IF(Paramètres!$C$7="Français",F15,F20)</f>
        <v>Pays de Galles</v>
      </c>
      <c r="H9" s="119" t="str">
        <f>CONCATENATE("3",RIGHT(H$6))</f>
        <v>3C</v>
      </c>
      <c r="I9" s="120" t="str">
        <f>IF(Paramètres!$C$7="Français",I15,I20)</f>
        <v>Pologne</v>
      </c>
      <c r="K9" s="119" t="str">
        <f>CONCATENATE("3",RIGHT(K$6))</f>
        <v>3D</v>
      </c>
      <c r="L9" s="120" t="str">
        <f>IF(Paramètres!$C$7="Français",L15,L20)</f>
        <v>Turquie</v>
      </c>
      <c r="N9" s="119" t="str">
        <f>CONCATENATE("3",RIGHT(N$6))</f>
        <v>3E</v>
      </c>
      <c r="O9" s="120" t="str">
        <f>IF(Paramètres!$C$7="Français",O15,O20)</f>
        <v>Irlande</v>
      </c>
      <c r="Q9" s="119" t="str">
        <f>CONCATENATE("3",RIGHT(Q$6))</f>
        <v>3F</v>
      </c>
      <c r="R9" s="120" t="str">
        <f>IF(Paramètres!$C$7="Français",R15,R20)</f>
        <v>Autriche</v>
      </c>
    </row>
    <row r="10" spans="2:18" ht="15.75" thickBot="1">
      <c r="B10" s="121" t="str">
        <f>CONCATENATE("4",RIGHT(B$6))</f>
        <v>4A</v>
      </c>
      <c r="C10" s="122" t="str">
        <f>IF(Paramètres!$C$7="Français",C16,C21)</f>
        <v>Suisse</v>
      </c>
      <c r="E10" s="121" t="str">
        <f>CONCATENATE("4",RIGHT(E$6))</f>
        <v>4B</v>
      </c>
      <c r="F10" s="122" t="str">
        <f>IF(Paramètres!$C$7="Français",F16,F21)</f>
        <v>Slovaquie</v>
      </c>
      <c r="H10" s="121" t="str">
        <f>CONCATENATE("4",RIGHT(H$6))</f>
        <v>4C</v>
      </c>
      <c r="I10" s="122" t="str">
        <f>IF(Paramètres!$C$7="Français",I16,I21)</f>
        <v>Irlande du Nord</v>
      </c>
      <c r="K10" s="121" t="str">
        <f>CONCATENATE("4",RIGHT(K$6))</f>
        <v>4D</v>
      </c>
      <c r="L10" s="122" t="str">
        <f>IF(Paramètres!$C$7="Français",L16,L21)</f>
        <v>Croatie</v>
      </c>
      <c r="N10" s="121" t="str">
        <f>CONCATENATE("4",RIGHT(N$6))</f>
        <v>4E</v>
      </c>
      <c r="O10" s="122" t="str">
        <f>IF(Paramètres!$C$7="Français",O16,O21)</f>
        <v>Suède</v>
      </c>
      <c r="Q10" s="121" t="str">
        <f>CONCATENATE("4",RIGHT(Q$6))</f>
        <v>4F</v>
      </c>
      <c r="R10" s="122" t="str">
        <f>IF(Paramètres!$C$7="Français",R16,R21)</f>
        <v>Hongrie</v>
      </c>
    </row>
    <row r="11" spans="2:18" ht="15.75" thickTop="1"/>
    <row r="13" spans="2:18">
      <c r="B13" s="10" t="s">
        <v>24</v>
      </c>
      <c r="C13" s="10" t="s">
        <v>7</v>
      </c>
      <c r="E13" s="10" t="s">
        <v>91</v>
      </c>
      <c r="F13" s="10" t="s">
        <v>28</v>
      </c>
      <c r="H13" s="10" t="s">
        <v>92</v>
      </c>
      <c r="I13" s="10" t="s">
        <v>32</v>
      </c>
      <c r="K13" s="10" t="s">
        <v>93</v>
      </c>
      <c r="L13" s="10" t="s">
        <v>37</v>
      </c>
      <c r="N13" s="10" t="s">
        <v>148</v>
      </c>
      <c r="O13" s="10" t="s">
        <v>41</v>
      </c>
      <c r="Q13" s="10" t="s">
        <v>94</v>
      </c>
      <c r="R13" s="10" t="s">
        <v>45</v>
      </c>
    </row>
    <row r="14" spans="2:18">
      <c r="B14" s="10" t="s">
        <v>25</v>
      </c>
      <c r="C14" s="10" t="s">
        <v>8</v>
      </c>
      <c r="E14" s="10" t="s">
        <v>95</v>
      </c>
      <c r="F14" s="10" t="s">
        <v>29</v>
      </c>
      <c r="H14" s="10" t="s">
        <v>96</v>
      </c>
      <c r="I14" s="10" t="s">
        <v>33</v>
      </c>
      <c r="K14" s="10" t="s">
        <v>97</v>
      </c>
      <c r="L14" s="10" t="s">
        <v>38</v>
      </c>
      <c r="N14" s="10" t="s">
        <v>149</v>
      </c>
      <c r="O14" s="10" t="s">
        <v>42</v>
      </c>
      <c r="Q14" s="10" t="s">
        <v>98</v>
      </c>
      <c r="R14" s="10" t="s">
        <v>46</v>
      </c>
    </row>
    <row r="15" spans="2:18">
      <c r="B15" s="10" t="s">
        <v>26</v>
      </c>
      <c r="C15" s="10" t="s">
        <v>9</v>
      </c>
      <c r="E15" s="10" t="s">
        <v>99</v>
      </c>
      <c r="F15" s="10" t="s">
        <v>30</v>
      </c>
      <c r="H15" s="10" t="s">
        <v>100</v>
      </c>
      <c r="I15" s="10" t="s">
        <v>34</v>
      </c>
      <c r="K15" s="10" t="s">
        <v>101</v>
      </c>
      <c r="L15" s="10" t="s">
        <v>39</v>
      </c>
      <c r="N15" s="10" t="s">
        <v>150</v>
      </c>
      <c r="O15" s="10" t="s">
        <v>43</v>
      </c>
      <c r="Q15" s="10" t="s">
        <v>102</v>
      </c>
      <c r="R15" s="10" t="s">
        <v>47</v>
      </c>
    </row>
    <row r="16" spans="2:18">
      <c r="B16" s="10" t="s">
        <v>27</v>
      </c>
      <c r="C16" s="10" t="s">
        <v>10</v>
      </c>
      <c r="E16" s="10" t="s">
        <v>103</v>
      </c>
      <c r="F16" s="10" t="s">
        <v>31</v>
      </c>
      <c r="H16" s="10" t="s">
        <v>104</v>
      </c>
      <c r="I16" s="10" t="s">
        <v>35</v>
      </c>
      <c r="K16" s="10" t="s">
        <v>105</v>
      </c>
      <c r="L16" s="10" t="s">
        <v>40</v>
      </c>
      <c r="N16" s="10" t="s">
        <v>151</v>
      </c>
      <c r="O16" s="10" t="s">
        <v>44</v>
      </c>
      <c r="Q16" s="10" t="s">
        <v>106</v>
      </c>
      <c r="R16" s="10" t="s">
        <v>48</v>
      </c>
    </row>
    <row r="18" spans="2:18">
      <c r="B18" s="10" t="s">
        <v>24</v>
      </c>
      <c r="C18" s="10" t="s">
        <v>7</v>
      </c>
      <c r="E18" s="10" t="s">
        <v>91</v>
      </c>
      <c r="F18" s="10" t="s">
        <v>74</v>
      </c>
      <c r="H18" s="10" t="s">
        <v>92</v>
      </c>
      <c r="I18" s="10" t="s">
        <v>79</v>
      </c>
      <c r="K18" s="10" t="s">
        <v>93</v>
      </c>
      <c r="L18" s="10" t="s">
        <v>80</v>
      </c>
      <c r="N18" s="10" t="s">
        <v>148</v>
      </c>
      <c r="O18" s="10" t="s">
        <v>84</v>
      </c>
      <c r="Q18" s="10" t="s">
        <v>94</v>
      </c>
      <c r="R18" s="10" t="s">
        <v>45</v>
      </c>
    </row>
    <row r="19" spans="2:18">
      <c r="B19" s="10" t="s">
        <v>25</v>
      </c>
      <c r="C19" s="10" t="s">
        <v>36</v>
      </c>
      <c r="E19" s="10" t="s">
        <v>95</v>
      </c>
      <c r="F19" s="10" t="s">
        <v>72</v>
      </c>
      <c r="H19" s="10" t="s">
        <v>96</v>
      </c>
      <c r="I19" s="10" t="s">
        <v>33</v>
      </c>
      <c r="K19" s="10" t="s">
        <v>97</v>
      </c>
      <c r="L19" s="10" t="s">
        <v>81</v>
      </c>
      <c r="N19" s="10" t="s">
        <v>149</v>
      </c>
      <c r="O19" s="10" t="s">
        <v>85</v>
      </c>
      <c r="Q19" s="10" t="s">
        <v>98</v>
      </c>
      <c r="R19" s="10" t="s">
        <v>88</v>
      </c>
    </row>
    <row r="20" spans="2:18">
      <c r="B20" s="10" t="s">
        <v>26</v>
      </c>
      <c r="C20" s="10" t="s">
        <v>70</v>
      </c>
      <c r="E20" s="10" t="s">
        <v>99</v>
      </c>
      <c r="F20" s="10" t="s">
        <v>90</v>
      </c>
      <c r="H20" s="10" t="s">
        <v>100</v>
      </c>
      <c r="I20" s="10" t="s">
        <v>76</v>
      </c>
      <c r="K20" s="10" t="s">
        <v>101</v>
      </c>
      <c r="L20" s="10" t="s">
        <v>75</v>
      </c>
      <c r="N20" s="10" t="s">
        <v>150</v>
      </c>
      <c r="O20" s="10" t="s">
        <v>83</v>
      </c>
      <c r="Q20" s="10" t="s">
        <v>102</v>
      </c>
      <c r="R20" s="10" t="s">
        <v>86</v>
      </c>
    </row>
    <row r="21" spans="2:18">
      <c r="B21" s="10" t="s">
        <v>27</v>
      </c>
      <c r="C21" s="10" t="s">
        <v>78</v>
      </c>
      <c r="E21" s="10" t="s">
        <v>103</v>
      </c>
      <c r="F21" s="10" t="s">
        <v>89</v>
      </c>
      <c r="H21" s="10" t="s">
        <v>104</v>
      </c>
      <c r="I21" s="10" t="s">
        <v>77</v>
      </c>
      <c r="K21" s="10" t="s">
        <v>105</v>
      </c>
      <c r="L21" s="10" t="s">
        <v>73</v>
      </c>
      <c r="N21" s="10" t="s">
        <v>151</v>
      </c>
      <c r="O21" s="10" t="s">
        <v>82</v>
      </c>
      <c r="Q21" s="10" t="s">
        <v>106</v>
      </c>
      <c r="R21" s="10" t="s">
        <v>87</v>
      </c>
    </row>
  </sheetData>
  <sheetProtection sheet="1" objects="1" scenarios="1" selectLockedCells="1" selectUnlockedCells="1"/>
  <mergeCells count="6">
    <mergeCell ref="Q6:R6"/>
    <mergeCell ref="B6:C6"/>
    <mergeCell ref="E6:F6"/>
    <mergeCell ref="H6:I6"/>
    <mergeCell ref="K6:L6"/>
    <mergeCell ref="N6:O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94"/>
  <sheetViews>
    <sheetView workbookViewId="0">
      <selection sqref="A1:XFD1048576"/>
    </sheetView>
  </sheetViews>
  <sheetFormatPr baseColWidth="10" defaultColWidth="11.42578125" defaultRowHeight="15"/>
  <cols>
    <col min="1" max="1" width="14" style="23" bestFit="1" customWidth="1"/>
    <col min="2" max="2" width="13.28515625" style="23" bestFit="1" customWidth="1"/>
    <col min="3" max="16384" width="11.42578125" style="23"/>
  </cols>
  <sheetData>
    <row r="2" spans="1:2">
      <c r="A2" s="23" t="s">
        <v>108</v>
      </c>
    </row>
    <row r="3" spans="1:2">
      <c r="A3" s="23" t="s">
        <v>109</v>
      </c>
    </row>
    <row r="6" spans="1:2">
      <c r="A6" s="23" t="s">
        <v>129</v>
      </c>
      <c r="B6" s="23" t="s">
        <v>129</v>
      </c>
    </row>
    <row r="7" spans="1:2">
      <c r="A7" s="23" t="s">
        <v>2</v>
      </c>
      <c r="B7" s="23" t="s">
        <v>2</v>
      </c>
    </row>
    <row r="8" spans="1:2">
      <c r="A8" s="23" t="s">
        <v>3</v>
      </c>
      <c r="B8" s="23" t="s">
        <v>110</v>
      </c>
    </row>
    <row r="9" spans="1:2">
      <c r="A9" s="23" t="s">
        <v>59</v>
      </c>
      <c r="B9" s="23" t="s">
        <v>128</v>
      </c>
    </row>
    <row r="10" spans="1:2">
      <c r="A10" s="23" t="s">
        <v>1</v>
      </c>
      <c r="B10" s="23" t="s">
        <v>111</v>
      </c>
    </row>
    <row r="11" spans="1:2">
      <c r="A11" s="23" t="s">
        <v>0</v>
      </c>
      <c r="B11" s="23" t="s">
        <v>67</v>
      </c>
    </row>
    <row r="12" spans="1:2">
      <c r="A12" s="23" t="s">
        <v>143</v>
      </c>
      <c r="B12" s="23" t="s">
        <v>144</v>
      </c>
    </row>
    <row r="13" spans="1:2">
      <c r="A13" s="23" t="s">
        <v>132</v>
      </c>
      <c r="B13" s="23" t="s">
        <v>132</v>
      </c>
    </row>
    <row r="20" spans="1:4">
      <c r="A20" s="115">
        <v>1</v>
      </c>
      <c r="B20" s="23" t="s">
        <v>125</v>
      </c>
      <c r="C20" s="23" t="s">
        <v>114</v>
      </c>
    </row>
    <row r="21" spans="1:4">
      <c r="A21" s="115">
        <v>2</v>
      </c>
      <c r="B21" s="23" t="s">
        <v>119</v>
      </c>
      <c r="C21" s="23" t="s">
        <v>115</v>
      </c>
    </row>
    <row r="22" spans="1:4">
      <c r="A22" s="115">
        <v>3</v>
      </c>
      <c r="B22" s="23" t="s">
        <v>120</v>
      </c>
      <c r="C22" s="23" t="s">
        <v>116</v>
      </c>
    </row>
    <row r="23" spans="1:4">
      <c r="A23" s="115">
        <v>4</v>
      </c>
      <c r="B23" s="23" t="s">
        <v>121</v>
      </c>
      <c r="C23" s="23" t="s">
        <v>117</v>
      </c>
    </row>
    <row r="24" spans="1:4">
      <c r="A24" s="115">
        <v>5</v>
      </c>
      <c r="B24" s="23" t="s">
        <v>122</v>
      </c>
      <c r="C24" s="23" t="s">
        <v>118</v>
      </c>
    </row>
    <row r="25" spans="1:4">
      <c r="A25" s="115">
        <v>6</v>
      </c>
      <c r="B25" s="23" t="s">
        <v>123</v>
      </c>
      <c r="C25" s="23" t="s">
        <v>112</v>
      </c>
    </row>
    <row r="26" spans="1:4">
      <c r="A26" s="115">
        <v>7</v>
      </c>
      <c r="B26" s="23" t="s">
        <v>124</v>
      </c>
      <c r="C26" s="23" t="s">
        <v>113</v>
      </c>
    </row>
    <row r="27" spans="1:4">
      <c r="A27" s="116"/>
    </row>
    <row r="28" spans="1:4">
      <c r="A28" s="116"/>
    </row>
    <row r="29" spans="1:4">
      <c r="A29" s="23" t="s">
        <v>9</v>
      </c>
      <c r="B29" s="116" t="s">
        <v>70</v>
      </c>
      <c r="D29" s="23" t="str">
        <f>IF(Paramètres!$C$7="Français",Tables!A29,Tables!B29)</f>
        <v>Albanie</v>
      </c>
    </row>
    <row r="30" spans="1:4">
      <c r="A30" s="23" t="s">
        <v>32</v>
      </c>
      <c r="B30" s="23" t="s">
        <v>79</v>
      </c>
      <c r="D30" s="23" t="str">
        <f>IF(Paramètres!$C$7="Français",Tables!A30,Tables!B30)</f>
        <v>Allemagne</v>
      </c>
    </row>
    <row r="31" spans="1:4">
      <c r="A31" s="23" t="s">
        <v>28</v>
      </c>
      <c r="B31" s="23" t="s">
        <v>74</v>
      </c>
      <c r="D31" s="23" t="str">
        <f>IF(Paramètres!$C$7="Français",Tables!A31,Tables!B31)</f>
        <v>Angleterre</v>
      </c>
    </row>
    <row r="32" spans="1:4">
      <c r="A32" s="23" t="s">
        <v>47</v>
      </c>
      <c r="B32" s="23" t="s">
        <v>86</v>
      </c>
      <c r="D32" s="23" t="str">
        <f>IF(Paramètres!$C$7="Français",Tables!A32,Tables!B32)</f>
        <v>Autriche</v>
      </c>
    </row>
    <row r="33" spans="1:4">
      <c r="A33" s="23" t="s">
        <v>41</v>
      </c>
      <c r="B33" s="23" t="s">
        <v>84</v>
      </c>
      <c r="D33" s="23" t="str">
        <f>IF(Paramètres!$C$7="Français",Tables!A33,Tables!B33)</f>
        <v>Belgique</v>
      </c>
    </row>
    <row r="34" spans="1:4">
      <c r="A34" s="23" t="s">
        <v>40</v>
      </c>
      <c r="B34" s="23" t="s">
        <v>73</v>
      </c>
      <c r="D34" s="23" t="str">
        <f>IF(Paramètres!$C$7="Français",Tables!A34,Tables!B34)</f>
        <v>Croatie</v>
      </c>
    </row>
    <row r="35" spans="1:4">
      <c r="A35" s="23" t="s">
        <v>37</v>
      </c>
      <c r="B35" s="23" t="s">
        <v>80</v>
      </c>
      <c r="D35" s="23" t="str">
        <f>IF(Paramètres!$C$7="Français",Tables!A35,Tables!B35)</f>
        <v>Espagne</v>
      </c>
    </row>
    <row r="36" spans="1:4">
      <c r="A36" s="23" t="s">
        <v>7</v>
      </c>
      <c r="B36" s="116" t="s">
        <v>7</v>
      </c>
      <c r="D36" s="23" t="str">
        <f>IF(Paramètres!$C$7="Français",Tables!A36,Tables!B36)</f>
        <v>France</v>
      </c>
    </row>
    <row r="37" spans="1:4">
      <c r="A37" s="23" t="s">
        <v>48</v>
      </c>
      <c r="B37" s="23" t="s">
        <v>87</v>
      </c>
      <c r="D37" s="23" t="str">
        <f>IF(Paramètres!$C$7="Français",Tables!A37,Tables!B37)</f>
        <v>Hongrie</v>
      </c>
    </row>
    <row r="38" spans="1:4">
      <c r="A38" s="23" t="s">
        <v>43</v>
      </c>
      <c r="B38" s="23" t="s">
        <v>83</v>
      </c>
      <c r="D38" s="23" t="str">
        <f>IF(Paramètres!$C$7="Français",Tables!A38,Tables!B38)</f>
        <v>Irlande</v>
      </c>
    </row>
    <row r="39" spans="1:4">
      <c r="A39" s="23" t="s">
        <v>35</v>
      </c>
      <c r="B39" s="23" t="s">
        <v>107</v>
      </c>
      <c r="D39" s="23" t="str">
        <f>IF(Paramètres!$C$7="Français",Tables!A39,Tables!B39)</f>
        <v>Irlande du Nord</v>
      </c>
    </row>
    <row r="40" spans="1:4">
      <c r="A40" s="23" t="s">
        <v>46</v>
      </c>
      <c r="B40" s="23" t="s">
        <v>88</v>
      </c>
      <c r="D40" s="23" t="str">
        <f>IF(Paramètres!$C$7="Français",Tables!A40,Tables!B40)</f>
        <v>Islande</v>
      </c>
    </row>
    <row r="41" spans="1:4">
      <c r="A41" s="23" t="s">
        <v>42</v>
      </c>
      <c r="B41" s="23" t="s">
        <v>85</v>
      </c>
      <c r="D41" s="23" t="str">
        <f>IF(Paramètres!$C$7="Français",Tables!A41,Tables!B41)</f>
        <v>Italie</v>
      </c>
    </row>
    <row r="42" spans="1:4">
      <c r="A42" s="23" t="s">
        <v>30</v>
      </c>
      <c r="B42" s="23" t="s">
        <v>90</v>
      </c>
      <c r="D42" s="23" t="str">
        <f>IF(Paramètres!$C$7="Français",Tables!A42,Tables!B42)</f>
        <v>Pays de Galles</v>
      </c>
    </row>
    <row r="43" spans="1:4">
      <c r="A43" s="23" t="s">
        <v>34</v>
      </c>
      <c r="B43" s="23" t="s">
        <v>76</v>
      </c>
      <c r="D43" s="23" t="str">
        <f>IF(Paramètres!$C$7="Français",Tables!A43,Tables!B43)</f>
        <v>Pologne</v>
      </c>
    </row>
    <row r="44" spans="1:4">
      <c r="A44" s="23" t="s">
        <v>45</v>
      </c>
      <c r="B44" s="23" t="s">
        <v>45</v>
      </c>
      <c r="D44" s="23" t="str">
        <f>IF(Paramètres!$C$7="Français",Tables!A44,Tables!B44)</f>
        <v>Portugal</v>
      </c>
    </row>
    <row r="45" spans="1:4">
      <c r="A45" s="23" t="s">
        <v>38</v>
      </c>
      <c r="B45" s="23" t="s">
        <v>81</v>
      </c>
      <c r="D45" s="23" t="str">
        <f>IF(Paramètres!$C$7="Français",Tables!A45,Tables!B45)</f>
        <v>Rep. Tchèque</v>
      </c>
    </row>
    <row r="46" spans="1:4">
      <c r="A46" s="23" t="s">
        <v>8</v>
      </c>
      <c r="B46" s="116" t="s">
        <v>36</v>
      </c>
      <c r="D46" s="23" t="str">
        <f>IF(Paramètres!$C$7="Français",Tables!A46,Tables!B46)</f>
        <v>Roumanie</v>
      </c>
    </row>
    <row r="47" spans="1:4">
      <c r="A47" s="23" t="s">
        <v>29</v>
      </c>
      <c r="B47" s="23" t="s">
        <v>72</v>
      </c>
      <c r="D47" s="23" t="str">
        <f>IF(Paramètres!$C$7="Français",Tables!A47,Tables!B47)</f>
        <v>Russie</v>
      </c>
    </row>
    <row r="48" spans="1:4">
      <c r="A48" s="23" t="s">
        <v>31</v>
      </c>
      <c r="B48" s="23" t="s">
        <v>71</v>
      </c>
      <c r="D48" s="23" t="str">
        <f>IF(Paramètres!$C$7="Français",Tables!A48,Tables!B48)</f>
        <v>Slovaquie</v>
      </c>
    </row>
    <row r="49" spans="1:4">
      <c r="A49" s="23" t="s">
        <v>44</v>
      </c>
      <c r="B49" s="23" t="s">
        <v>82</v>
      </c>
      <c r="D49" s="23" t="str">
        <f>IF(Paramètres!$C$7="Français",Tables!A49,Tables!B49)</f>
        <v>Suède</v>
      </c>
    </row>
    <row r="50" spans="1:4">
      <c r="A50" s="23" t="s">
        <v>10</v>
      </c>
      <c r="B50" s="116" t="s">
        <v>78</v>
      </c>
      <c r="D50" s="23" t="str">
        <f>IF(Paramètres!$C$7="Français",Tables!A50,Tables!B50)</f>
        <v>Suisse</v>
      </c>
    </row>
    <row r="51" spans="1:4">
      <c r="A51" s="23" t="s">
        <v>39</v>
      </c>
      <c r="B51" s="23" t="s">
        <v>75</v>
      </c>
      <c r="D51" s="23" t="str">
        <f>IF(Paramètres!$C$7="Français",Tables!A51,Tables!B51)</f>
        <v>Turquie</v>
      </c>
    </row>
    <row r="52" spans="1:4">
      <c r="A52" s="23" t="s">
        <v>33</v>
      </c>
      <c r="B52" s="23" t="s">
        <v>33</v>
      </c>
      <c r="D52" s="23" t="str">
        <f>IF(Paramètres!$C$7="Français",Tables!A52,Tables!B52)</f>
        <v>Ukraine</v>
      </c>
    </row>
    <row r="53" spans="1:4">
      <c r="A53" s="116"/>
    </row>
    <row r="54" spans="1:4">
      <c r="A54" s="116" t="s">
        <v>24</v>
      </c>
      <c r="B54" s="23" t="str">
        <f>+Classements!D6</f>
        <v>France</v>
      </c>
    </row>
    <row r="55" spans="1:4">
      <c r="A55" s="116" t="s">
        <v>25</v>
      </c>
      <c r="B55" s="23" t="str">
        <f>+Classements!D7</f>
        <v>Roumanie</v>
      </c>
    </row>
    <row r="56" spans="1:4">
      <c r="A56" s="116" t="s">
        <v>91</v>
      </c>
      <c r="B56" s="23" t="str">
        <f>+Classements!D17</f>
        <v>Angleterre</v>
      </c>
    </row>
    <row r="57" spans="1:4">
      <c r="A57" s="116" t="s">
        <v>95</v>
      </c>
      <c r="B57" s="23" t="str">
        <f>+Classements!D18</f>
        <v>Russie</v>
      </c>
    </row>
    <row r="58" spans="1:4">
      <c r="A58" s="116" t="s">
        <v>92</v>
      </c>
      <c r="B58" s="23" t="str">
        <f>+Classements!D28</f>
        <v>Allemagne</v>
      </c>
    </row>
    <row r="59" spans="1:4">
      <c r="A59" s="116" t="s">
        <v>96</v>
      </c>
      <c r="B59" s="23" t="str">
        <f>+Classements!D29</f>
        <v>Ukraine</v>
      </c>
    </row>
    <row r="60" spans="1:4">
      <c r="A60" s="116" t="s">
        <v>93</v>
      </c>
      <c r="B60" s="23" t="str">
        <f>+Classements!D39</f>
        <v>Espagne</v>
      </c>
    </row>
    <row r="61" spans="1:4">
      <c r="A61" s="116" t="s">
        <v>97</v>
      </c>
      <c r="B61" s="23" t="str">
        <f>+Classements!D40</f>
        <v>Rep. Tchèque</v>
      </c>
    </row>
    <row r="62" spans="1:4">
      <c r="A62" s="116" t="s">
        <v>148</v>
      </c>
      <c r="B62" s="23" t="str">
        <f>+Classements!D50</f>
        <v>Belgique</v>
      </c>
    </row>
    <row r="63" spans="1:4">
      <c r="A63" s="116" t="s">
        <v>149</v>
      </c>
      <c r="B63" s="23" t="str">
        <f>+Classements!D51</f>
        <v>Italie</v>
      </c>
    </row>
    <row r="64" spans="1:4">
      <c r="A64" s="116" t="s">
        <v>94</v>
      </c>
      <c r="B64" s="23" t="str">
        <f>+Classements!D61</f>
        <v>Portugal</v>
      </c>
    </row>
    <row r="65" spans="1:5">
      <c r="A65" s="116" t="s">
        <v>98</v>
      </c>
      <c r="B65" s="23" t="str">
        <f>+Classements!D62</f>
        <v>Islande</v>
      </c>
    </row>
    <row r="66" spans="1:5">
      <c r="A66" s="23" t="str">
        <f>+Classements!C74</f>
        <v>3A</v>
      </c>
      <c r="B66" s="23" t="str">
        <f>+Classements!D74</f>
        <v>Albanie</v>
      </c>
    </row>
    <row r="67" spans="1:5">
      <c r="A67" s="23" t="str">
        <f>+Classements!C75</f>
        <v>3B</v>
      </c>
      <c r="B67" s="23" t="str">
        <f>+Classements!D75</f>
        <v>Pays de Galles</v>
      </c>
    </row>
    <row r="68" spans="1:5">
      <c r="A68" s="23" t="str">
        <f>+Classements!C76</f>
        <v>3C</v>
      </c>
      <c r="B68" s="23" t="str">
        <f>+Classements!D76</f>
        <v>Pologne</v>
      </c>
    </row>
    <row r="69" spans="1:5">
      <c r="A69" s="23" t="str">
        <f>+Classements!C77</f>
        <v>3D</v>
      </c>
      <c r="B69" s="23" t="str">
        <f>+Classements!D77</f>
        <v>Turquie</v>
      </c>
    </row>
    <row r="71" spans="1:5">
      <c r="A71" s="10" t="s">
        <v>6</v>
      </c>
      <c r="B71" s="10">
        <v>6</v>
      </c>
    </row>
    <row r="72" spans="1:5">
      <c r="A72" s="10" t="s">
        <v>14</v>
      </c>
      <c r="B72" s="10">
        <v>5</v>
      </c>
    </row>
    <row r="73" spans="1:5">
      <c r="A73" s="10" t="s">
        <v>15</v>
      </c>
      <c r="B73" s="10">
        <v>4</v>
      </c>
    </row>
    <row r="74" spans="1:5">
      <c r="A74" s="10" t="s">
        <v>16</v>
      </c>
      <c r="B74" s="10">
        <v>3</v>
      </c>
    </row>
    <row r="75" spans="1:5">
      <c r="A75" s="10" t="s">
        <v>17</v>
      </c>
      <c r="B75" s="10">
        <v>2</v>
      </c>
    </row>
    <row r="76" spans="1:5">
      <c r="A76" s="10" t="s">
        <v>18</v>
      </c>
      <c r="B76" s="10">
        <v>1</v>
      </c>
    </row>
    <row r="78" spans="1:5">
      <c r="A78" s="23" t="s">
        <v>156</v>
      </c>
      <c r="B78" s="23" t="s">
        <v>157</v>
      </c>
      <c r="C78" s="23" t="s">
        <v>157</v>
      </c>
      <c r="D78" s="23" t="s">
        <v>157</v>
      </c>
      <c r="E78" s="23" t="s">
        <v>157</v>
      </c>
    </row>
    <row r="79" spans="1:5">
      <c r="A79" s="23" t="s">
        <v>173</v>
      </c>
      <c r="B79" s="23" t="s">
        <v>24</v>
      </c>
      <c r="C79" s="23" t="s">
        <v>91</v>
      </c>
      <c r="D79" s="23" t="s">
        <v>92</v>
      </c>
      <c r="E79" s="23" t="s">
        <v>93</v>
      </c>
    </row>
    <row r="80" spans="1:5">
      <c r="A80" s="23" t="s">
        <v>158</v>
      </c>
      <c r="B80" s="23" t="s">
        <v>100</v>
      </c>
      <c r="C80" s="23" t="s">
        <v>101</v>
      </c>
      <c r="D80" s="23" t="s">
        <v>26</v>
      </c>
      <c r="E80" s="23" t="s">
        <v>99</v>
      </c>
    </row>
    <row r="81" spans="1:5">
      <c r="A81" s="23" t="s">
        <v>159</v>
      </c>
      <c r="B81" s="23" t="s">
        <v>100</v>
      </c>
      <c r="C81" s="23" t="s">
        <v>26</v>
      </c>
      <c r="D81" s="23" t="s">
        <v>99</v>
      </c>
      <c r="E81" s="23" t="s">
        <v>150</v>
      </c>
    </row>
    <row r="82" spans="1:5">
      <c r="A82" s="23" t="s">
        <v>160</v>
      </c>
      <c r="B82" s="23" t="s">
        <v>100</v>
      </c>
      <c r="C82" s="23" t="s">
        <v>26</v>
      </c>
      <c r="D82" s="23" t="s">
        <v>99</v>
      </c>
      <c r="E82" s="23" t="s">
        <v>102</v>
      </c>
    </row>
    <row r="83" spans="1:5">
      <c r="A83" s="23" t="s">
        <v>161</v>
      </c>
      <c r="B83" s="23" t="s">
        <v>101</v>
      </c>
      <c r="C83" s="23" t="s">
        <v>26</v>
      </c>
      <c r="D83" s="23" t="s">
        <v>99</v>
      </c>
      <c r="E83" s="23" t="s">
        <v>150</v>
      </c>
    </row>
    <row r="84" spans="1:5">
      <c r="A84" s="23" t="s">
        <v>162</v>
      </c>
      <c r="B84" s="23" t="s">
        <v>101</v>
      </c>
      <c r="C84" s="23" t="s">
        <v>26</v>
      </c>
      <c r="D84" s="23" t="s">
        <v>99</v>
      </c>
      <c r="E84" s="23" t="s">
        <v>102</v>
      </c>
    </row>
    <row r="85" spans="1:5">
      <c r="A85" s="23" t="s">
        <v>163</v>
      </c>
      <c r="B85" s="23" t="s">
        <v>150</v>
      </c>
      <c r="C85" s="23" t="s">
        <v>26</v>
      </c>
      <c r="D85" s="23" t="s">
        <v>99</v>
      </c>
      <c r="E85" s="23" t="s">
        <v>102</v>
      </c>
    </row>
    <row r="86" spans="1:5">
      <c r="A86" s="23" t="s">
        <v>164</v>
      </c>
      <c r="B86" s="23" t="s">
        <v>100</v>
      </c>
      <c r="C86" s="23" t="s">
        <v>101</v>
      </c>
      <c r="D86" s="23" t="s">
        <v>26</v>
      </c>
      <c r="E86" s="23" t="s">
        <v>150</v>
      </c>
    </row>
    <row r="87" spans="1:5">
      <c r="A87" s="23" t="s">
        <v>165</v>
      </c>
      <c r="B87" s="23" t="s">
        <v>100</v>
      </c>
      <c r="C87" s="23" t="s">
        <v>101</v>
      </c>
      <c r="D87" s="23" t="s">
        <v>26</v>
      </c>
      <c r="E87" s="23" t="s">
        <v>102</v>
      </c>
    </row>
    <row r="88" spans="1:5">
      <c r="A88" s="23" t="s">
        <v>166</v>
      </c>
      <c r="B88" s="23" t="s">
        <v>100</v>
      </c>
      <c r="C88" s="23" t="s">
        <v>26</v>
      </c>
      <c r="D88" s="23" t="s">
        <v>102</v>
      </c>
      <c r="E88" s="23" t="s">
        <v>150</v>
      </c>
    </row>
    <row r="89" spans="1:5">
      <c r="A89" s="23" t="s">
        <v>167</v>
      </c>
      <c r="B89" s="23" t="s">
        <v>101</v>
      </c>
      <c r="C89" s="23" t="s">
        <v>26</v>
      </c>
      <c r="D89" s="23" t="s">
        <v>102</v>
      </c>
      <c r="E89" s="23" t="s">
        <v>150</v>
      </c>
    </row>
    <row r="90" spans="1:5">
      <c r="A90" s="23" t="s">
        <v>168</v>
      </c>
      <c r="B90" s="23" t="s">
        <v>100</v>
      </c>
      <c r="C90" s="23" t="s">
        <v>101</v>
      </c>
      <c r="D90" s="23" t="s">
        <v>99</v>
      </c>
      <c r="E90" s="23" t="s">
        <v>150</v>
      </c>
    </row>
    <row r="91" spans="1:5">
      <c r="A91" s="23" t="s">
        <v>169</v>
      </c>
      <c r="B91" s="23" t="s">
        <v>100</v>
      </c>
      <c r="C91" s="23" t="s">
        <v>101</v>
      </c>
      <c r="D91" s="23" t="s">
        <v>99</v>
      </c>
      <c r="E91" s="23" t="s">
        <v>102</v>
      </c>
    </row>
    <row r="92" spans="1:5">
      <c r="A92" s="23" t="s">
        <v>170</v>
      </c>
      <c r="B92" s="23" t="s">
        <v>150</v>
      </c>
      <c r="C92" s="23" t="s">
        <v>100</v>
      </c>
      <c r="D92" s="23" t="s">
        <v>99</v>
      </c>
      <c r="E92" s="23" t="s">
        <v>102</v>
      </c>
    </row>
    <row r="93" spans="1:5">
      <c r="A93" s="23" t="s">
        <v>171</v>
      </c>
      <c r="B93" s="23" t="s">
        <v>150</v>
      </c>
      <c r="C93" s="23" t="s">
        <v>101</v>
      </c>
      <c r="D93" s="23" t="s">
        <v>99</v>
      </c>
      <c r="E93" s="23" t="s">
        <v>102</v>
      </c>
    </row>
    <row r="94" spans="1:5">
      <c r="A94" s="23" t="s">
        <v>172</v>
      </c>
      <c r="B94" s="23" t="s">
        <v>100</v>
      </c>
      <c r="C94" s="23" t="s">
        <v>101</v>
      </c>
      <c r="D94" s="23" t="s">
        <v>102</v>
      </c>
      <c r="E94" s="23" t="s">
        <v>150</v>
      </c>
    </row>
  </sheetData>
  <sheetProtection sheet="1" objects="1" scenarios="1" selectLockedCells="1" selectUnlockedCells="1"/>
  <sortState ref="A29:B52">
    <sortCondition ref="A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17</vt:i4>
      </vt:variant>
    </vt:vector>
  </HeadingPairs>
  <TitlesOfParts>
    <vt:vector size="27" baseType="lpstr">
      <vt:lpstr>Paramètres</vt:lpstr>
      <vt:lpstr>Calendrier</vt:lpstr>
      <vt:lpstr>Classements</vt:lpstr>
      <vt:lpstr>Tableau</vt:lpstr>
      <vt:lpstr>Stats</vt:lpstr>
      <vt:lpstr>Aide</vt:lpstr>
      <vt:lpstr>BDDScore</vt:lpstr>
      <vt:lpstr>Groupes</vt:lpstr>
      <vt:lpstr>Tables</vt:lpstr>
      <vt:lpstr>liens</vt:lpstr>
      <vt:lpstr>Calendrier</vt:lpstr>
      <vt:lpstr>ChoixEquipe</vt:lpstr>
      <vt:lpstr>Combinaison</vt:lpstr>
      <vt:lpstr>Equipes</vt:lpstr>
      <vt:lpstr>GRPA</vt:lpstr>
      <vt:lpstr>GRPB</vt:lpstr>
      <vt:lpstr>GRPC</vt:lpstr>
      <vt:lpstr>GRPD</vt:lpstr>
      <vt:lpstr>GRPE</vt:lpstr>
      <vt:lpstr>GRPF</vt:lpstr>
      <vt:lpstr>Jour</vt:lpstr>
      <vt:lpstr>Langues</vt:lpstr>
      <vt:lpstr>Matchs</vt:lpstr>
      <vt:lpstr>Qualifiés</vt:lpstr>
      <vt:lpstr>TableGrp</vt:lpstr>
      <vt:lpstr>Teams</vt:lpstr>
      <vt:lpstr>Traduction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moti cohen</dc:creator>
  <cp:lastModifiedBy>koulmig guillaume</cp:lastModifiedBy>
  <dcterms:created xsi:type="dcterms:W3CDTF">2015-12-13T06:45:03Z</dcterms:created>
  <dcterms:modified xsi:type="dcterms:W3CDTF">2016-05-22T12:31:29Z</dcterms:modified>
</cp:coreProperties>
</file>