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wdcdfs01\Folder_Redirection\ronny.dhauwer\Desktop\"/>
    </mc:Choice>
  </mc:AlternateContent>
  <bookViews>
    <workbookView xWindow="0" yWindow="0" windowWidth="24000" windowHeight="9735" tabRatio="799"/>
  </bookViews>
  <sheets>
    <sheet name="Tableau des Matches" sheetId="2" r:id="rId1"/>
  </sheets>
  <definedNames>
    <definedName name="RiskAutoStopPercChange">1.5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3000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2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_xlnm.Print_Area" localSheetId="0">'Tableau des Matches'!$A$1:$Z$57</definedName>
  </definedNames>
  <calcPr calcId="152511"/>
</workbook>
</file>

<file path=xl/calcChain.xml><?xml version="1.0" encoding="utf-8"?>
<calcChain xmlns="http://schemas.openxmlformats.org/spreadsheetml/2006/main">
  <c r="AR45" i="2" l="1"/>
  <c r="AP47" i="2" s="1"/>
  <c r="AR37" i="2"/>
  <c r="AP39" i="2" s="1"/>
  <c r="AR29" i="2"/>
  <c r="AP31" i="2" s="1"/>
  <c r="AR21" i="2"/>
  <c r="AP23" i="2" s="1"/>
  <c r="AR13" i="2" l="1"/>
  <c r="AP15" i="2" s="1"/>
  <c r="AR5" i="2"/>
  <c r="AP7" i="2" s="1"/>
  <c r="AM47" i="2" l="1"/>
  <c r="AM45" i="2"/>
  <c r="AM39" i="2"/>
  <c r="AM37" i="2"/>
  <c r="AM31" i="2"/>
  <c r="AM29" i="2"/>
  <c r="AM23" i="2"/>
  <c r="AM21" i="2"/>
  <c r="AM15" i="2"/>
  <c r="AM13" i="2"/>
  <c r="AM7" i="2"/>
  <c r="AM5" i="2"/>
  <c r="AL47" i="2"/>
  <c r="AL45" i="2"/>
  <c r="AL39" i="2"/>
  <c r="AL37" i="2"/>
  <c r="AL31" i="2"/>
  <c r="AL29" i="2"/>
  <c r="AL23" i="2"/>
  <c r="AL21" i="2"/>
  <c r="AL15" i="2"/>
  <c r="AL13" i="2"/>
  <c r="AL7" i="2"/>
  <c r="AL5" i="2"/>
  <c r="AM46" i="2"/>
  <c r="AL46" i="2"/>
  <c r="AQ44" i="2"/>
  <c r="AO46" i="2" s="1"/>
  <c r="AM44" i="2"/>
  <c r="AL44" i="2"/>
  <c r="AM38" i="2"/>
  <c r="AL38" i="2"/>
  <c r="AQ36" i="2"/>
  <c r="AM36" i="2"/>
  <c r="AL36" i="2"/>
  <c r="AM30" i="2"/>
  <c r="AL30" i="2"/>
  <c r="AQ28" i="2"/>
  <c r="AM28" i="2"/>
  <c r="AL28" i="2"/>
  <c r="AM22" i="2"/>
  <c r="AL22" i="2"/>
  <c r="AQ20" i="2"/>
  <c r="AO22" i="2" s="1"/>
  <c r="AM20" i="2"/>
  <c r="AL20" i="2"/>
  <c r="AM14" i="2"/>
  <c r="AL14" i="2"/>
  <c r="AQ12" i="2"/>
  <c r="AO14" i="2" s="1"/>
  <c r="AM12" i="2"/>
  <c r="AL12" i="2"/>
  <c r="AM6" i="2"/>
  <c r="AL6" i="2"/>
  <c r="AO30" i="2" l="1"/>
  <c r="AO38" i="2"/>
  <c r="AQ4" i="2" l="1"/>
  <c r="AO6" i="2" s="1"/>
  <c r="AN7" i="2" l="1"/>
  <c r="AM4" i="2"/>
  <c r="AL4" i="2"/>
  <c r="AN4" i="2" s="1"/>
  <c r="BT2" i="2"/>
  <c r="AJ4" i="2"/>
  <c r="AP4" i="2"/>
  <c r="AW4" i="2" s="1"/>
  <c r="AR4" i="2"/>
  <c r="AY4" i="2" s="1"/>
  <c r="AJ5" i="2"/>
  <c r="AN5" i="2"/>
  <c r="AJ6" i="2"/>
  <c r="AN6" i="2"/>
  <c r="AP6" i="2"/>
  <c r="AW6" i="2" s="1"/>
  <c r="AR6" i="2"/>
  <c r="AY6" i="2" s="1"/>
  <c r="AJ7" i="2"/>
  <c r="AO7" i="2"/>
  <c r="AQ7" i="2"/>
  <c r="AZ7" i="2" s="1"/>
  <c r="AJ12" i="2"/>
  <c r="AN12" i="2"/>
  <c r="AP12" i="2"/>
  <c r="AW12" i="2" s="1"/>
  <c r="AR12" i="2"/>
  <c r="AY12" i="2" s="1"/>
  <c r="AJ13" i="2"/>
  <c r="AN13" i="2"/>
  <c r="AJ14" i="2"/>
  <c r="AN14" i="2"/>
  <c r="AP14" i="2"/>
  <c r="AR14" i="2"/>
  <c r="AJ15" i="2"/>
  <c r="AN15" i="2"/>
  <c r="AJ20" i="2"/>
  <c r="AN20" i="2"/>
  <c r="AP20" i="2"/>
  <c r="AW20" i="2" s="1"/>
  <c r="AR20" i="2"/>
  <c r="AY20" i="2" s="1"/>
  <c r="AJ21" i="2"/>
  <c r="AN21" i="2"/>
  <c r="AJ22" i="2"/>
  <c r="AN22" i="2"/>
  <c r="AP22" i="2"/>
  <c r="AR22" i="2"/>
  <c r="AY22" i="2" s="1"/>
  <c r="AJ23" i="2"/>
  <c r="AN23" i="2"/>
  <c r="AO23" i="2"/>
  <c r="AX23" i="2" s="1"/>
  <c r="AJ28" i="2"/>
  <c r="AN28" i="2"/>
  <c r="AP28" i="2"/>
  <c r="AW28" i="2" s="1"/>
  <c r="AR28" i="2"/>
  <c r="AY28" i="2" s="1"/>
  <c r="AJ29" i="2"/>
  <c r="AN29" i="2"/>
  <c r="AO29" i="2"/>
  <c r="AJ30" i="2"/>
  <c r="AN30" i="2"/>
  <c r="AP30" i="2"/>
  <c r="AW30" i="2" s="1"/>
  <c r="AR30" i="2"/>
  <c r="AJ31" i="2"/>
  <c r="AN31" i="2"/>
  <c r="AO31" i="2"/>
  <c r="AX31" i="2" s="1"/>
  <c r="AJ36" i="2"/>
  <c r="AN36" i="2"/>
  <c r="AP36" i="2"/>
  <c r="AR36" i="2"/>
  <c r="AY36" i="2" s="1"/>
  <c r="AJ37" i="2"/>
  <c r="AN37" i="2"/>
  <c r="AJ38" i="2"/>
  <c r="AN38" i="2"/>
  <c r="AP38" i="2"/>
  <c r="AR38" i="2"/>
  <c r="AY38" i="2" s="1"/>
  <c r="AJ39" i="2"/>
  <c r="AN39" i="2"/>
  <c r="AJ44" i="2"/>
  <c r="AN44" i="2"/>
  <c r="AP44" i="2"/>
  <c r="AR44" i="2"/>
  <c r="AY44" i="2" s="1"/>
  <c r="AJ45" i="2"/>
  <c r="AN45" i="2"/>
  <c r="AJ46" i="2"/>
  <c r="AN46" i="2"/>
  <c r="AP46" i="2"/>
  <c r="AR46" i="2"/>
  <c r="AJ47" i="2"/>
  <c r="AN47" i="2"/>
  <c r="AO13" i="2" l="1"/>
  <c r="AX13" i="2" s="1"/>
  <c r="AO47" i="2"/>
  <c r="AX47" i="2" s="1"/>
  <c r="AZ22" i="2"/>
  <c r="AQ39" i="2"/>
  <c r="AZ46" i="2"/>
  <c r="AW46" i="2"/>
  <c r="AK7" i="2"/>
  <c r="AX7" i="2"/>
  <c r="AQ45" i="2"/>
  <c r="AZ45" i="2" s="1"/>
  <c r="AO39" i="2"/>
  <c r="AX39" i="2" s="1"/>
  <c r="AQ37" i="2"/>
  <c r="AZ37" i="2" s="1"/>
  <c r="AW38" i="2"/>
  <c r="AQ29" i="2"/>
  <c r="AZ29" i="2" s="1"/>
  <c r="AQ23" i="2"/>
  <c r="AZ23" i="2" s="1"/>
  <c r="AX29" i="2"/>
  <c r="AX36" i="2"/>
  <c r="AW36" i="2"/>
  <c r="AQ21" i="2"/>
  <c r="AZ21" i="2" s="1"/>
  <c r="AW22" i="2"/>
  <c r="AU20" i="2"/>
  <c r="AZ6" i="2"/>
  <c r="AK44" i="2"/>
  <c r="AW44" i="2"/>
  <c r="AO45" i="2"/>
  <c r="AX44" i="2"/>
  <c r="AQ47" i="2"/>
  <c r="AZ47" i="2" s="1"/>
  <c r="AY46" i="2"/>
  <c r="AQ31" i="2"/>
  <c r="AK31" i="2" s="1"/>
  <c r="AY30" i="2"/>
  <c r="AZ38" i="2"/>
  <c r="AK12" i="2"/>
  <c r="AO15" i="2"/>
  <c r="AX15" i="2" s="1"/>
  <c r="AQ15" i="2"/>
  <c r="AZ15" i="2" s="1"/>
  <c r="AY14" i="2"/>
  <c r="AZ14" i="2"/>
  <c r="AW14" i="2"/>
  <c r="AV38" i="2"/>
  <c r="AQ5" i="2"/>
  <c r="AZ5" i="2" s="1"/>
  <c r="AU39" i="2"/>
  <c r="AU37" i="2"/>
  <c r="AT38" i="2"/>
  <c r="AV28" i="2"/>
  <c r="AV29" i="2"/>
  <c r="AU31" i="2"/>
  <c r="AV30" i="2"/>
  <c r="AT31" i="2"/>
  <c r="AS31" i="2"/>
  <c r="AS22" i="2"/>
  <c r="AU23" i="2"/>
  <c r="AT22" i="2"/>
  <c r="AS21" i="2"/>
  <c r="AT6" i="2"/>
  <c r="AV5" i="2"/>
  <c r="AV4" i="2"/>
  <c r="AS6" i="2"/>
  <c r="AU4" i="2"/>
  <c r="AS5" i="2"/>
  <c r="AV44" i="2"/>
  <c r="AS47" i="2"/>
  <c r="AT44" i="2"/>
  <c r="AS46" i="2"/>
  <c r="AU44" i="2"/>
  <c r="AS45" i="2"/>
  <c r="AT36" i="2"/>
  <c r="AS38" i="2"/>
  <c r="AU36" i="2"/>
  <c r="AS37" i="2"/>
  <c r="AV36" i="2"/>
  <c r="AS39" i="2"/>
  <c r="AU45" i="2"/>
  <c r="AV45" i="2"/>
  <c r="AT46" i="2"/>
  <c r="AT47" i="2"/>
  <c r="AV46" i="2"/>
  <c r="AU47" i="2"/>
  <c r="AT39" i="2"/>
  <c r="AV37" i="2"/>
  <c r="AZ30" i="2"/>
  <c r="AT30" i="2"/>
  <c r="AV21" i="2"/>
  <c r="AV20" i="2"/>
  <c r="AU7" i="2"/>
  <c r="AS7" i="2"/>
  <c r="AO37" i="2"/>
  <c r="AX37" i="2" s="1"/>
  <c r="AU28" i="2"/>
  <c r="AS29" i="2"/>
  <c r="AT28" i="2"/>
  <c r="AS30" i="2"/>
  <c r="AV14" i="2"/>
  <c r="AU15" i="2"/>
  <c r="AU12" i="2"/>
  <c r="AS13" i="2"/>
  <c r="AV12" i="2"/>
  <c r="AS15" i="2"/>
  <c r="AT12" i="2"/>
  <c r="AS14" i="2"/>
  <c r="AK38" i="2"/>
  <c r="AK36" i="2"/>
  <c r="AW29" i="2"/>
  <c r="AT14" i="2"/>
  <c r="AU13" i="2"/>
  <c r="AV13" i="2"/>
  <c r="AT15" i="2"/>
  <c r="AU29" i="2"/>
  <c r="AK28" i="2"/>
  <c r="AK23" i="2"/>
  <c r="AX28" i="2"/>
  <c r="AS23" i="2"/>
  <c r="AV22" i="2"/>
  <c r="AU21" i="2"/>
  <c r="AO21" i="2"/>
  <c r="AX21" i="2" s="1"/>
  <c r="AX12" i="2"/>
  <c r="AY7" i="2"/>
  <c r="AV6" i="2"/>
  <c r="AU5" i="2"/>
  <c r="AO5" i="2"/>
  <c r="AX5" i="2" s="1"/>
  <c r="AK22" i="2"/>
  <c r="AK20" i="2"/>
  <c r="AQ13" i="2"/>
  <c r="AZ13" i="2" s="1"/>
  <c r="AK6" i="2"/>
  <c r="AK4" i="2"/>
  <c r="AX20" i="2"/>
  <c r="AT20" i="2"/>
  <c r="AX4" i="2"/>
  <c r="AT4" i="2"/>
  <c r="AT23" i="2"/>
  <c r="AT7" i="2"/>
  <c r="N3" i="2"/>
  <c r="I4" i="2"/>
  <c r="N11" i="2"/>
  <c r="I12" i="2"/>
  <c r="N19" i="2"/>
  <c r="I20" i="2"/>
  <c r="N27" i="2"/>
  <c r="I28" i="2"/>
  <c r="N35" i="2"/>
  <c r="I36" i="2"/>
  <c r="N43" i="2"/>
  <c r="I44" i="2"/>
  <c r="AK39" i="2" l="1"/>
  <c r="AK29" i="2"/>
  <c r="AZ39" i="2"/>
  <c r="AY23" i="2"/>
  <c r="AY39" i="2"/>
  <c r="AY15" i="2"/>
  <c r="AK45" i="2"/>
  <c r="AW45" i="2"/>
  <c r="AX45" i="2"/>
  <c r="AK47" i="2"/>
  <c r="AY47" i="2"/>
  <c r="AZ31" i="2"/>
  <c r="AY31" i="2"/>
  <c r="AK15" i="2"/>
  <c r="AW5" i="2"/>
  <c r="AK5" i="2"/>
  <c r="BE4" i="2" s="1"/>
  <c r="AK14" i="2"/>
  <c r="AK46" i="2"/>
  <c r="AK13" i="2"/>
  <c r="AW21" i="2"/>
  <c r="AK21" i="2"/>
  <c r="AK30" i="2"/>
  <c r="AW13" i="2"/>
  <c r="AW37" i="2"/>
  <c r="AK37" i="2"/>
  <c r="BG4" i="2" l="1"/>
  <c r="BH4" i="2"/>
  <c r="BI4" i="2"/>
  <c r="BF4" i="2"/>
  <c r="BE36" i="2"/>
  <c r="BE28" i="2"/>
  <c r="BE12" i="2"/>
  <c r="BE20" i="2"/>
  <c r="BE44" i="2"/>
  <c r="BJ4" i="2" l="1"/>
  <c r="BR2" i="2" s="1"/>
  <c r="BN4" i="2"/>
  <c r="BT5" i="2" s="1"/>
  <c r="BD5" i="2" s="1"/>
  <c r="BB7" i="2" s="1"/>
  <c r="BK4" i="2"/>
  <c r="BS4" i="2" s="1"/>
  <c r="BC4" i="2" s="1"/>
  <c r="BA6" i="2" s="1"/>
  <c r="BM4" i="2"/>
  <c r="BS5" i="2" s="1"/>
  <c r="BC5" i="2" s="1"/>
  <c r="BB6" i="2" s="1"/>
  <c r="BG20" i="2"/>
  <c r="BH20" i="2"/>
  <c r="BI20" i="2"/>
  <c r="BF20" i="2"/>
  <c r="BL4" i="2"/>
  <c r="BT4" i="2" s="1"/>
  <c r="BD4" i="2" s="1"/>
  <c r="BA7" i="2" s="1"/>
  <c r="BI12" i="2"/>
  <c r="BF12" i="2"/>
  <c r="BG12" i="2"/>
  <c r="BH12" i="2"/>
  <c r="BH36" i="2"/>
  <c r="BI36" i="2"/>
  <c r="BF36" i="2"/>
  <c r="BG36" i="2"/>
  <c r="BF44" i="2"/>
  <c r="BG44" i="2"/>
  <c r="BH44" i="2"/>
  <c r="BI44" i="2"/>
  <c r="BI28" i="2"/>
  <c r="BH28" i="2"/>
  <c r="BG28" i="2"/>
  <c r="BF28" i="2"/>
  <c r="BO4" i="2"/>
  <c r="BT6" i="2" s="1"/>
  <c r="BD6" i="2" s="1"/>
  <c r="BC7" i="2" s="1"/>
  <c r="AI6" i="2" l="1"/>
  <c r="AI7" i="2"/>
  <c r="AI4" i="2"/>
  <c r="AH5" i="2" s="1"/>
  <c r="BR4" i="2"/>
  <c r="BB4" i="2" s="1"/>
  <c r="BA5" i="2" s="1"/>
  <c r="AI5" i="2" s="1"/>
  <c r="BO44" i="2"/>
  <c r="BT46" i="2" s="1"/>
  <c r="BD46" i="2" s="1"/>
  <c r="BC47" i="2" s="1"/>
  <c r="BJ44" i="2"/>
  <c r="BR44" i="2" s="1"/>
  <c r="BB44" i="2" s="1"/>
  <c r="BA45" i="2" s="1"/>
  <c r="BK44" i="2"/>
  <c r="BS44" i="2" s="1"/>
  <c r="BC44" i="2" s="1"/>
  <c r="BA46" i="2" s="1"/>
  <c r="BN44" i="2"/>
  <c r="BT45" i="2" s="1"/>
  <c r="BD45" i="2" s="1"/>
  <c r="BB47" i="2" s="1"/>
  <c r="BL36" i="2"/>
  <c r="BT36" i="2" s="1"/>
  <c r="BD36" i="2" s="1"/>
  <c r="BM36" i="2"/>
  <c r="BS37" i="2" s="1"/>
  <c r="BC37" i="2" s="1"/>
  <c r="BB38" i="2" s="1"/>
  <c r="BK36" i="2"/>
  <c r="BS36" i="2" s="1"/>
  <c r="BC36" i="2" s="1"/>
  <c r="BA38" i="2" s="1"/>
  <c r="BO28" i="2"/>
  <c r="BT30" i="2" s="1"/>
  <c r="BD30" i="2" s="1"/>
  <c r="BC31" i="2" s="1"/>
  <c r="BK28" i="2"/>
  <c r="BS28" i="2" s="1"/>
  <c r="BC28" i="2" s="1"/>
  <c r="BA30" i="2" s="1"/>
  <c r="BN28" i="2"/>
  <c r="BT29" i="2" s="1"/>
  <c r="BD29" i="2" s="1"/>
  <c r="BB31" i="2" s="1"/>
  <c r="BN20" i="2"/>
  <c r="BT21" i="2" s="1"/>
  <c r="BD21" i="2" s="1"/>
  <c r="BB23" i="2" s="1"/>
  <c r="BL20" i="2"/>
  <c r="BT20" i="2" s="1"/>
  <c r="BD20" i="2" s="1"/>
  <c r="BA23" i="2" s="1"/>
  <c r="BK20" i="2"/>
  <c r="BS20" i="2" s="1"/>
  <c r="BC20" i="2" s="1"/>
  <c r="BA22" i="2" s="1"/>
  <c r="BO20" i="2"/>
  <c r="BT22" i="2" s="1"/>
  <c r="BD22" i="2" s="1"/>
  <c r="BC23" i="2" s="1"/>
  <c r="BN12" i="2"/>
  <c r="BT13" i="2" s="1"/>
  <c r="BD13" i="2" s="1"/>
  <c r="BB15" i="2" s="1"/>
  <c r="BM12" i="2"/>
  <c r="BS13" i="2" s="1"/>
  <c r="BC13" i="2" s="1"/>
  <c r="BB14" i="2" s="1"/>
  <c r="BJ12" i="2"/>
  <c r="BR12" i="2" s="1"/>
  <c r="BB12" i="2" s="1"/>
  <c r="BA13" i="2" s="1"/>
  <c r="AI13" i="2" s="1"/>
  <c r="BM28" i="2"/>
  <c r="BS29" i="2" s="1"/>
  <c r="BC29" i="2" s="1"/>
  <c r="BB30" i="2" s="1"/>
  <c r="BP4" i="2" a="1"/>
  <c r="BP4" i="2" s="1"/>
  <c r="BL44" i="2"/>
  <c r="BT44" i="2" s="1"/>
  <c r="BD44" i="2" s="1"/>
  <c r="BN36" i="2"/>
  <c r="BT37" i="2" s="1"/>
  <c r="BD37" i="2" s="1"/>
  <c r="BB39" i="2" s="1"/>
  <c r="BK12" i="2"/>
  <c r="BS12" i="2" s="1"/>
  <c r="BC12" i="2" s="1"/>
  <c r="BA14" i="2" s="1"/>
  <c r="BJ28" i="2"/>
  <c r="BR28" i="2" s="1"/>
  <c r="BB28" i="2" s="1"/>
  <c r="BA29" i="2" s="1"/>
  <c r="BL28" i="2"/>
  <c r="BT28" i="2" s="1"/>
  <c r="BD28" i="2" s="1"/>
  <c r="BM44" i="2"/>
  <c r="BS45" i="2" s="1"/>
  <c r="BC45" i="2" s="1"/>
  <c r="BB46" i="2" s="1"/>
  <c r="BO36" i="2"/>
  <c r="BT38" i="2" s="1"/>
  <c r="BD38" i="2" s="1"/>
  <c r="BC39" i="2" s="1"/>
  <c r="BJ36" i="2"/>
  <c r="BR36" i="2" s="1"/>
  <c r="BB36" i="2" s="1"/>
  <c r="BA37" i="2" s="1"/>
  <c r="BL12" i="2"/>
  <c r="BT12" i="2" s="1"/>
  <c r="BD12" i="2" s="1"/>
  <c r="BM20" i="2"/>
  <c r="BS21" i="2" s="1"/>
  <c r="BC21" i="2" s="1"/>
  <c r="BB22" i="2" s="1"/>
  <c r="AI22" i="2" s="1"/>
  <c r="BO12" i="2"/>
  <c r="BT14" i="2" s="1"/>
  <c r="BD14" i="2" s="1"/>
  <c r="BC15" i="2" s="1"/>
  <c r="BJ20" i="2"/>
  <c r="BR20" i="2" s="1"/>
  <c r="BB20" i="2" s="1"/>
  <c r="AI46" i="2" l="1"/>
  <c r="AI37" i="2"/>
  <c r="AI45" i="2"/>
  <c r="BA47" i="2"/>
  <c r="AI47" i="2" s="1"/>
  <c r="AI44" i="2"/>
  <c r="AI38" i="2"/>
  <c r="BA39" i="2"/>
  <c r="AI39" i="2" s="1"/>
  <c r="AI36" i="2"/>
  <c r="AI29" i="2"/>
  <c r="AI30" i="2"/>
  <c r="BA31" i="2"/>
  <c r="AI31" i="2" s="1"/>
  <c r="AI28" i="2"/>
  <c r="AI23" i="2"/>
  <c r="AI20" i="2"/>
  <c r="BA21" i="2"/>
  <c r="AI21" i="2" s="1"/>
  <c r="AH22" i="2" s="1"/>
  <c r="AI14" i="2"/>
  <c r="BA15" i="2"/>
  <c r="AI15" i="2" s="1"/>
  <c r="AI12" i="2"/>
  <c r="AH4" i="2"/>
  <c r="L4" i="2" s="1"/>
  <c r="K4" i="2"/>
  <c r="J4" i="2"/>
  <c r="AG4" i="2"/>
  <c r="M4" i="2"/>
  <c r="AH6" i="2"/>
  <c r="L6" i="2" s="1"/>
  <c r="AF5" i="2"/>
  <c r="I5" i="2" s="1"/>
  <c r="R15" i="2" s="1"/>
  <c r="AH7" i="2"/>
  <c r="K7" i="2" s="1"/>
  <c r="BP28" i="2" a="1"/>
  <c r="BP28" i="2" s="1"/>
  <c r="M5" i="2"/>
  <c r="N5" i="2"/>
  <c r="AG5" i="2"/>
  <c r="J5" i="2"/>
  <c r="L5" i="2"/>
  <c r="AG6" i="2"/>
  <c r="K5" i="2"/>
  <c r="AG7" i="2"/>
  <c r="M7" i="2"/>
  <c r="N7" i="2"/>
  <c r="L7" i="2"/>
  <c r="BP20" i="2" a="1"/>
  <c r="BP20" i="2" s="1"/>
  <c r="BP36" i="2" a="1"/>
  <c r="BP36" i="2" s="1"/>
  <c r="BP12" i="2" a="1"/>
  <c r="BP12" i="2" s="1"/>
  <c r="BP44" i="2" a="1"/>
  <c r="BP44" i="2" s="1"/>
  <c r="AH45" i="2" l="1"/>
  <c r="AH44" i="2"/>
  <c r="AH46" i="2"/>
  <c r="AH47" i="2"/>
  <c r="AH39" i="2"/>
  <c r="AH36" i="2"/>
  <c r="AH38" i="2"/>
  <c r="AH37" i="2"/>
  <c r="AH30" i="2"/>
  <c r="AH28" i="2"/>
  <c r="AH29" i="2"/>
  <c r="AH31" i="2"/>
  <c r="AG22" i="2"/>
  <c r="K22" i="2"/>
  <c r="K58" i="2" s="1"/>
  <c r="M22" i="2"/>
  <c r="N22" i="2"/>
  <c r="L22" i="2"/>
  <c r="J22" i="2"/>
  <c r="J58" i="2" s="1"/>
  <c r="AH23" i="2"/>
  <c r="AH21" i="2"/>
  <c r="AH20" i="2"/>
  <c r="AH13" i="2"/>
  <c r="AH15" i="2"/>
  <c r="AH12" i="2"/>
  <c r="AH14" i="2"/>
  <c r="N4" i="2"/>
  <c r="K6" i="2"/>
  <c r="K56" i="2" s="1"/>
  <c r="M6" i="2"/>
  <c r="R3" i="2"/>
  <c r="R21" i="2" s="1"/>
  <c r="R31" i="2" s="1"/>
  <c r="J6" i="2"/>
  <c r="J56" i="2" s="1"/>
  <c r="N6" i="2"/>
  <c r="J7" i="2"/>
  <c r="AF6" i="2"/>
  <c r="I6" i="2" s="1"/>
  <c r="J8" i="2" s="1"/>
  <c r="AF45" i="2" l="1"/>
  <c r="I45" i="2" s="1"/>
  <c r="M45" i="2"/>
  <c r="J45" i="2"/>
  <c r="AG45" i="2"/>
  <c r="L45" i="2"/>
  <c r="N45" i="2"/>
  <c r="K45" i="2"/>
  <c r="N47" i="2"/>
  <c r="L47" i="2"/>
  <c r="K47" i="2"/>
  <c r="J47" i="2"/>
  <c r="AG47" i="2"/>
  <c r="M47" i="2"/>
  <c r="M46" i="2"/>
  <c r="J46" i="2"/>
  <c r="J61" i="2" s="1"/>
  <c r="L46" i="2"/>
  <c r="AG46" i="2"/>
  <c r="K46" i="2"/>
  <c r="K61" i="2" s="1"/>
  <c r="N46" i="2"/>
  <c r="AG44" i="2"/>
  <c r="M44" i="2"/>
  <c r="J44" i="2"/>
  <c r="K44" i="2"/>
  <c r="N44" i="2"/>
  <c r="L44" i="2"/>
  <c r="M37" i="2"/>
  <c r="AG37" i="2"/>
  <c r="AF37" i="2"/>
  <c r="I37" i="2" s="1"/>
  <c r="L37" i="2"/>
  <c r="N37" i="2"/>
  <c r="J37" i="2"/>
  <c r="K37" i="2"/>
  <c r="AF39" i="2"/>
  <c r="I39" i="2" s="1"/>
  <c r="L38" i="2"/>
  <c r="M38" i="2"/>
  <c r="AG38" i="2"/>
  <c r="J38" i="2"/>
  <c r="J60" i="2" s="1"/>
  <c r="K38" i="2"/>
  <c r="K60" i="2" s="1"/>
  <c r="N38" i="2"/>
  <c r="AF38" i="2"/>
  <c r="I38" i="2" s="1"/>
  <c r="J40" i="2" s="1"/>
  <c r="L36" i="2"/>
  <c r="K36" i="2"/>
  <c r="N36" i="2"/>
  <c r="J36" i="2"/>
  <c r="AG36" i="2"/>
  <c r="M36" i="2"/>
  <c r="J39" i="2"/>
  <c r="K39" i="2"/>
  <c r="L39" i="2"/>
  <c r="N39" i="2"/>
  <c r="AG39" i="2"/>
  <c r="M39" i="2"/>
  <c r="L28" i="2"/>
  <c r="AG28" i="2"/>
  <c r="N28" i="2"/>
  <c r="J28" i="2"/>
  <c r="K28" i="2"/>
  <c r="M28" i="2"/>
  <c r="L30" i="2"/>
  <c r="M30" i="2"/>
  <c r="J30" i="2"/>
  <c r="J59" i="2" s="1"/>
  <c r="N30" i="2"/>
  <c r="AG30" i="2"/>
  <c r="K30" i="2"/>
  <c r="K59" i="2" s="1"/>
  <c r="K31" i="2"/>
  <c r="AG31" i="2"/>
  <c r="L31" i="2"/>
  <c r="N31" i="2"/>
  <c r="M31" i="2"/>
  <c r="J31" i="2"/>
  <c r="AF29" i="2"/>
  <c r="I29" i="2" s="1"/>
  <c r="R9" i="2" s="1"/>
  <c r="N29" i="2"/>
  <c r="AG29" i="2"/>
  <c r="L29" i="2"/>
  <c r="K29" i="2"/>
  <c r="M29" i="2"/>
  <c r="J29" i="2"/>
  <c r="AG21" i="2"/>
  <c r="L21" i="2"/>
  <c r="AF21" i="2"/>
  <c r="M21" i="2"/>
  <c r="N21" i="2"/>
  <c r="J21" i="2"/>
  <c r="K21" i="2"/>
  <c r="L23" i="2"/>
  <c r="M23" i="2"/>
  <c r="N23" i="2"/>
  <c r="J23" i="2"/>
  <c r="AG23" i="2"/>
  <c r="K23" i="2"/>
  <c r="L20" i="2"/>
  <c r="M20" i="2"/>
  <c r="N20" i="2"/>
  <c r="AG20" i="2"/>
  <c r="K20" i="2"/>
  <c r="J20" i="2"/>
  <c r="R11" i="2" s="1"/>
  <c r="R38" i="2"/>
  <c r="N12" i="2"/>
  <c r="AG12" i="2"/>
  <c r="L12" i="2"/>
  <c r="K12" i="2"/>
  <c r="M12" i="2"/>
  <c r="J12" i="2"/>
  <c r="AG15" i="2"/>
  <c r="M15" i="2"/>
  <c r="K15" i="2"/>
  <c r="J15" i="2"/>
  <c r="N15" i="2"/>
  <c r="L15" i="2"/>
  <c r="AF14" i="2"/>
  <c r="I14" i="2" s="1"/>
  <c r="N14" i="2"/>
  <c r="L14" i="2"/>
  <c r="K14" i="2"/>
  <c r="K57" i="2" s="1"/>
  <c r="J14" i="2"/>
  <c r="J57" i="2" s="1"/>
  <c r="M14" i="2"/>
  <c r="AG14" i="2"/>
  <c r="AF13" i="2"/>
  <c r="I13" i="2" s="1"/>
  <c r="L13" i="2"/>
  <c r="N13" i="2"/>
  <c r="J13" i="2"/>
  <c r="AG13" i="2"/>
  <c r="M13" i="2"/>
  <c r="K13" i="2"/>
  <c r="AF7" i="2"/>
  <c r="I7" i="2" s="1"/>
  <c r="R17" i="2"/>
  <c r="R8" i="2"/>
  <c r="AF46" i="2" l="1"/>
  <c r="I46" i="2" s="1"/>
  <c r="J48" i="2" s="1"/>
  <c r="R16" i="2"/>
  <c r="R27" i="2" s="1"/>
  <c r="R13" i="2"/>
  <c r="R26" i="2" s="1"/>
  <c r="AF30" i="2"/>
  <c r="I21" i="2"/>
  <c r="R5" i="2" s="1"/>
  <c r="R22" i="2" s="1"/>
  <c r="AF22" i="2"/>
  <c r="X41" i="2"/>
  <c r="AF15" i="2"/>
  <c r="I15" i="2" s="1"/>
  <c r="R14" i="2"/>
  <c r="R4" i="2"/>
  <c r="J16" i="2"/>
  <c r="R7" i="2"/>
  <c r="R23" i="2" s="1"/>
  <c r="R41" i="2"/>
  <c r="R12" i="2" l="1"/>
  <c r="R25" i="2" s="1"/>
  <c r="R33" i="2" s="1"/>
  <c r="R39" i="2" s="1"/>
  <c r="AF47" i="2"/>
  <c r="I47" i="2" s="1"/>
  <c r="I30" i="2"/>
  <c r="R6" i="2" s="1"/>
  <c r="AF31" i="2"/>
  <c r="I31" i="2" s="1"/>
  <c r="R18" i="2"/>
  <c r="R28" i="2" s="1"/>
  <c r="R34" i="2" s="1"/>
  <c r="X39" i="2" s="1"/>
  <c r="X45" i="2" s="1"/>
  <c r="I22" i="2"/>
  <c r="J24" i="2" s="1"/>
  <c r="AF23" i="2"/>
  <c r="I23" i="2" s="1"/>
  <c r="J32" i="2" l="1"/>
  <c r="R10" i="2"/>
  <c r="R24" i="2" s="1"/>
  <c r="R32" i="2" s="1"/>
  <c r="X38" i="2" s="1"/>
  <c r="X43" i="2" s="1"/>
</calcChain>
</file>

<file path=xl/sharedStrings.xml><?xml version="1.0" encoding="utf-8"?>
<sst xmlns="http://schemas.openxmlformats.org/spreadsheetml/2006/main" count="505" uniqueCount="114">
  <si>
    <t>Pts</t>
  </si>
  <si>
    <t>GF</t>
  </si>
  <si>
    <t>GA</t>
  </si>
  <si>
    <t>GD</t>
  </si>
  <si>
    <t>Ag1</t>
  </si>
  <si>
    <t>Ag2</t>
  </si>
  <si>
    <t>Ag3</t>
  </si>
  <si>
    <t>Ag4</t>
  </si>
  <si>
    <t>T12</t>
  </si>
  <si>
    <t>Rk1</t>
  </si>
  <si>
    <t>Rk2</t>
  </si>
  <si>
    <t>Rk3</t>
  </si>
  <si>
    <t>Rk4</t>
  </si>
  <si>
    <t>Rank</t>
  </si>
  <si>
    <t>Team</t>
  </si>
  <si>
    <t>x</t>
  </si>
  <si>
    <t>T123</t>
  </si>
  <si>
    <t>T124</t>
  </si>
  <si>
    <t>T134</t>
  </si>
  <si>
    <t>T234</t>
  </si>
  <si>
    <t>T1234</t>
  </si>
  <si>
    <t>T13</t>
  </si>
  <si>
    <t>T14</t>
  </si>
  <si>
    <t>T23</t>
  </si>
  <si>
    <t>T24</t>
  </si>
  <si>
    <t>T34</t>
  </si>
  <si>
    <t>NoT</t>
  </si>
  <si>
    <t>Sp1</t>
  </si>
  <si>
    <t>Sp2</t>
  </si>
  <si>
    <t>Sp3</t>
  </si>
  <si>
    <t>Sp4</t>
  </si>
  <si>
    <t>Vainqueur</t>
  </si>
  <si>
    <t>Finale</t>
  </si>
  <si>
    <t>Demi-finales</t>
  </si>
  <si>
    <t>Quarts de finale</t>
  </si>
  <si>
    <t>Groupe A</t>
  </si>
  <si>
    <t>Groupe B</t>
  </si>
  <si>
    <t>Groupe C</t>
  </si>
  <si>
    <t>Groupe D</t>
  </si>
  <si>
    <t>BP</t>
  </si>
  <si>
    <t>BC</t>
  </si>
  <si>
    <t>Groupe E</t>
  </si>
  <si>
    <t>Groupe F</t>
  </si>
  <si>
    <t>Huitièmes de finale</t>
  </si>
  <si>
    <t>Finaliste</t>
  </si>
  <si>
    <t>Troisième</t>
  </si>
  <si>
    <t>Quatrième</t>
  </si>
  <si>
    <t>Petite Finale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</si>
  <si>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</si>
  <si>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</si>
  <si>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</si>
  <si>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</si>
  <si>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</si>
  <si>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</si>
  <si>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</si>
  <si>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</si>
  <si>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</si>
  <si>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</si>
  <si>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</si>
  <si>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</si>
  <si>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</si>
  <si>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</si>
  <si>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</si>
  <si>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</si>
  <si>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</si>
  <si>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</si>
  <si>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</si>
  <si>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</si>
  <si>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</si>
  <si>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</si>
  <si>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</si>
  <si>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</si>
  <si>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</si>
  <si>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</si>
  <si>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</si>
  <si>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</si>
  <si>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</si>
  <si>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</si>
  <si>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</si>
  <si>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sRk3</t>
  </si>
  <si>
    <t>sRk2</t>
  </si>
  <si>
    <t>sRk1</t>
  </si>
  <si>
    <t>sRk4</t>
  </si>
  <si>
    <t>Pen</t>
  </si>
  <si>
    <t>Espagne</t>
  </si>
  <si>
    <t>Suisse</t>
  </si>
  <si>
    <t>Allemagne</t>
  </si>
  <si>
    <t>Belgique</t>
  </si>
  <si>
    <t>Italie</t>
  </si>
  <si>
    <t>Croatie</t>
  </si>
  <si>
    <t>Angleterre</t>
  </si>
  <si>
    <t>France</t>
  </si>
  <si>
    <t>Portugal</t>
  </si>
  <si>
    <t>Russie</t>
  </si>
  <si>
    <t>G</t>
  </si>
  <si>
    <t>Albanie</t>
  </si>
  <si>
    <t>Roumanie</t>
  </si>
  <si>
    <t>Pays de Galles</t>
  </si>
  <si>
    <t>Slovaquie</t>
  </si>
  <si>
    <t>Pologne</t>
  </si>
  <si>
    <t>Ukraine</t>
  </si>
  <si>
    <t>Irlande du Nord</t>
  </si>
  <si>
    <t>Turquie</t>
  </si>
  <si>
    <t>Rép. Tchèque</t>
  </si>
  <si>
    <t>Irlande</t>
  </si>
  <si>
    <t>Suède</t>
  </si>
  <si>
    <t>Autriche</t>
  </si>
  <si>
    <t>Islande</t>
  </si>
  <si>
    <t>Hongrie</t>
  </si>
  <si>
    <t>CLASSEMENT DES 3èmes DE GROUPE</t>
  </si>
  <si>
    <t>PTS</t>
  </si>
  <si>
    <t>J</t>
  </si>
  <si>
    <t>N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</si>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</sst>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&quot;€&quot;_-;\-* #,##0.00\ &quot;€&quot;_-;_-* &quot;-&quot;??\ &quot;€&quot;_-;_-@_-"/>
    <numFmt numFmtId="165" formatCode="0.0"/>
    <numFmt numFmtId="166" formatCode="[$-F800]dddd\,\ mmmm\ dd\,\ yyyy"/>
  </numFmts>
  <fonts count="20" x14ac:knownFonts="1">
    <font>
      <sz val="10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color indexed="13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u/>
      <sz val="11"/>
      <color indexed="12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u/>
      <sz val="11"/>
      <color theme="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9"/>
      <name val="Calibri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2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Dashed">
        <color indexed="64"/>
      </bottom>
      <diagonal/>
    </border>
    <border>
      <left/>
      <right/>
      <top style="thin">
        <color indexed="64"/>
      </top>
      <bottom style="mediumDashed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</cellStyleXfs>
  <cellXfs count="177">
    <xf numFmtId="0" fontId="0" fillId="0" borderId="0" xfId="0"/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Border="1" applyProtection="1">
      <protection locked="0"/>
    </xf>
    <xf numFmtId="20" fontId="2" fillId="3" borderId="0" xfId="0" applyNumberFormat="1" applyFont="1" applyFill="1" applyBorder="1" applyProtection="1"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2" fillId="3" borderId="0" xfId="0" applyFont="1" applyFill="1" applyBorder="1" applyAlignment="1" applyProtection="1">
      <alignment horizontal="right"/>
      <protection locked="0"/>
    </xf>
    <xf numFmtId="0" fontId="2" fillId="3" borderId="0" xfId="0" applyFont="1" applyFill="1" applyProtection="1">
      <protection locked="0"/>
    </xf>
    <xf numFmtId="0" fontId="2" fillId="3" borderId="0" xfId="0" applyFont="1" applyFill="1" applyProtection="1">
      <protection hidden="1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2" fillId="6" borderId="0" xfId="0" applyFont="1" applyFill="1" applyProtection="1">
      <protection locked="0"/>
    </xf>
    <xf numFmtId="0" fontId="2" fillId="3" borderId="9" xfId="0" applyFont="1" applyFill="1" applyBorder="1" applyAlignment="1" applyProtection="1">
      <alignment vertical="center"/>
      <protection locked="0"/>
    </xf>
    <xf numFmtId="0" fontId="2" fillId="3" borderId="13" xfId="0" applyFont="1" applyFill="1" applyBorder="1" applyAlignment="1" applyProtection="1">
      <alignment vertical="center"/>
      <protection locked="0"/>
    </xf>
    <xf numFmtId="0" fontId="11" fillId="5" borderId="14" xfId="0" applyNumberFormat="1" applyFont="1" applyFill="1" applyBorder="1" applyAlignment="1" applyProtection="1">
      <alignment vertical="center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15" xfId="0" applyFont="1" applyFill="1" applyBorder="1" applyAlignment="1" applyProtection="1">
      <alignment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1" fontId="2" fillId="3" borderId="8" xfId="0" applyNumberFormat="1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Border="1" applyAlignment="1" applyProtection="1">
      <alignment vertical="center"/>
      <protection locked="0"/>
    </xf>
    <xf numFmtId="0" fontId="4" fillId="4" borderId="8" xfId="0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/>
      <protection locked="0"/>
    </xf>
    <xf numFmtId="0" fontId="4" fillId="4" borderId="10" xfId="0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center" vertical="center"/>
      <protection locked="0"/>
    </xf>
    <xf numFmtId="0" fontId="2" fillId="3" borderId="9" xfId="0" applyFont="1" applyFill="1" applyBorder="1" applyAlignment="1" applyProtection="1">
      <alignment horizontal="center" vertical="center"/>
      <protection locked="0"/>
    </xf>
    <xf numFmtId="0" fontId="2" fillId="3" borderId="10" xfId="0" applyFont="1" applyFill="1" applyBorder="1" applyAlignment="1" applyProtection="1">
      <alignment horizontal="center" vertical="center"/>
      <protection locked="0"/>
    </xf>
    <xf numFmtId="1" fontId="2" fillId="3" borderId="12" xfId="0" applyNumberFormat="1" applyFont="1" applyFill="1" applyBorder="1" applyAlignment="1" applyProtection="1">
      <alignment horizontal="center" vertical="center"/>
      <protection locked="0"/>
    </xf>
    <xf numFmtId="0" fontId="2" fillId="3" borderId="12" xfId="0" applyFont="1" applyFill="1" applyBorder="1" applyAlignment="1" applyProtection="1">
      <alignment horizontal="center" vertical="center"/>
      <protection locked="0"/>
    </xf>
    <xf numFmtId="0" fontId="2" fillId="3" borderId="13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vertical="center"/>
      <protection locked="0"/>
    </xf>
    <xf numFmtId="0" fontId="4" fillId="4" borderId="9" xfId="0" applyFont="1" applyFill="1" applyBorder="1" applyAlignment="1" applyProtection="1">
      <alignment vertical="center"/>
      <protection locked="0"/>
    </xf>
    <xf numFmtId="0" fontId="2" fillId="3" borderId="0" xfId="0" applyFont="1" applyFill="1" applyBorder="1" applyAlignment="1" applyProtection="1">
      <protection locked="0"/>
    </xf>
    <xf numFmtId="166" fontId="18" fillId="7" borderId="17" xfId="0" applyNumberFormat="1" applyFont="1" applyFill="1" applyBorder="1" applyAlignment="1" applyProtection="1">
      <alignment horizontal="right" vertical="center" indent="1"/>
      <protection hidden="1"/>
    </xf>
    <xf numFmtId="20" fontId="18" fillId="7" borderId="0" xfId="0" applyNumberFormat="1" applyFont="1" applyFill="1" applyBorder="1" applyAlignment="1" applyProtection="1">
      <alignment horizontal="left" vertical="center"/>
      <protection hidden="1"/>
    </xf>
    <xf numFmtId="166" fontId="18" fillId="7" borderId="18" xfId="0" applyNumberFormat="1" applyFont="1" applyFill="1" applyBorder="1" applyAlignment="1" applyProtection="1">
      <alignment horizontal="right" vertical="center" indent="1"/>
      <protection hidden="1"/>
    </xf>
    <xf numFmtId="20" fontId="18" fillId="7" borderId="20" xfId="0" applyNumberFormat="1" applyFont="1" applyFill="1" applyBorder="1" applyAlignment="1" applyProtection="1">
      <alignment horizontal="left" vertical="center"/>
      <protection hidden="1"/>
    </xf>
    <xf numFmtId="0" fontId="2" fillId="0" borderId="0" xfId="0" applyFont="1" applyFill="1" applyProtection="1">
      <protection locked="0"/>
    </xf>
    <xf numFmtId="0" fontId="2" fillId="0" borderId="0" xfId="0" applyFont="1" applyFill="1" applyProtection="1">
      <protection hidden="1"/>
    </xf>
    <xf numFmtId="0" fontId="2" fillId="0" borderId="0" xfId="0" applyFont="1" applyFill="1" applyBorder="1" applyProtection="1">
      <protection hidden="1"/>
    </xf>
    <xf numFmtId="0" fontId="2" fillId="0" borderId="0" xfId="0" applyFont="1" applyFill="1" applyAlignment="1" applyProtection="1">
      <alignment horizontal="center"/>
      <protection hidden="1"/>
    </xf>
    <xf numFmtId="0" fontId="12" fillId="0" borderId="0" xfId="1" applyFont="1" applyFill="1" applyAlignment="1" applyProtection="1">
      <alignment horizontal="left"/>
      <protection locked="0"/>
    </xf>
    <xf numFmtId="0" fontId="9" fillId="0" borderId="0" xfId="1" applyFont="1" applyFill="1" applyAlignment="1" applyProtection="1">
      <alignment horizontal="left"/>
      <protection locked="0"/>
    </xf>
    <xf numFmtId="165" fontId="2" fillId="0" borderId="0" xfId="0" applyNumberFormat="1" applyFont="1" applyFill="1" applyProtection="1">
      <protection hidden="1"/>
    </xf>
    <xf numFmtId="165" fontId="2" fillId="0" borderId="0" xfId="0" applyNumberFormat="1" applyFont="1" applyFill="1" applyBorder="1" applyProtection="1">
      <protection hidden="1"/>
    </xf>
    <xf numFmtId="2" fontId="2" fillId="0" borderId="0" xfId="0" applyNumberFormat="1" applyFont="1" applyFill="1" applyBorder="1" applyProtection="1">
      <protection hidden="1"/>
    </xf>
    <xf numFmtId="2" fontId="2" fillId="0" borderId="1" xfId="0" applyNumberFormat="1" applyFont="1" applyFill="1" applyBorder="1" applyAlignment="1" applyProtection="1">
      <alignment horizontal="center"/>
      <protection hidden="1"/>
    </xf>
    <xf numFmtId="0" fontId="2" fillId="0" borderId="8" xfId="0" applyFont="1" applyFill="1" applyBorder="1" applyProtection="1"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2" fillId="0" borderId="9" xfId="0" applyFont="1" applyFill="1" applyBorder="1" applyAlignment="1" applyProtection="1">
      <alignment horizontal="center"/>
      <protection hidden="1"/>
    </xf>
    <xf numFmtId="0" fontId="2" fillId="0" borderId="10" xfId="0" applyFont="1" applyFill="1" applyBorder="1" applyAlignment="1" applyProtection="1">
      <alignment horizontal="center"/>
      <protection hidden="1"/>
    </xf>
    <xf numFmtId="165" fontId="2" fillId="0" borderId="0" xfId="0" applyNumberFormat="1" applyFont="1" applyFill="1" applyBorder="1" applyAlignment="1" applyProtection="1">
      <alignment horizontal="center"/>
      <protection hidden="1"/>
    </xf>
    <xf numFmtId="165" fontId="2" fillId="0" borderId="10" xfId="0" applyNumberFormat="1" applyFont="1" applyFill="1" applyBorder="1" applyAlignment="1" applyProtection="1">
      <alignment horizontal="center"/>
      <protection hidden="1"/>
    </xf>
    <xf numFmtId="0" fontId="2" fillId="0" borderId="11" xfId="0" applyFont="1" applyFill="1" applyBorder="1" applyAlignment="1" applyProtection="1">
      <alignment horizontal="center"/>
      <protection hidden="1"/>
    </xf>
    <xf numFmtId="2" fontId="2" fillId="0" borderId="8" xfId="0" applyNumberFormat="1" applyFont="1" applyFill="1" applyBorder="1" applyAlignment="1" applyProtection="1">
      <alignment horizontal="center"/>
      <protection hidden="1"/>
    </xf>
    <xf numFmtId="165" fontId="2" fillId="0" borderId="9" xfId="0" applyNumberFormat="1" applyFont="1" applyFill="1" applyBorder="1" applyAlignment="1" applyProtection="1">
      <alignment horizontal="center"/>
      <protection hidden="1"/>
    </xf>
    <xf numFmtId="2" fontId="2" fillId="0" borderId="12" xfId="0" applyNumberFormat="1" applyFont="1" applyFill="1" applyBorder="1" applyAlignment="1" applyProtection="1">
      <alignment horizontal="center"/>
      <protection hidden="1"/>
    </xf>
    <xf numFmtId="0" fontId="2" fillId="0" borderId="12" xfId="0" applyFont="1" applyFill="1" applyBorder="1" applyProtection="1">
      <protection hidden="1"/>
    </xf>
    <xf numFmtId="0" fontId="2" fillId="0" borderId="13" xfId="0" applyFont="1" applyFill="1" applyBorder="1" applyAlignment="1" applyProtection="1">
      <alignment horizontal="center"/>
      <protection hidden="1"/>
    </xf>
    <xf numFmtId="0" fontId="2" fillId="0" borderId="5" xfId="0" applyFont="1" applyFill="1" applyBorder="1" applyAlignment="1" applyProtection="1">
      <alignment horizontal="center"/>
      <protection hidden="1"/>
    </xf>
    <xf numFmtId="165" fontId="2" fillId="0" borderId="13" xfId="0" applyNumberFormat="1" applyFont="1" applyFill="1" applyBorder="1" applyAlignment="1" applyProtection="1">
      <alignment horizontal="center"/>
      <protection hidden="1"/>
    </xf>
    <xf numFmtId="165" fontId="2" fillId="0" borderId="11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 applyProtection="1">
      <protection hidden="1"/>
    </xf>
    <xf numFmtId="0" fontId="6" fillId="0" borderId="0" xfId="0" applyFont="1" applyFill="1" applyAlignment="1" applyProtection="1">
      <alignment vertical="top"/>
      <protection locked="0"/>
    </xf>
    <xf numFmtId="0" fontId="7" fillId="0" borderId="0" xfId="0" applyFont="1" applyFill="1" applyAlignment="1" applyProtection="1">
      <alignment vertical="top"/>
      <protection locked="0"/>
    </xf>
    <xf numFmtId="0" fontId="13" fillId="0" borderId="0" xfId="0" applyFont="1" applyFill="1" applyAlignment="1" applyProtection="1">
      <alignment vertical="top"/>
      <protection locked="0"/>
    </xf>
    <xf numFmtId="0" fontId="8" fillId="0" borderId="0" xfId="0" applyFont="1" applyFill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left" vertical="top"/>
      <protection locked="0"/>
    </xf>
    <xf numFmtId="0" fontId="6" fillId="0" borderId="0" xfId="0" applyFont="1" applyFill="1" applyAlignment="1" applyProtection="1">
      <alignment horizontal="left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horizontal="right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Border="1" applyProtection="1">
      <protection locked="0"/>
    </xf>
    <xf numFmtId="20" fontId="2" fillId="0" borderId="0" xfId="0" applyNumberFormat="1" applyFont="1" applyFill="1" applyBorder="1" applyProtection="1">
      <protection locked="0"/>
    </xf>
    <xf numFmtId="0" fontId="2" fillId="0" borderId="0" xfId="0" applyFont="1" applyFill="1" applyBorder="1" applyAlignment="1" applyProtection="1"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right"/>
      <protection locked="0"/>
    </xf>
    <xf numFmtId="0" fontId="14" fillId="0" borderId="0" xfId="0" applyFont="1" applyFill="1" applyAlignment="1" applyProtection="1">
      <alignment horizontal="right" vertical="center"/>
      <protection locked="0"/>
    </xf>
    <xf numFmtId="0" fontId="15" fillId="0" borderId="0" xfId="0" applyFont="1" applyFill="1" applyAlignment="1">
      <alignment vertical="center"/>
    </xf>
    <xf numFmtId="0" fontId="6" fillId="0" borderId="0" xfId="0" applyFont="1" applyFill="1" applyAlignment="1" applyProtection="1">
      <alignment vertical="center"/>
      <protection locked="0"/>
    </xf>
    <xf numFmtId="0" fontId="13" fillId="0" borderId="0" xfId="0" applyFont="1" applyFill="1" applyAlignment="1" applyProtection="1">
      <alignment vertical="center"/>
      <protection locked="0"/>
    </xf>
    <xf numFmtId="0" fontId="14" fillId="0" borderId="0" xfId="0" applyFont="1" applyFill="1" applyAlignment="1" applyProtection="1">
      <alignment horizontal="left" vertical="center"/>
      <protection locked="0"/>
    </xf>
    <xf numFmtId="0" fontId="6" fillId="0" borderId="0" xfId="0" applyFont="1" applyFill="1" applyAlignment="1" applyProtection="1">
      <alignment horizontal="left" vertical="center"/>
      <protection locked="0"/>
    </xf>
    <xf numFmtId="0" fontId="16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10" fillId="0" borderId="0" xfId="0" applyFont="1" applyFill="1" applyAlignment="1" applyProtection="1">
      <alignment horizontal="center" vertical="center"/>
      <protection locked="0"/>
    </xf>
    <xf numFmtId="0" fontId="10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11" fillId="8" borderId="16" xfId="2" applyFont="1" applyFill="1" applyBorder="1" applyAlignment="1" applyProtection="1">
      <alignment horizontal="center" vertical="center"/>
      <protection hidden="1"/>
    </xf>
    <xf numFmtId="0" fontId="11" fillId="8" borderId="19" xfId="2" applyFont="1" applyFill="1" applyBorder="1" applyAlignment="1" applyProtection="1">
      <alignment horizontal="center" vertical="center"/>
      <protection hidden="1"/>
    </xf>
    <xf numFmtId="0" fontId="2" fillId="3" borderId="27" xfId="2" applyFont="1" applyFill="1" applyBorder="1" applyAlignment="1" applyProtection="1">
      <alignment horizontal="center" vertical="center"/>
      <protection hidden="1"/>
    </xf>
    <xf numFmtId="0" fontId="2" fillId="3" borderId="28" xfId="2" applyFont="1" applyFill="1" applyBorder="1" applyAlignment="1" applyProtection="1">
      <alignment horizontal="left" vertical="center"/>
      <protection hidden="1"/>
    </xf>
    <xf numFmtId="0" fontId="2" fillId="3" borderId="28" xfId="2" applyFont="1" applyFill="1" applyBorder="1" applyAlignment="1" applyProtection="1">
      <alignment horizontal="center" vertical="center"/>
      <protection hidden="1"/>
    </xf>
    <xf numFmtId="0" fontId="2" fillId="3" borderId="26" xfId="2" applyFont="1" applyFill="1" applyBorder="1" applyAlignment="1" applyProtection="1">
      <alignment horizontal="center" vertical="center"/>
      <protection hidden="1"/>
    </xf>
    <xf numFmtId="0" fontId="2" fillId="3" borderId="15" xfId="2" applyFont="1" applyFill="1" applyBorder="1" applyAlignment="1" applyProtection="1">
      <alignment horizontal="center" vertical="center"/>
      <protection hidden="1"/>
    </xf>
    <xf numFmtId="0" fontId="2" fillId="6" borderId="24" xfId="2" applyFont="1" applyFill="1" applyBorder="1" applyAlignment="1" applyProtection="1">
      <alignment horizontal="center" vertical="center"/>
      <protection hidden="1"/>
    </xf>
    <xf numFmtId="0" fontId="2" fillId="6" borderId="6" xfId="2" applyFont="1" applyFill="1" applyBorder="1" applyAlignment="1" applyProtection="1">
      <alignment horizontal="left" vertical="center"/>
      <protection hidden="1"/>
    </xf>
    <xf numFmtId="0" fontId="2" fillId="6" borderId="6" xfId="2" applyFont="1" applyFill="1" applyBorder="1" applyAlignment="1" applyProtection="1">
      <alignment horizontal="center" vertical="center"/>
      <protection hidden="1"/>
    </xf>
    <xf numFmtId="0" fontId="2" fillId="3" borderId="29" xfId="2" applyFont="1" applyFill="1" applyBorder="1" applyAlignment="1" applyProtection="1">
      <alignment horizontal="center" vertical="center"/>
      <protection hidden="1"/>
    </xf>
    <xf numFmtId="0" fontId="2" fillId="3" borderId="30" xfId="2" applyFont="1" applyFill="1" applyBorder="1" applyAlignment="1" applyProtection="1">
      <alignment horizontal="left" vertical="center"/>
      <protection hidden="1"/>
    </xf>
    <xf numFmtId="0" fontId="2" fillId="3" borderId="30" xfId="2" applyFont="1" applyFill="1" applyBorder="1" applyAlignment="1" applyProtection="1">
      <alignment horizontal="center" vertical="center"/>
      <protection hidden="1"/>
    </xf>
    <xf numFmtId="0" fontId="2" fillId="2" borderId="25" xfId="2" applyFont="1" applyFill="1" applyBorder="1" applyAlignment="1" applyProtection="1">
      <alignment horizontal="center" vertical="center"/>
      <protection hidden="1"/>
    </xf>
    <xf numFmtId="0" fontId="2" fillId="2" borderId="11" xfId="2" applyFont="1" applyFill="1" applyBorder="1" applyAlignment="1" applyProtection="1">
      <alignment horizontal="left" vertical="center"/>
      <protection hidden="1"/>
    </xf>
    <xf numFmtId="0" fontId="2" fillId="2" borderId="11" xfId="2" applyFont="1" applyFill="1" applyBorder="1" applyAlignment="1" applyProtection="1">
      <alignment horizontal="center" vertical="center"/>
      <protection hidden="1"/>
    </xf>
    <xf numFmtId="0" fontId="2" fillId="2" borderId="31" xfId="2" applyFont="1" applyFill="1" applyBorder="1" applyAlignment="1" applyProtection="1">
      <alignment horizontal="center" vertical="center"/>
      <protection hidden="1"/>
    </xf>
    <xf numFmtId="0" fontId="2" fillId="2" borderId="32" xfId="2" applyFont="1" applyFill="1" applyBorder="1" applyAlignment="1" applyProtection="1">
      <alignment horizontal="left" vertical="center"/>
      <protection hidden="1"/>
    </xf>
    <xf numFmtId="0" fontId="2" fillId="2" borderId="32" xfId="2" applyFont="1" applyFill="1" applyBorder="1" applyAlignment="1" applyProtection="1">
      <alignment horizontal="center" vertical="center"/>
      <protection hidden="1"/>
    </xf>
    <xf numFmtId="0" fontId="4" fillId="0" borderId="0" xfId="2" applyFont="1" applyFill="1" applyBorder="1" applyAlignment="1" applyProtection="1">
      <alignment vertical="center"/>
      <protection hidden="1"/>
    </xf>
    <xf numFmtId="0" fontId="2" fillId="0" borderId="0" xfId="2" applyFont="1" applyFill="1" applyAlignment="1" applyProtection="1">
      <alignment horizontal="center"/>
      <protection hidden="1"/>
    </xf>
    <xf numFmtId="0" fontId="2" fillId="0" borderId="0" xfId="2" applyFont="1" applyFill="1" applyAlignment="1" applyProtection="1">
      <alignment horizontal="left"/>
      <protection hidden="1"/>
    </xf>
    <xf numFmtId="0" fontId="2" fillId="9" borderId="0" xfId="0" applyFont="1" applyFill="1" applyProtection="1">
      <protection locked="0"/>
    </xf>
    <xf numFmtId="0" fontId="5" fillId="0" borderId="7" xfId="0" applyFont="1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/>
      <protection hidden="1"/>
    </xf>
    <xf numFmtId="0" fontId="5" fillId="0" borderId="6" xfId="0" applyFont="1" applyFill="1" applyBorder="1" applyAlignment="1" applyProtection="1">
      <alignment horizontal="center" vertical="center"/>
      <protection hidden="1"/>
    </xf>
    <xf numFmtId="0" fontId="5" fillId="0" borderId="4" xfId="0" applyFont="1" applyFill="1" applyBorder="1" applyAlignment="1" applyProtection="1">
      <alignment horizontal="center" vertical="center"/>
      <protection hidden="1"/>
    </xf>
    <xf numFmtId="2" fontId="2" fillId="0" borderId="0" xfId="0" applyNumberFormat="1" applyFont="1" applyFill="1" applyBorder="1" applyAlignment="1" applyProtection="1">
      <alignment horizontal="center"/>
      <protection hidden="1"/>
    </xf>
    <xf numFmtId="0" fontId="13" fillId="0" borderId="0" xfId="0" applyFont="1" applyFill="1" applyBorder="1" applyAlignment="1" applyProtection="1">
      <alignment vertical="top"/>
      <protection locked="0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11" fillId="5" borderId="22" xfId="0" applyNumberFormat="1" applyFont="1" applyFill="1" applyBorder="1" applyAlignment="1" applyProtection="1">
      <alignment vertical="center"/>
      <protection locked="0"/>
    </xf>
    <xf numFmtId="20" fontId="4" fillId="5" borderId="21" xfId="0" applyNumberFormat="1" applyFont="1" applyFill="1" applyBorder="1" applyAlignment="1" applyProtection="1">
      <alignment vertical="center"/>
      <protection locked="0"/>
    </xf>
    <xf numFmtId="0" fontId="4" fillId="5" borderId="21" xfId="0" applyFont="1" applyFill="1" applyBorder="1" applyAlignment="1" applyProtection="1">
      <alignment vertical="center"/>
      <protection locked="0"/>
    </xf>
    <xf numFmtId="0" fontId="4" fillId="5" borderId="21" xfId="0" applyFont="1" applyFill="1" applyBorder="1" applyAlignment="1" applyProtection="1">
      <alignment horizontal="center" vertical="center"/>
      <protection locked="0"/>
    </xf>
    <xf numFmtId="0" fontId="4" fillId="5" borderId="23" xfId="0" applyNumberFormat="1" applyFont="1" applyFill="1" applyBorder="1" applyAlignment="1" applyProtection="1">
      <alignment horizontal="right" vertical="center"/>
      <protection locked="0"/>
    </xf>
    <xf numFmtId="0" fontId="10" fillId="5" borderId="22" xfId="0" applyNumberFormat="1" applyFont="1" applyFill="1" applyBorder="1" applyAlignment="1" applyProtection="1">
      <alignment vertical="center"/>
      <protection locked="0"/>
    </xf>
    <xf numFmtId="0" fontId="2" fillId="3" borderId="16" xfId="0" applyFont="1" applyFill="1" applyBorder="1" applyAlignment="1" applyProtection="1">
      <alignment vertical="center"/>
      <protection locked="0"/>
    </xf>
    <xf numFmtId="0" fontId="2" fillId="2" borderId="33" xfId="0" applyFont="1" applyFill="1" applyBorder="1" applyAlignment="1" applyProtection="1">
      <alignment horizontal="center" vertical="center"/>
      <protection locked="0"/>
    </xf>
    <xf numFmtId="0" fontId="2" fillId="3" borderId="34" xfId="0" applyFont="1" applyFill="1" applyBorder="1" applyAlignment="1" applyProtection="1">
      <alignment horizontal="right" vertical="center"/>
      <protection locked="0"/>
    </xf>
    <xf numFmtId="0" fontId="2" fillId="3" borderId="17" xfId="0" applyFont="1" applyFill="1" applyBorder="1" applyAlignment="1" applyProtection="1">
      <alignment vertical="center"/>
      <protection locked="0"/>
    </xf>
    <xf numFmtId="0" fontId="2" fillId="3" borderId="35" xfId="0" applyFont="1" applyFill="1" applyBorder="1" applyAlignment="1" applyProtection="1">
      <alignment horizontal="right" vertical="center"/>
      <protection locked="0"/>
    </xf>
    <xf numFmtId="0" fontId="2" fillId="3" borderId="18" xfId="0" applyFont="1" applyFill="1" applyBorder="1" applyAlignment="1" applyProtection="1">
      <alignment vertical="center"/>
      <protection locked="0"/>
    </xf>
    <xf numFmtId="0" fontId="2" fillId="2" borderId="36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right" vertical="center"/>
      <protection locked="0"/>
    </xf>
    <xf numFmtId="0" fontId="2" fillId="6" borderId="38" xfId="0" applyFont="1" applyFill="1" applyBorder="1" applyAlignment="1" applyProtection="1">
      <alignment vertical="center"/>
      <protection hidden="1"/>
    </xf>
    <xf numFmtId="0" fontId="2" fillId="2" borderId="39" xfId="0" applyFont="1" applyFill="1" applyBorder="1" applyAlignment="1" applyProtection="1">
      <alignment horizontal="center" vertical="center"/>
      <protection locked="0"/>
    </xf>
    <xf numFmtId="0" fontId="2" fillId="6" borderId="40" xfId="0" applyFont="1" applyFill="1" applyBorder="1" applyAlignment="1" applyProtection="1">
      <alignment horizontal="right" vertical="center"/>
      <protection hidden="1"/>
    </xf>
    <xf numFmtId="0" fontId="2" fillId="6" borderId="41" xfId="0" applyFont="1" applyFill="1" applyBorder="1" applyAlignment="1" applyProtection="1">
      <alignment vertical="center"/>
      <protection hidden="1"/>
    </xf>
    <xf numFmtId="0" fontId="2" fillId="6" borderId="42" xfId="0" applyFont="1" applyFill="1" applyBorder="1" applyAlignment="1" applyProtection="1">
      <alignment horizontal="right" vertical="center"/>
      <protection hidden="1"/>
    </xf>
    <xf numFmtId="0" fontId="2" fillId="6" borderId="43" xfId="0" applyFont="1" applyFill="1" applyBorder="1" applyAlignment="1" applyProtection="1">
      <alignment vertical="center"/>
      <protection hidden="1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6" borderId="45" xfId="0" applyFont="1" applyFill="1" applyBorder="1" applyAlignment="1" applyProtection="1">
      <alignment horizontal="right" vertical="center"/>
      <protection hidden="1"/>
    </xf>
    <xf numFmtId="20" fontId="2" fillId="3" borderId="2" xfId="0" applyNumberFormat="1" applyFont="1" applyFill="1" applyBorder="1" applyAlignment="1" applyProtection="1">
      <alignment horizontal="center" vertical="center"/>
      <protection locked="0"/>
    </xf>
    <xf numFmtId="20" fontId="2" fillId="3" borderId="5" xfId="0" applyNumberFormat="1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7" fillId="3" borderId="5" xfId="0" applyFont="1" applyFill="1" applyBorder="1" applyAlignment="1" applyProtection="1">
      <alignment horizontal="center" vertical="center"/>
      <protection locked="0"/>
    </xf>
    <xf numFmtId="0" fontId="11" fillId="5" borderId="14" xfId="0" applyFont="1" applyFill="1" applyBorder="1" applyAlignment="1" applyProtection="1">
      <alignment horizontal="left" vertical="center"/>
      <protection locked="0"/>
    </xf>
    <xf numFmtId="0" fontId="11" fillId="5" borderId="15" xfId="0" applyFont="1" applyFill="1" applyBorder="1" applyAlignment="1" applyProtection="1">
      <alignment horizontal="left" vertical="center"/>
      <protection locked="0"/>
    </xf>
    <xf numFmtId="0" fontId="11" fillId="5" borderId="2" xfId="0" applyFont="1" applyFill="1" applyBorder="1" applyAlignment="1" applyProtection="1">
      <alignment horizontal="left" vertical="center"/>
      <protection locked="0"/>
    </xf>
    <xf numFmtId="0" fontId="11" fillId="5" borderId="13" xfId="0" applyFont="1" applyFill="1" applyBorder="1" applyAlignment="1" applyProtection="1">
      <alignment horizontal="left" vertical="center"/>
      <protection locked="0"/>
    </xf>
    <xf numFmtId="0" fontId="11" fillId="5" borderId="11" xfId="0" applyFont="1" applyFill="1" applyBorder="1" applyAlignment="1" applyProtection="1">
      <alignment horizontal="left" vertical="center"/>
      <protection locked="0"/>
    </xf>
    <xf numFmtId="0" fontId="11" fillId="5" borderId="5" xfId="0" applyFont="1" applyFill="1" applyBorder="1" applyAlignment="1" applyProtection="1">
      <alignment horizontal="left" vertical="center"/>
      <protection locked="0"/>
    </xf>
    <xf numFmtId="16" fontId="2" fillId="3" borderId="14" xfId="0" applyNumberFormat="1" applyFont="1" applyFill="1" applyBorder="1" applyAlignment="1" applyProtection="1">
      <alignment horizontal="center" vertical="center" wrapText="1"/>
      <protection locked="0"/>
    </xf>
    <xf numFmtId="16" fontId="2" fillId="3" borderId="13" xfId="0" applyNumberFormat="1" applyFont="1" applyFill="1" applyBorder="1" applyAlignment="1" applyProtection="1">
      <alignment horizontal="center" vertical="center" wrapText="1"/>
      <protection locked="0"/>
    </xf>
    <xf numFmtId="0" fontId="11" fillId="5" borderId="7" xfId="0" applyNumberFormat="1" applyFont="1" applyFill="1" applyBorder="1" applyAlignment="1" applyProtection="1">
      <alignment horizontal="left" vertical="center"/>
      <protection locked="0"/>
    </xf>
    <xf numFmtId="0" fontId="11" fillId="5" borderId="6" xfId="0" applyNumberFormat="1" applyFont="1" applyFill="1" applyBorder="1" applyAlignment="1" applyProtection="1">
      <alignment horizontal="left" vertical="center"/>
      <protection locked="0"/>
    </xf>
    <xf numFmtId="0" fontId="11" fillId="5" borderId="4" xfId="0" applyNumberFormat="1" applyFont="1" applyFill="1" applyBorder="1" applyAlignment="1" applyProtection="1">
      <alignment horizontal="left" vertical="center"/>
      <protection locked="0"/>
    </xf>
    <xf numFmtId="0" fontId="11" fillId="8" borderId="22" xfId="2" applyFont="1" applyFill="1" applyBorder="1" applyAlignment="1" applyProtection="1">
      <alignment horizontal="center" vertical="center"/>
      <protection hidden="1"/>
    </xf>
    <xf numFmtId="0" fontId="11" fillId="8" borderId="21" xfId="2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Alignment="1" applyProtection="1">
      <alignment horizontal="left" vertical="center"/>
      <protection locked="0"/>
    </xf>
    <xf numFmtId="0" fontId="11" fillId="5" borderId="14" xfId="0" applyFont="1" applyFill="1" applyBorder="1" applyAlignment="1" applyProtection="1">
      <alignment horizontal="center" vertical="center"/>
      <protection locked="0"/>
    </xf>
    <xf numFmtId="0" fontId="11" fillId="5" borderId="2" xfId="0" applyFont="1" applyFill="1" applyBorder="1" applyAlignment="1" applyProtection="1">
      <alignment horizontal="center" vertical="center"/>
      <protection locked="0"/>
    </xf>
    <xf numFmtId="0" fontId="11" fillId="5" borderId="13" xfId="0" applyFont="1" applyFill="1" applyBorder="1" applyAlignment="1" applyProtection="1">
      <alignment horizontal="center" vertical="center"/>
      <protection locked="0"/>
    </xf>
    <xf numFmtId="0" fontId="11" fillId="5" borderId="5" xfId="0" applyFont="1" applyFill="1" applyBorder="1" applyAlignment="1" applyProtection="1">
      <alignment horizontal="center" vertical="center"/>
      <protection locked="0"/>
    </xf>
    <xf numFmtId="0" fontId="11" fillId="5" borderId="1" xfId="0" applyFont="1" applyFill="1" applyBorder="1" applyAlignment="1" applyProtection="1">
      <alignment horizontal="center" vertical="center"/>
      <protection locked="0"/>
    </xf>
    <xf numFmtId="0" fontId="11" fillId="5" borderId="12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1" fillId="0" borderId="0" xfId="1" applyFont="1" applyFill="1" applyAlignment="1" applyProtection="1">
      <alignment horizontal="center" vertical="center"/>
      <protection locked="0"/>
    </xf>
    <xf numFmtId="0" fontId="1" fillId="0" borderId="10" xfId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</cellXfs>
  <cellStyles count="5">
    <cellStyle name="Euro" xfId="3"/>
    <cellStyle name="Euro 2" xfId="4"/>
    <cellStyle name="Lien hypertexte" xfId="1" builtinId="8"/>
    <cellStyle name="Normal" xfId="0" builtinId="0"/>
    <cellStyle name="Normal 2" xfId="2"/>
  </cellStyles>
  <dxfs count="125"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b/>
        <i val="0"/>
        <condense val="0"/>
        <extend val="0"/>
        <color indexed="16"/>
      </font>
      <fill>
        <patternFill>
          <bgColor indexed="52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</dxfs>
  <tableStyles count="0" defaultTableStyle="TableStyleMedium9" defaultPivotStyle="PivotStyleLight16"/>
  <colors>
    <mruColors>
      <color rgb="FFDC3C00"/>
      <color rgb="FF007233"/>
      <color rgb="FFF2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F0"/>
    <pageSetUpPr fitToPage="1"/>
  </sheetPr>
  <dimension ref="A1:CD69"/>
  <sheetViews>
    <sheetView tabSelected="1" topLeftCell="A7" zoomScaleNormal="100" workbookViewId="0">
      <selection activeCell="Z19" sqref="Z19"/>
    </sheetView>
  </sheetViews>
  <sheetFormatPr baseColWidth="10" defaultColWidth="11.42578125" defaultRowHeight="11.25" x14ac:dyDescent="0.2"/>
  <cols>
    <col min="1" max="1" width="1.140625" style="8" customWidth="1"/>
    <col min="2" max="2" width="18.42578125" style="4" bestFit="1" customWidth="1"/>
    <col min="3" max="3" width="5.42578125" style="5" bestFit="1" customWidth="1"/>
    <col min="4" max="4" width="14.5703125" style="38" customWidth="1"/>
    <col min="5" max="6" width="2.5703125" style="6" customWidth="1"/>
    <col min="7" max="7" width="14.5703125" style="7" customWidth="1"/>
    <col min="8" max="8" width="2.5703125" style="8" customWidth="1"/>
    <col min="9" max="9" width="2.85546875" style="8" customWidth="1"/>
    <col min="10" max="10" width="15.28515625" style="8" customWidth="1"/>
    <col min="11" max="11" width="4" style="8" bestFit="1" customWidth="1"/>
    <col min="12" max="13" width="3.5703125" style="8" bestFit="1" customWidth="1"/>
    <col min="14" max="14" width="3.42578125" style="8" bestFit="1" customWidth="1"/>
    <col min="15" max="15" width="3" style="8" bestFit="1" customWidth="1"/>
    <col min="16" max="16" width="8.5703125" style="8" customWidth="1"/>
    <col min="17" max="17" width="6.42578125" style="8" customWidth="1"/>
    <col min="18" max="18" width="20.42578125" style="8" customWidth="1"/>
    <col min="19" max="19" width="2.5703125" style="8" customWidth="1"/>
    <col min="20" max="20" width="3.85546875" style="8" customWidth="1"/>
    <col min="21" max="21" width="5.5703125" style="8" customWidth="1"/>
    <col min="22" max="23" width="9.5703125" style="8" customWidth="1"/>
    <col min="24" max="24" width="20.42578125" style="8" customWidth="1"/>
    <col min="25" max="25" width="3" style="8" customWidth="1"/>
    <col min="26" max="26" width="3.85546875" style="8" customWidth="1"/>
    <col min="27" max="27" width="9.5703125" style="8" customWidth="1"/>
    <col min="28" max="28" width="5.7109375" style="8" customWidth="1"/>
    <col min="29" max="35" width="5.7109375" style="9" customWidth="1"/>
    <col min="36" max="36" width="11.42578125" style="9" bestFit="1" customWidth="1"/>
    <col min="37" max="72" width="5.7109375" style="9" customWidth="1"/>
    <col min="73" max="74" width="5.7109375" style="8" customWidth="1"/>
    <col min="75" max="16384" width="11.42578125" style="8"/>
  </cols>
  <sheetData>
    <row r="1" spans="1:78" ht="3" customHeight="1" thickBot="1" x14ac:dyDescent="0.25">
      <c r="A1" s="43"/>
      <c r="B1" s="78"/>
      <c r="C1" s="79"/>
      <c r="D1" s="80"/>
      <c r="E1" s="81"/>
      <c r="F1" s="81"/>
      <c r="G1" s="82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4"/>
      <c r="AD1" s="44"/>
      <c r="AE1" s="44"/>
      <c r="AF1" s="44"/>
      <c r="AG1" s="44"/>
      <c r="AH1" s="45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6"/>
      <c r="BB1" s="46"/>
      <c r="BC1" s="46"/>
      <c r="BD1" s="46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3"/>
      <c r="BV1" s="43"/>
      <c r="BW1" s="43"/>
      <c r="BX1" s="43"/>
      <c r="BY1" s="43"/>
      <c r="BZ1" s="43"/>
    </row>
    <row r="2" spans="1:78" ht="9.9499999999999993" customHeight="1" thickBot="1" x14ac:dyDescent="0.25">
      <c r="A2" s="43"/>
      <c r="B2" s="125" t="s">
        <v>35</v>
      </c>
      <c r="C2" s="126"/>
      <c r="D2" s="127"/>
      <c r="E2" s="128"/>
      <c r="F2" s="128"/>
      <c r="G2" s="129"/>
      <c r="H2" s="75"/>
      <c r="I2" s="75"/>
      <c r="J2" s="75"/>
      <c r="K2" s="75"/>
      <c r="L2" s="75"/>
      <c r="M2" s="75"/>
      <c r="N2" s="75"/>
      <c r="O2" s="75"/>
      <c r="P2" s="159" t="s">
        <v>43</v>
      </c>
      <c r="Q2" s="160"/>
      <c r="R2" s="160"/>
      <c r="S2" s="161"/>
      <c r="T2" s="18" t="s">
        <v>83</v>
      </c>
      <c r="U2" s="75"/>
      <c r="V2" s="75"/>
      <c r="W2" s="75"/>
      <c r="X2" s="75"/>
      <c r="Y2" s="75"/>
      <c r="Z2" s="75"/>
      <c r="AA2" s="47"/>
      <c r="AB2" s="48"/>
      <c r="AC2" s="48"/>
      <c r="AD2" s="48"/>
      <c r="AE2" s="44"/>
      <c r="AF2" s="44"/>
      <c r="AG2" s="44"/>
      <c r="AH2" s="45" t="s">
        <v>48</v>
      </c>
      <c r="AI2" s="45" t="s">
        <v>49</v>
      </c>
      <c r="AJ2" s="45" t="s">
        <v>50</v>
      </c>
      <c r="AK2" s="45" t="s">
        <v>51</v>
      </c>
      <c r="AL2" s="45" t="s">
        <v>52</v>
      </c>
      <c r="AM2" s="45" t="s">
        <v>53</v>
      </c>
      <c r="AN2" s="45" t="s">
        <v>54</v>
      </c>
      <c r="AO2" s="45" t="s">
        <v>55</v>
      </c>
      <c r="AP2" s="45" t="s">
        <v>56</v>
      </c>
      <c r="AQ2" s="45" t="s">
        <v>57</v>
      </c>
      <c r="AR2" s="45" t="s">
        <v>58</v>
      </c>
      <c r="AS2" s="45" t="s">
        <v>59</v>
      </c>
      <c r="AT2" s="45" t="s">
        <v>60</v>
      </c>
      <c r="AU2" s="45" t="s">
        <v>61</v>
      </c>
      <c r="AV2" s="45" t="s">
        <v>62</v>
      </c>
      <c r="AW2" s="45" t="s">
        <v>63</v>
      </c>
      <c r="AX2" s="45" t="s">
        <v>64</v>
      </c>
      <c r="AY2" s="45" t="s">
        <v>65</v>
      </c>
      <c r="AZ2" s="45" t="s">
        <v>66</v>
      </c>
      <c r="BA2" s="45" t="s">
        <v>40</v>
      </c>
      <c r="BB2" s="45" t="s">
        <v>67</v>
      </c>
      <c r="BC2" s="45" t="s">
        <v>68</v>
      </c>
      <c r="BD2" s="45" t="s">
        <v>69</v>
      </c>
      <c r="BE2" s="45" t="s">
        <v>70</v>
      </c>
      <c r="BF2" s="45" t="s">
        <v>71</v>
      </c>
      <c r="BG2" s="45" t="s">
        <v>72</v>
      </c>
      <c r="BH2" s="45" t="s">
        <v>73</v>
      </c>
      <c r="BI2" s="45" t="s">
        <v>74</v>
      </c>
      <c r="BJ2" s="45" t="s">
        <v>75</v>
      </c>
      <c r="BK2" s="45" t="s">
        <v>76</v>
      </c>
      <c r="BL2" s="45" t="s">
        <v>77</v>
      </c>
      <c r="BM2" s="45" t="s">
        <v>78</v>
      </c>
      <c r="BN2" s="45" t="s">
        <v>39</v>
      </c>
      <c r="BO2" s="45" t="s">
        <v>78</v>
      </c>
      <c r="BP2" s="45" t="s">
        <v>39</v>
      </c>
      <c r="BQ2" s="44"/>
      <c r="BR2" s="44">
        <f>IF($BJ4,IF(E3-F3&lt;0,-0.5,IF(F3-E3&lt;0,0.5,0)),IF($BF4,IF($AW4&gt;$AW5,-0.5,IF($AW4&lt;$AW5,0.5,0)),IF($BG4,IF($AX4&gt;$AX5,-0.5, IF($AX4&lt;$AX5,0.5,0)),0)))</f>
        <v>0</v>
      </c>
      <c r="BS2" s="44"/>
      <c r="BT2" s="44">
        <f>F7-E7</f>
        <v>0</v>
      </c>
      <c r="BU2" s="43"/>
      <c r="BV2" s="43"/>
      <c r="BW2" s="43"/>
      <c r="BX2" s="43"/>
      <c r="BY2" s="43"/>
      <c r="BZ2" s="43"/>
    </row>
    <row r="3" spans="1:78" ht="9.9499999999999993" customHeight="1" x14ac:dyDescent="0.2">
      <c r="A3" s="43"/>
      <c r="B3" s="39">
        <v>42531</v>
      </c>
      <c r="C3" s="40">
        <v>0.875</v>
      </c>
      <c r="D3" s="131" t="s">
        <v>91</v>
      </c>
      <c r="E3" s="132"/>
      <c r="F3" s="132"/>
      <c r="G3" s="133" t="s">
        <v>96</v>
      </c>
      <c r="H3" s="75"/>
      <c r="I3" s="75"/>
      <c r="J3" s="18" t="s">
        <v>35</v>
      </c>
      <c r="K3" s="18" t="s">
        <v>0</v>
      </c>
      <c r="L3" s="18" t="s">
        <v>39</v>
      </c>
      <c r="M3" s="18" t="s">
        <v>40</v>
      </c>
      <c r="N3" s="18" t="str">
        <f>"+/-"</f>
        <v>+/-</v>
      </c>
      <c r="O3" s="75"/>
      <c r="P3" s="157">
        <v>41818</v>
      </c>
      <c r="Q3" s="147">
        <v>0.75</v>
      </c>
      <c r="R3" s="11" t="str">
        <f>IF(OR(I5&lt;2),"A1",T(J5))</f>
        <v>A1</v>
      </c>
      <c r="S3" s="1"/>
      <c r="T3" s="10"/>
      <c r="U3" s="75"/>
      <c r="V3" s="75"/>
      <c r="W3" s="75"/>
      <c r="X3" s="75"/>
      <c r="Y3" s="75"/>
      <c r="Z3" s="75"/>
      <c r="AA3" s="43"/>
      <c r="AB3" s="43"/>
      <c r="AC3" s="44"/>
      <c r="AD3" s="44"/>
      <c r="AE3" s="44"/>
      <c r="AF3" s="44"/>
      <c r="AG3" s="44"/>
      <c r="AH3" s="45"/>
      <c r="AI3" s="118" t="s">
        <v>13</v>
      </c>
      <c r="AJ3" s="119" t="s">
        <v>14</v>
      </c>
      <c r="AK3" s="120" t="s">
        <v>0</v>
      </c>
      <c r="AL3" s="118" t="s">
        <v>1</v>
      </c>
      <c r="AM3" s="120" t="s">
        <v>2</v>
      </c>
      <c r="AN3" s="121" t="s">
        <v>3</v>
      </c>
      <c r="AO3" s="120" t="s">
        <v>4</v>
      </c>
      <c r="AP3" s="120" t="s">
        <v>5</v>
      </c>
      <c r="AQ3" s="120" t="s">
        <v>6</v>
      </c>
      <c r="AR3" s="120" t="s">
        <v>7</v>
      </c>
      <c r="AS3" s="118" t="s">
        <v>27</v>
      </c>
      <c r="AT3" s="120" t="s">
        <v>28</v>
      </c>
      <c r="AU3" s="120" t="s">
        <v>29</v>
      </c>
      <c r="AV3" s="121" t="s">
        <v>30</v>
      </c>
      <c r="AW3" s="118" t="s">
        <v>16</v>
      </c>
      <c r="AX3" s="120" t="s">
        <v>17</v>
      </c>
      <c r="AY3" s="120" t="s">
        <v>18</v>
      </c>
      <c r="AZ3" s="121" t="s">
        <v>19</v>
      </c>
      <c r="BA3" s="118" t="s">
        <v>9</v>
      </c>
      <c r="BB3" s="120" t="s">
        <v>10</v>
      </c>
      <c r="BC3" s="120" t="s">
        <v>11</v>
      </c>
      <c r="BD3" s="121" t="s">
        <v>12</v>
      </c>
      <c r="BE3" s="118" t="s">
        <v>20</v>
      </c>
      <c r="BF3" s="120" t="s">
        <v>16</v>
      </c>
      <c r="BG3" s="120" t="s">
        <v>17</v>
      </c>
      <c r="BH3" s="120" t="s">
        <v>18</v>
      </c>
      <c r="BI3" s="120" t="s">
        <v>19</v>
      </c>
      <c r="BJ3" s="120" t="s">
        <v>8</v>
      </c>
      <c r="BK3" s="120" t="s">
        <v>21</v>
      </c>
      <c r="BL3" s="120" t="s">
        <v>22</v>
      </c>
      <c r="BM3" s="120" t="s">
        <v>23</v>
      </c>
      <c r="BN3" s="120" t="s">
        <v>24</v>
      </c>
      <c r="BO3" s="120" t="s">
        <v>25</v>
      </c>
      <c r="BP3" s="120" t="s">
        <v>26</v>
      </c>
      <c r="BQ3" s="118" t="s">
        <v>81</v>
      </c>
      <c r="BR3" s="120" t="s">
        <v>80</v>
      </c>
      <c r="BS3" s="120" t="s">
        <v>79</v>
      </c>
      <c r="BT3" s="121" t="s">
        <v>82</v>
      </c>
      <c r="BU3" s="43"/>
      <c r="BV3" s="43"/>
      <c r="BW3" s="43"/>
      <c r="BX3" s="43"/>
      <c r="BY3" s="43"/>
      <c r="BZ3" s="43"/>
    </row>
    <row r="4" spans="1:78" ht="9.9499999999999993" customHeight="1" x14ac:dyDescent="0.2">
      <c r="A4" s="43"/>
      <c r="B4" s="39">
        <v>42532</v>
      </c>
      <c r="C4" s="40">
        <v>0.625</v>
      </c>
      <c r="D4" s="134" t="s">
        <v>95</v>
      </c>
      <c r="E4" s="3"/>
      <c r="F4" s="3"/>
      <c r="G4" s="135" t="s">
        <v>85</v>
      </c>
      <c r="H4" s="75"/>
      <c r="I4" s="19">
        <f>AF4</f>
        <v>1</v>
      </c>
      <c r="J4" s="20" t="str">
        <f>INDEX(AJ4:AJ7,MATCH(AH4,$AI4:$AI7,0))</f>
        <v>France</v>
      </c>
      <c r="K4" s="21">
        <f>INDEX(AK4:AK7,MATCH(AH4,$AI4:$AI7,0))</f>
        <v>0</v>
      </c>
      <c r="L4" s="22">
        <f>INDEX(AL4:AL7,MATCH(AH4,$AI4:$AI7,0))</f>
        <v>0</v>
      </c>
      <c r="M4" s="21">
        <f>INDEX(AM4:AM7,MATCH(AH4,$AI4:$AI7,0))</f>
        <v>0</v>
      </c>
      <c r="N4" s="23">
        <f>INDEX(AN4:AN7,MATCH(AH4,$AI4:$AI7,0))</f>
        <v>0</v>
      </c>
      <c r="O4" s="75"/>
      <c r="P4" s="158"/>
      <c r="Q4" s="148"/>
      <c r="R4" s="11" t="str">
        <f>IF(OR(I14&lt;3,I13&lt;2),"B2",T(J21))</f>
        <v>B2</v>
      </c>
      <c r="S4" s="2"/>
      <c r="T4" s="10"/>
      <c r="U4" s="75"/>
      <c r="V4" s="75"/>
      <c r="W4" s="75"/>
      <c r="X4" s="75"/>
      <c r="Y4" s="75"/>
      <c r="Z4" s="75"/>
      <c r="AA4" s="43"/>
      <c r="AB4" s="43"/>
      <c r="AC4" s="44"/>
      <c r="AD4" s="44"/>
      <c r="AE4" s="44"/>
      <c r="AF4" s="49">
        <v>1</v>
      </c>
      <c r="AG4" s="50">
        <f>ROUND(AH4,0)</f>
        <v>2</v>
      </c>
      <c r="AH4" s="51">
        <f>MIN(AI4:AI7)</f>
        <v>2.4500000000000002</v>
      </c>
      <c r="AI4" s="52">
        <f>SUM(BA4:BD4)+2.45</f>
        <v>2.4500000000000002</v>
      </c>
      <c r="AJ4" s="53" t="str">
        <f>D3</f>
        <v>France</v>
      </c>
      <c r="AK4" s="54">
        <f>SUM(AO4:AR4)</f>
        <v>0</v>
      </c>
      <c r="AL4" s="55">
        <f>E3+E6+F7</f>
        <v>0</v>
      </c>
      <c r="AM4" s="54">
        <f>F3+F6+E7</f>
        <v>0</v>
      </c>
      <c r="AN4" s="56">
        <f>AL4-AM4</f>
        <v>0</v>
      </c>
      <c r="AO4" s="54" t="s">
        <v>15</v>
      </c>
      <c r="AP4" s="54">
        <f>IF(ISBLANK(E3),0,IF(E3&gt;F3,3,IF(E3=F3,1,0)))</f>
        <v>0</v>
      </c>
      <c r="AQ4" s="54">
        <f>IF(ISBLANK(E6),0,IF(E6&gt;F6,3,IF(E6=F6,1,0)))</f>
        <v>0</v>
      </c>
      <c r="AR4" s="54">
        <f>IF(ISBLANK(F7),0,IF(F7&gt;E7,3,IF(F7=E7,1,0)))</f>
        <v>0</v>
      </c>
      <c r="AS4" s="55" t="s">
        <v>15</v>
      </c>
      <c r="AT4" s="54" t="b">
        <f>(10*(AN4-AN5)+AL4-AL5&gt;0)</f>
        <v>0</v>
      </c>
      <c r="AU4" s="54" t="b">
        <f>10*(AN4-AN6)+AL4-AL6&gt;0</f>
        <v>0</v>
      </c>
      <c r="AV4" s="56" t="b">
        <f>10*(AN4-AN7)+AL4-AL7&gt;0</f>
        <v>0</v>
      </c>
      <c r="AW4" s="55">
        <f>10000*(AP4+AQ4)+(E6-F6+E3-F3)*100+(E6+E3)</f>
        <v>0</v>
      </c>
      <c r="AX4" s="54">
        <f>10000*(AP4+AR4)+(E3-F3+F7-E7)*100+(E3+F7)</f>
        <v>0</v>
      </c>
      <c r="AY4" s="54">
        <f>10000*(AQ4+AR4)+(E6-F6+F7-E7)*100+(E6+F7)</f>
        <v>0</v>
      </c>
      <c r="AZ4" s="56" t="s">
        <v>15</v>
      </c>
      <c r="BA4" s="55" t="s">
        <v>15</v>
      </c>
      <c r="BB4" s="57">
        <f>IF($AK4&gt;$AK5,-0.5,IF($AK5&gt;$AK4,0.5,IF(AT4,-0.5,IF(AS5,0.5,BR4))))</f>
        <v>0</v>
      </c>
      <c r="BC4" s="57">
        <f>IF($AK4&gt;$AK6,-0.5,IF($AK6&gt;$AK4,0.5,IF(AU4,-0.5,IF(AS6,0.5,BS4))))</f>
        <v>0</v>
      </c>
      <c r="BD4" s="58">
        <f>IF($AK4&gt;$AK7,-0.5,IF($AK7&gt;$AK4,0.5,IF(AV4,-0.5,IF(AS7,0.5,BT4))))</f>
        <v>0</v>
      </c>
      <c r="BE4" s="59" t="b">
        <f>AND(AND(AK4=AK5,AK5=AK6,AK6=AK7),AND(AL4=AL5,AL5=AL6,AL6=AL7),AND(AM4=AM5,AM5=AM6,AM6=AM7))</f>
        <v>1</v>
      </c>
      <c r="BF4" s="59" t="b">
        <f>AND(NOT(BE4),AK4=AK5,AK4=AK6,AL4=AL5,AL4=AL6,AM4=AM5,AM4=AM6)</f>
        <v>0</v>
      </c>
      <c r="BG4" s="59" t="b">
        <f>AND(NOT(BE4),AK4=AK5,AK4=AK7,AL4=AL5,AL4=AL7,AM4=AM5,AM4=AM7)</f>
        <v>0</v>
      </c>
      <c r="BH4" s="59" t="b">
        <f>AND(NOT(BE4),AK4=AK6,AK4=AK7,AL4=AL6,AL4=AL7,AM4=AM6,AM4=AM7)</f>
        <v>0</v>
      </c>
      <c r="BI4" s="59" t="b">
        <f>AND(NOT(BE4),AK5=AK6,AK5=AK7,AL5=AL6,AL5=AL7,AM5=AM6,AM5=AM7)</f>
        <v>0</v>
      </c>
      <c r="BJ4" s="59" t="b">
        <f>AND(NOT(BE4),NOT(BF4),NOT(BG4),AK4=AK5,AL4=AL5,AM4=AM5)</f>
        <v>0</v>
      </c>
      <c r="BK4" s="59" t="b">
        <f>AND(NOT(BE4),NOT(BF4),NOT(BH4),AK4=AK6,AL4=AL6,AM4=AM6)</f>
        <v>0</v>
      </c>
      <c r="BL4" s="59" t="b">
        <f>AND(NOT(BE4),NOT(BG4),NOT(BH4),AK4=AK7,AL4=AL7,AM4=AM7)</f>
        <v>0</v>
      </c>
      <c r="BM4" s="59" t="b">
        <f>AND(NOT(BE4),NOT(BF4),NOT(BI4),AK5=AK6,AL5=AL6)</f>
        <v>0</v>
      </c>
      <c r="BN4" s="59" t="b">
        <f>AND(NOT(BE4),NOT(BG4),NOT(BI4),AK5=AK7,AL5=AL7,AM5=AM7)</f>
        <v>0</v>
      </c>
      <c r="BO4" s="59" t="b">
        <f>AND(NOT(BE4),NOT(BH4),NOT(BI4),AK6=AK7,AL6=AL7,AM6=AM7)</f>
        <v>0</v>
      </c>
      <c r="BP4" s="59" t="b">
        <f t="array" ref="BP4">AND(NOT(BE4:BO4))</f>
        <v>0</v>
      </c>
      <c r="BQ4" s="55" t="s">
        <v>15</v>
      </c>
      <c r="BR4" s="54">
        <f>IF($BJ4,IF(F3-E3&lt;0,-0.5,IF(E3-F3&lt;0,0.5,0)),IF($BF4,IF($AW4&gt;$AW5,-0.5,IF($AW4&lt;$AW5,0.5,0)),IF($BG4,IF($AX4&gt;$AX5,-0.5, IF($AX4&lt;$AX5,0.5,0)),0)))</f>
        <v>0</v>
      </c>
      <c r="BS4" s="54">
        <f>IF($BK4,IF(F6-E6&lt;0,-0.5,IF(E6-F6&lt;0,0.5,0)),IF($BF4,IF($AW4&gt;$AW6,-0.5,IF($AW4&lt;$AW6,0.5,0)),IF($BH4,IF($AY4&gt;$AY6,-0.5,IF($AY4&lt;$AY6,0.5,0)),0)))</f>
        <v>0</v>
      </c>
      <c r="BT4" s="56">
        <f>IF($BL4,IF(E7-F7&lt;0,-0.5,IF(F7-E7&lt;0,0.5,0)),IF($BG4,IF($AX4&gt;$AX7,-0.5,IF($AX4&lt;$AX7,0.5,0)),IF($BH4,IF($AY4&gt;$AY7,-0.5, IF($AY4&lt;$AY7,0.5,0)),0)))</f>
        <v>0</v>
      </c>
      <c r="BU4" s="117"/>
      <c r="BV4" s="43"/>
      <c r="BW4" s="43"/>
      <c r="BX4" s="43"/>
      <c r="BY4" s="43"/>
      <c r="BZ4" s="43"/>
    </row>
    <row r="5" spans="1:78" ht="9.9499999999999993" customHeight="1" x14ac:dyDescent="0.2">
      <c r="A5" s="43"/>
      <c r="B5" s="39">
        <v>42536</v>
      </c>
      <c r="C5" s="40">
        <v>0.75</v>
      </c>
      <c r="D5" s="134" t="s">
        <v>96</v>
      </c>
      <c r="E5" s="3"/>
      <c r="F5" s="3"/>
      <c r="G5" s="135" t="s">
        <v>85</v>
      </c>
      <c r="H5" s="75"/>
      <c r="I5" s="24">
        <f>AF5</f>
        <v>1</v>
      </c>
      <c r="J5" s="25" t="str">
        <f>INDEX(AJ4:AJ7,MATCH(AH5,$AI4:$AI7,0))</f>
        <v>Roumanie</v>
      </c>
      <c r="K5" s="26">
        <f>INDEX(AK4:AK7,MATCH(AH5,$AI4:$AI7,0))</f>
        <v>0</v>
      </c>
      <c r="L5" s="27">
        <f>INDEX(AL4:AL7,MATCH(AH5,$AI4:$AI7,0))</f>
        <v>0</v>
      </c>
      <c r="M5" s="26">
        <f>INDEX(AM4:AM7,MATCH(AH5,$AI4:$AI7,0))</f>
        <v>0</v>
      </c>
      <c r="N5" s="28">
        <f>INDEX(AN4:AN7,MATCH(AH5,$AI4:$AI7,0))</f>
        <v>0</v>
      </c>
      <c r="O5" s="75"/>
      <c r="P5" s="157">
        <v>41818</v>
      </c>
      <c r="Q5" s="147">
        <v>0.91666666666666663</v>
      </c>
      <c r="R5" s="11" t="str">
        <f>IF(OR(I21&lt;2),"C1",T(J28))</f>
        <v>C1</v>
      </c>
      <c r="S5" s="1"/>
      <c r="T5" s="10"/>
      <c r="U5" s="75"/>
      <c r="V5" s="75"/>
      <c r="W5" s="75"/>
      <c r="X5" s="75"/>
      <c r="Y5" s="75"/>
      <c r="Z5" s="75"/>
      <c r="AA5" s="43"/>
      <c r="AB5" s="43"/>
      <c r="AC5" s="44"/>
      <c r="AD5" s="44"/>
      <c r="AE5" s="44"/>
      <c r="AF5" s="49">
        <f>IF(ROUND(AH5,0)=ROUND(AH4,0),AF4,2)</f>
        <v>1</v>
      </c>
      <c r="AG5" s="50">
        <f>ROUND(AH5,0)</f>
        <v>2</v>
      </c>
      <c r="AH5" s="51">
        <f>MAX(MIN(AI4:AI6),MIN(AI4,AI5,AI7),MIN(AI4,AI6,AI7),MIN(AI5:AI7))</f>
        <v>2.46</v>
      </c>
      <c r="AI5" s="60">
        <f>SUM(BA5:BD5)+2.46</f>
        <v>2.46</v>
      </c>
      <c r="AJ5" s="53" t="str">
        <f>G3</f>
        <v>Roumanie</v>
      </c>
      <c r="AK5" s="54">
        <f>SUM(AO5:AR5)</f>
        <v>0</v>
      </c>
      <c r="AL5" s="55">
        <f>F3+E5+E8</f>
        <v>0</v>
      </c>
      <c r="AM5" s="54">
        <f>E3+F5+F8</f>
        <v>0</v>
      </c>
      <c r="AN5" s="56">
        <f>AL5-AM5</f>
        <v>0</v>
      </c>
      <c r="AO5" s="54">
        <f>IF(ISBLANK(F3),0,IF(AP4=3,0,IF(AP4=1,1,3)))</f>
        <v>0</v>
      </c>
      <c r="AP5" s="54" t="s">
        <v>15</v>
      </c>
      <c r="AQ5" s="54">
        <f>IF(ISBLANK(E8),0,IF(AP6=3,0,IF(AP6=1,1,3)))</f>
        <v>0</v>
      </c>
      <c r="AR5" s="54">
        <f>IF(ISBLANK(E5),0,IF(E5&gt;F5,3,IF(E5=F5,1,0)))</f>
        <v>0</v>
      </c>
      <c r="AS5" s="55" t="b">
        <f>(10*(AN4-AN5)+AL4-AL5&lt;0)</f>
        <v>0</v>
      </c>
      <c r="AT5" s="54" t="s">
        <v>15</v>
      </c>
      <c r="AU5" s="54" t="b">
        <f>10*(AN5-AN6)+AL5-AL6&gt;0</f>
        <v>0</v>
      </c>
      <c r="AV5" s="56" t="b">
        <f>10*(AN5-AN7)+AL5-AL7&gt;0</f>
        <v>0</v>
      </c>
      <c r="AW5" s="55">
        <f>10000*(AO5+AQ5)+(F3-E3+E8-F8)*100+(F3+E8)</f>
        <v>0</v>
      </c>
      <c r="AX5" s="54">
        <f>10000*(AO5+AR5)+(F3-E3+F5-E5)*100+(F3+F5)</f>
        <v>0</v>
      </c>
      <c r="AY5" s="54" t="s">
        <v>15</v>
      </c>
      <c r="AZ5" s="56">
        <f>10000*(AQ5+AR5)+(F5-E5+E8-F8)*100+(F5+E8)</f>
        <v>0</v>
      </c>
      <c r="BA5" s="61">
        <f>-BB4</f>
        <v>0</v>
      </c>
      <c r="BB5" s="54" t="s">
        <v>15</v>
      </c>
      <c r="BC5" s="57">
        <f>IF($AK5&gt;$AK6,-0.5,IF($AK6&gt;$AK5,0.5,IF(AU5,-0.5,IF(AT6,0.5,BS5))))</f>
        <v>0</v>
      </c>
      <c r="BD5" s="58">
        <f>IF($AK5&gt;$AK7,-0.5,IF($AK7&gt;$AK5,0.5,IF(AV5,-0.5,IF(AT7,0.5,BT5))))</f>
        <v>0</v>
      </c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55"/>
      <c r="BR5" s="54" t="s">
        <v>15</v>
      </c>
      <c r="BS5" s="54">
        <f>IF($BM4,IF(F8-E8&lt;0,-0.5,IF(E8-F8&lt;0,0.5,0)),IF($BF4,IF($AW5&gt;$AW6,-0.5,IF($AW5&lt;$AW6,0.5,0)),IF($BI4,IF($AZ5&gt;$AZ6,-0.5,IF($AZ5&lt;$AZ6,0.5,0)),0)))</f>
        <v>0</v>
      </c>
      <c r="BT5" s="56">
        <f>IF($BN4,IF(E6-F6&lt;0,-0.5,IF(F6-E6&lt;0,0.5,0)),IF($BG4,IF($AX5&gt;$AX7,-0.5,IF($AX5&lt;$AX7,0.5,0)),IF($BI4,IF($AZ5&gt;$AZ7,-0.5,IF($AZ5&lt;$AZ7,0.5,0)),0)))</f>
        <v>0</v>
      </c>
      <c r="BU5" s="43"/>
      <c r="BV5" s="43"/>
      <c r="BW5" s="43"/>
      <c r="BX5" s="43"/>
      <c r="BY5" s="43"/>
      <c r="BZ5" s="43"/>
    </row>
    <row r="6" spans="1:78" ht="9.9499999999999993" customHeight="1" x14ac:dyDescent="0.2">
      <c r="A6" s="43"/>
      <c r="B6" s="39">
        <v>42536</v>
      </c>
      <c r="C6" s="40">
        <v>0.875</v>
      </c>
      <c r="D6" s="134" t="s">
        <v>91</v>
      </c>
      <c r="E6" s="3"/>
      <c r="F6" s="3"/>
      <c r="G6" s="135" t="s">
        <v>95</v>
      </c>
      <c r="H6" s="75"/>
      <c r="I6" s="24">
        <f>AF6</f>
        <v>1</v>
      </c>
      <c r="J6" s="16" t="str">
        <f>INDEX(AJ4:AJ7,MATCH(AH6,$AI4:$AI7,0))</f>
        <v>Albanie</v>
      </c>
      <c r="K6" s="29">
        <f>INDEX(AK4:AK7,MATCH(AH6,$AI4:$AI7,0))</f>
        <v>0</v>
      </c>
      <c r="L6" s="30">
        <f>INDEX(AL4:AL7,MATCH(AH6,$AI4:$AI7,0))</f>
        <v>0</v>
      </c>
      <c r="M6" s="29">
        <f>INDEX(AM4:AM7,MATCH(AH6,$AI4:$AI7,0))</f>
        <v>0</v>
      </c>
      <c r="N6" s="31">
        <f>INDEX(AN4:AN7,MATCH(AH6,$AI4:$AI7,0))</f>
        <v>0</v>
      </c>
      <c r="O6" s="75"/>
      <c r="P6" s="158"/>
      <c r="Q6" s="148"/>
      <c r="R6" s="11" t="str">
        <f>IF(OR(I30&lt;3,I29&lt;2),"D2",T(J57))</f>
        <v>D2</v>
      </c>
      <c r="S6" s="2"/>
      <c r="T6" s="10"/>
      <c r="U6" s="75"/>
      <c r="V6" s="75"/>
      <c r="W6" s="75"/>
      <c r="X6" s="75"/>
      <c r="Y6" s="75"/>
      <c r="Z6" s="75"/>
      <c r="AA6" s="43"/>
      <c r="AB6" s="43"/>
      <c r="AC6" s="44"/>
      <c r="AD6" s="44"/>
      <c r="AE6" s="44"/>
      <c r="AF6" s="49">
        <f>IF(ROUND(AH6,0)=ROUND(AH5,0),AF5,3)</f>
        <v>1</v>
      </c>
      <c r="AG6" s="50">
        <f>ROUND(AH6,0)</f>
        <v>2</v>
      </c>
      <c r="AH6" s="51">
        <f>MIN(MAX(AI4:AI6),MAX(AI4,AI5,AI7),MAX(AI4,AI6,AI7),MAX(AI5:AI7))</f>
        <v>2.4700000000000002</v>
      </c>
      <c r="AI6" s="60">
        <f>SUM(BA6:BD6)+2.47</f>
        <v>2.4700000000000002</v>
      </c>
      <c r="AJ6" s="53" t="str">
        <f>D4</f>
        <v>Albanie</v>
      </c>
      <c r="AK6" s="54">
        <f>SUM(AO6:AR6)</f>
        <v>0</v>
      </c>
      <c r="AL6" s="55">
        <f>E4+F6+F8</f>
        <v>0</v>
      </c>
      <c r="AM6" s="54">
        <f>F4+E6+E8</f>
        <v>0</v>
      </c>
      <c r="AN6" s="56">
        <f>AL6-AM6</f>
        <v>0</v>
      </c>
      <c r="AO6" s="54">
        <f>IF(ISBLANK(F6),0,IF(AQ4=3,0,IF(AQ4=1,1,3)))</f>
        <v>0</v>
      </c>
      <c r="AP6" s="54">
        <f>IF(ISBLANK(F8),0,IF(F8&gt;E8,3,IF(F8=E8,1,0)))</f>
        <v>0</v>
      </c>
      <c r="AQ6" s="54" t="s">
        <v>15</v>
      </c>
      <c r="AR6" s="54">
        <f>IF(ISBLANK(E4),0,IF(E4&gt;F4,3,IF(E4=F4,1,0)))</f>
        <v>0</v>
      </c>
      <c r="AS6" s="55" t="b">
        <f>10*(AN4-AN6)+AL4-AL6&lt;0</f>
        <v>0</v>
      </c>
      <c r="AT6" s="54" t="b">
        <f>10*(AN5-AN6)+AL5-AL6&lt;0</f>
        <v>0</v>
      </c>
      <c r="AU6" s="54" t="s">
        <v>15</v>
      </c>
      <c r="AV6" s="56" t="b">
        <f>10*(AN6-AN7)+AL6-AL7&gt;0</f>
        <v>0</v>
      </c>
      <c r="AW6" s="55">
        <f>10000*(AO6+AP6)+(F6-E6+F8-E8)*100+(F6+F8)</f>
        <v>0</v>
      </c>
      <c r="AX6" s="54" t="s">
        <v>15</v>
      </c>
      <c r="AY6" s="54">
        <f>10000*(AO6+AR6)+(E4-F4+F6-E6)*100+(E4+F5)</f>
        <v>0</v>
      </c>
      <c r="AZ6" s="56">
        <f>10000*(AP6+AR6)+(E4-F4+F8-E8)*100+(E4+F8)</f>
        <v>0</v>
      </c>
      <c r="BA6" s="61">
        <f>-BC4</f>
        <v>0</v>
      </c>
      <c r="BB6" s="57">
        <f>-BC5</f>
        <v>0</v>
      </c>
      <c r="BC6" s="57" t="s">
        <v>15</v>
      </c>
      <c r="BD6" s="58">
        <f>IF($AK6&gt;$AK7,-0.5,IF($AK7&gt;$AK6,0.5,IF(AV6,-0.5,IF(AU7,0.5,BT6))))</f>
        <v>0</v>
      </c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55"/>
      <c r="BR6" s="54"/>
      <c r="BS6" s="54" t="s">
        <v>15</v>
      </c>
      <c r="BT6" s="56">
        <f>IF($BO4,IF(F4-E4&lt;0,-0.5,IF(E4-F4&lt;0,0.5,0)),IF($BH4,IF($AY6&gt;$AY7,-0.5,IF($AY6&lt;$AY7,0.5,0)),IF($BI4,IF($AZ6&gt;$AZ7,-0.5,IF($AZ6&lt;$AZ7,0.5,0)),0)))</f>
        <v>0</v>
      </c>
      <c r="BU6" s="43"/>
      <c r="BV6" s="43"/>
      <c r="BW6" s="43"/>
      <c r="BX6" s="43"/>
      <c r="BY6" s="43"/>
      <c r="BZ6" s="43"/>
    </row>
    <row r="7" spans="1:78" ht="9.9499999999999993" customHeight="1" x14ac:dyDescent="0.2">
      <c r="A7" s="43"/>
      <c r="B7" s="39">
        <v>42540</v>
      </c>
      <c r="C7" s="40">
        <v>0.875</v>
      </c>
      <c r="D7" s="134" t="s">
        <v>85</v>
      </c>
      <c r="E7" s="3"/>
      <c r="F7" s="3"/>
      <c r="G7" s="135" t="s">
        <v>91</v>
      </c>
      <c r="H7" s="75"/>
      <c r="I7" s="32">
        <f>AF7</f>
        <v>1</v>
      </c>
      <c r="J7" s="17" t="str">
        <f>INDEX(AJ4:AJ7,MATCH(AH7,$AI4:$AI7,0))</f>
        <v>Suisse</v>
      </c>
      <c r="K7" s="33">
        <f>INDEX(AK4:AK7,MATCH(AH7,$AI4:$AI7,0))</f>
        <v>0</v>
      </c>
      <c r="L7" s="34">
        <f>INDEX(AL4:AL7,MATCH(AH7,$AI4:$AI7,0))</f>
        <v>0</v>
      </c>
      <c r="M7" s="33">
        <f>INDEX(AM4:AM7,MATCH(AH7,$AI4:$AI7,0))</f>
        <v>0</v>
      </c>
      <c r="N7" s="35">
        <f>INDEX(AN4:AN7,MATCH(AH7,$AI4:$AI7,0))</f>
        <v>0</v>
      </c>
      <c r="O7" s="75"/>
      <c r="P7" s="157">
        <v>41819</v>
      </c>
      <c r="Q7" s="147">
        <v>0.75</v>
      </c>
      <c r="R7" s="11" t="str">
        <f>IF(OR(I13&lt;2),"B1",T(J12))</f>
        <v>B1</v>
      </c>
      <c r="S7" s="1"/>
      <c r="T7" s="10"/>
      <c r="U7" s="75"/>
      <c r="V7" s="75"/>
      <c r="W7" s="75"/>
      <c r="X7" s="75"/>
      <c r="Y7" s="75"/>
      <c r="Z7" s="75"/>
      <c r="AA7" s="43"/>
      <c r="AB7" s="43"/>
      <c r="AC7" s="44"/>
      <c r="AD7" s="44"/>
      <c r="AE7" s="44"/>
      <c r="AF7" s="49">
        <f>IF(ROUND(AH7,0)=ROUND(AH6,0),AF6,4)</f>
        <v>1</v>
      </c>
      <c r="AG7" s="50">
        <f>ROUND(AH7,0)</f>
        <v>2</v>
      </c>
      <c r="AH7" s="51">
        <f>MAX(AI4:AI7)</f>
        <v>2.48</v>
      </c>
      <c r="AI7" s="62">
        <f>SUM(BA7:BD7)+2.48</f>
        <v>2.48</v>
      </c>
      <c r="AJ7" s="63" t="str">
        <f>G4</f>
        <v>Suisse</v>
      </c>
      <c r="AK7" s="59">
        <f>SUM(AO7:AR7)</f>
        <v>0</v>
      </c>
      <c r="AL7" s="64">
        <f>F4+F5+E7</f>
        <v>0</v>
      </c>
      <c r="AM7" s="59">
        <f>E4+E5+F7</f>
        <v>0</v>
      </c>
      <c r="AN7" s="65">
        <f>AL7-AM7</f>
        <v>0</v>
      </c>
      <c r="AO7" s="59">
        <f>IF(ISBLANK(E7),0,IF(AR4=3,0,IF(AR4=1,1,3)))</f>
        <v>0</v>
      </c>
      <c r="AP7" s="59">
        <f>IF(ISBLANK(F5),0,IF(AR5=3,0,IF(AR5=1,1,3)))</f>
        <v>0</v>
      </c>
      <c r="AQ7" s="59">
        <f>IF(ISBLANK(F4),0,IF(AR6=3,0,IF(AR6=1,1,3)))</f>
        <v>0</v>
      </c>
      <c r="AR7" s="59" t="s">
        <v>15</v>
      </c>
      <c r="AS7" s="64" t="b">
        <f>10*(AN4-AN7)+AL4-AL7&lt;0</f>
        <v>0</v>
      </c>
      <c r="AT7" s="59" t="b">
        <f>10*(AN5-AN7)+AL5-AL7&lt;0</f>
        <v>0</v>
      </c>
      <c r="AU7" s="59" t="b">
        <f>10*(AN6-AN7)+AL6-AL7&lt;0</f>
        <v>0</v>
      </c>
      <c r="AV7" s="65" t="s">
        <v>15</v>
      </c>
      <c r="AW7" s="64" t="s">
        <v>15</v>
      </c>
      <c r="AX7" s="59">
        <f>10000*(AO7+AP7)+(E7-F7+E5-F5)*100+(E7+E5)</f>
        <v>0</v>
      </c>
      <c r="AY7" s="59">
        <f>10000*(AO7+AQ7)+(F4-E4+E7-F7)*100+(F4+E7)</f>
        <v>0</v>
      </c>
      <c r="AZ7" s="65">
        <f>10000*(AP7+AQ7)+(E5-F5+F4-E4)*100+(E5+F4)</f>
        <v>0</v>
      </c>
      <c r="BA7" s="66">
        <f>-BD4</f>
        <v>0</v>
      </c>
      <c r="BB7" s="67">
        <f>-BD5</f>
        <v>0</v>
      </c>
      <c r="BC7" s="67">
        <f>-BD6</f>
        <v>0</v>
      </c>
      <c r="BD7" s="65" t="s">
        <v>15</v>
      </c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64"/>
      <c r="BR7" s="59"/>
      <c r="BS7" s="59"/>
      <c r="BT7" s="65" t="s">
        <v>15</v>
      </c>
      <c r="BU7" s="43"/>
      <c r="BV7" s="43"/>
      <c r="BW7" s="43"/>
      <c r="BX7" s="43"/>
      <c r="BY7" s="43"/>
      <c r="BZ7" s="43"/>
    </row>
    <row r="8" spans="1:78" ht="9.9499999999999993" customHeight="1" thickBot="1" x14ac:dyDescent="0.25">
      <c r="A8" s="43"/>
      <c r="B8" s="41">
        <v>42540</v>
      </c>
      <c r="C8" s="42">
        <v>0.875</v>
      </c>
      <c r="D8" s="136" t="s">
        <v>96</v>
      </c>
      <c r="E8" s="137"/>
      <c r="F8" s="137"/>
      <c r="G8" s="138" t="s">
        <v>95</v>
      </c>
      <c r="H8" s="75"/>
      <c r="I8" s="91"/>
      <c r="J8" s="93" t="str">
        <f>IF(OR(I6&lt;3,I5&lt;2),"TIRAGE AU SORT !!!"," ")</f>
        <v>TIRAGE AU SORT !!!</v>
      </c>
      <c r="K8" s="92"/>
      <c r="L8" s="92"/>
      <c r="M8" s="92"/>
      <c r="N8" s="92"/>
      <c r="O8" s="75"/>
      <c r="P8" s="158"/>
      <c r="Q8" s="148"/>
      <c r="R8" s="11" t="str">
        <f>IF(OR(I6&lt;3,I5&lt;2),"A2",T(J58))</f>
        <v>A2</v>
      </c>
      <c r="S8" s="2"/>
      <c r="T8" s="10"/>
      <c r="U8" s="75"/>
      <c r="V8" s="75"/>
      <c r="W8" s="75"/>
      <c r="X8" s="75"/>
      <c r="Y8" s="75"/>
      <c r="Z8" s="75"/>
      <c r="AA8" s="43"/>
      <c r="AB8" s="43"/>
      <c r="AC8" s="44"/>
      <c r="AD8" s="44"/>
      <c r="AE8" s="44"/>
      <c r="AF8" s="44"/>
      <c r="AG8" s="51"/>
      <c r="AH8" s="51"/>
      <c r="AI8" s="51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4"/>
      <c r="BR8" s="44"/>
      <c r="BS8" s="44"/>
      <c r="BT8" s="44"/>
      <c r="BU8" s="43"/>
      <c r="BV8" s="43"/>
      <c r="BW8" s="43"/>
      <c r="BX8" s="43"/>
      <c r="BY8" s="43"/>
      <c r="BZ8" s="43"/>
    </row>
    <row r="9" spans="1:78" ht="9.9499999999999993" customHeight="1" thickBot="1" x14ac:dyDescent="0.25">
      <c r="A9" s="43"/>
      <c r="B9" s="75"/>
      <c r="C9" s="75"/>
      <c r="D9" s="75"/>
      <c r="E9" s="75"/>
      <c r="F9" s="75"/>
      <c r="G9" s="76"/>
      <c r="H9" s="75"/>
      <c r="I9" s="77"/>
      <c r="J9" s="75"/>
      <c r="K9" s="75"/>
      <c r="L9" s="75"/>
      <c r="M9" s="75"/>
      <c r="N9" s="75"/>
      <c r="O9" s="75"/>
      <c r="P9" s="157">
        <v>41819</v>
      </c>
      <c r="Q9" s="147">
        <v>0.91666666666666663</v>
      </c>
      <c r="R9" s="11" t="str">
        <f>IF(OR(I29&lt;2),"D1",T(J44))</f>
        <v>D1</v>
      </c>
      <c r="S9" s="1"/>
      <c r="T9" s="10"/>
      <c r="U9" s="75"/>
      <c r="V9" s="75"/>
      <c r="W9" s="75"/>
      <c r="X9" s="75"/>
      <c r="Y9" s="75"/>
      <c r="Z9" s="75"/>
      <c r="AA9" s="43"/>
      <c r="AB9" s="43"/>
      <c r="AC9" s="68"/>
      <c r="AD9" s="68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4"/>
      <c r="BR9" s="44"/>
      <c r="BS9" s="44"/>
      <c r="BT9" s="44"/>
      <c r="BU9" s="43"/>
      <c r="BV9" s="43"/>
      <c r="BW9" s="43"/>
      <c r="BX9" s="43"/>
      <c r="BY9" s="43"/>
      <c r="BZ9" s="43"/>
    </row>
    <row r="10" spans="1:78" ht="9.9499999999999993" customHeight="1" thickBot="1" x14ac:dyDescent="0.25">
      <c r="A10" s="43"/>
      <c r="B10" s="130" t="s">
        <v>36</v>
      </c>
      <c r="C10" s="126"/>
      <c r="D10" s="127"/>
      <c r="E10" s="128"/>
      <c r="F10" s="128"/>
      <c r="G10" s="129"/>
      <c r="H10" s="75"/>
      <c r="I10" s="77"/>
      <c r="J10" s="75"/>
      <c r="K10" s="75"/>
      <c r="L10" s="75"/>
      <c r="M10" s="75"/>
      <c r="N10" s="75"/>
      <c r="O10" s="75"/>
      <c r="P10" s="158"/>
      <c r="Q10" s="148"/>
      <c r="R10" s="11" t="str">
        <f>IF(OR(I22&lt;3,I21&lt;2),"C2",T(J37))</f>
        <v>C2</v>
      </c>
      <c r="S10" s="2"/>
      <c r="T10" s="10"/>
      <c r="U10" s="75"/>
      <c r="V10" s="75"/>
      <c r="W10" s="75"/>
      <c r="X10" s="75"/>
      <c r="Y10" s="75"/>
      <c r="Z10" s="75"/>
      <c r="AA10" s="43"/>
      <c r="AB10" s="43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4"/>
      <c r="BR10" s="44"/>
      <c r="BS10" s="44"/>
      <c r="BT10" s="44"/>
      <c r="BU10" s="43"/>
      <c r="BV10" s="43"/>
      <c r="BW10" s="43"/>
      <c r="BX10" s="43"/>
      <c r="BY10" s="43"/>
      <c r="BZ10" s="43"/>
    </row>
    <row r="11" spans="1:78" ht="9.9499999999999993" customHeight="1" x14ac:dyDescent="0.2">
      <c r="A11" s="43"/>
      <c r="B11" s="39">
        <v>42532</v>
      </c>
      <c r="C11" s="40">
        <v>0.875</v>
      </c>
      <c r="D11" s="139" t="s">
        <v>90</v>
      </c>
      <c r="E11" s="140"/>
      <c r="F11" s="132"/>
      <c r="G11" s="141" t="s">
        <v>93</v>
      </c>
      <c r="H11" s="75"/>
      <c r="I11" s="77"/>
      <c r="J11" s="18" t="s">
        <v>36</v>
      </c>
      <c r="K11" s="18" t="s">
        <v>0</v>
      </c>
      <c r="L11" s="18" t="s">
        <v>39</v>
      </c>
      <c r="M11" s="18" t="s">
        <v>40</v>
      </c>
      <c r="N11" s="18" t="str">
        <f>"+/-"</f>
        <v>+/-</v>
      </c>
      <c r="O11" s="75"/>
      <c r="P11" s="157">
        <v>41820</v>
      </c>
      <c r="Q11" s="147">
        <v>0.75</v>
      </c>
      <c r="R11" s="12" t="str">
        <f>IF(OR(I37&lt;2),"E1",T(J20))</f>
        <v>E1</v>
      </c>
      <c r="S11" s="1"/>
      <c r="T11" s="10"/>
      <c r="U11" s="75"/>
      <c r="V11" s="75"/>
      <c r="W11" s="75"/>
      <c r="X11" s="75"/>
      <c r="Y11" s="75"/>
      <c r="Z11" s="75"/>
      <c r="AA11" s="43"/>
      <c r="AB11" s="43"/>
      <c r="AC11" s="44"/>
      <c r="AD11" s="44"/>
      <c r="AE11" s="44"/>
      <c r="AF11" s="44"/>
      <c r="AG11" s="44"/>
      <c r="AH11" s="44"/>
      <c r="AI11" s="118" t="s">
        <v>13</v>
      </c>
      <c r="AJ11" s="119" t="s">
        <v>14</v>
      </c>
      <c r="AK11" s="120" t="s">
        <v>0</v>
      </c>
      <c r="AL11" s="118" t="s">
        <v>1</v>
      </c>
      <c r="AM11" s="120" t="s">
        <v>2</v>
      </c>
      <c r="AN11" s="121" t="s">
        <v>3</v>
      </c>
      <c r="AO11" s="120" t="s">
        <v>4</v>
      </c>
      <c r="AP11" s="120" t="s">
        <v>5</v>
      </c>
      <c r="AQ11" s="120" t="s">
        <v>6</v>
      </c>
      <c r="AR11" s="120" t="s">
        <v>7</v>
      </c>
      <c r="AS11" s="118" t="s">
        <v>27</v>
      </c>
      <c r="AT11" s="120" t="s">
        <v>28</v>
      </c>
      <c r="AU11" s="120" t="s">
        <v>29</v>
      </c>
      <c r="AV11" s="121" t="s">
        <v>30</v>
      </c>
      <c r="AW11" s="118" t="s">
        <v>16</v>
      </c>
      <c r="AX11" s="120" t="s">
        <v>17</v>
      </c>
      <c r="AY11" s="120" t="s">
        <v>18</v>
      </c>
      <c r="AZ11" s="121" t="s">
        <v>19</v>
      </c>
      <c r="BA11" s="118" t="s">
        <v>9</v>
      </c>
      <c r="BB11" s="120" t="s">
        <v>10</v>
      </c>
      <c r="BC11" s="120" t="s">
        <v>11</v>
      </c>
      <c r="BD11" s="121" t="s">
        <v>12</v>
      </c>
      <c r="BE11" s="118" t="s">
        <v>20</v>
      </c>
      <c r="BF11" s="120" t="s">
        <v>16</v>
      </c>
      <c r="BG11" s="120" t="s">
        <v>17</v>
      </c>
      <c r="BH11" s="120" t="s">
        <v>18</v>
      </c>
      <c r="BI11" s="120" t="s">
        <v>19</v>
      </c>
      <c r="BJ11" s="120" t="s">
        <v>8</v>
      </c>
      <c r="BK11" s="120" t="s">
        <v>21</v>
      </c>
      <c r="BL11" s="120" t="s">
        <v>22</v>
      </c>
      <c r="BM11" s="120" t="s">
        <v>23</v>
      </c>
      <c r="BN11" s="120" t="s">
        <v>24</v>
      </c>
      <c r="BO11" s="120" t="s">
        <v>25</v>
      </c>
      <c r="BP11" s="121" t="s">
        <v>26</v>
      </c>
      <c r="BQ11" s="118" t="s">
        <v>81</v>
      </c>
      <c r="BR11" s="120" t="s">
        <v>80</v>
      </c>
      <c r="BS11" s="120" t="s">
        <v>79</v>
      </c>
      <c r="BT11" s="121" t="s">
        <v>82</v>
      </c>
      <c r="BU11" s="43"/>
      <c r="BV11" s="43"/>
      <c r="BW11" s="43"/>
      <c r="BX11" s="43"/>
      <c r="BY11" s="43"/>
      <c r="BZ11" s="43"/>
    </row>
    <row r="12" spans="1:78" ht="9.9499999999999993" customHeight="1" x14ac:dyDescent="0.2">
      <c r="A12" s="43"/>
      <c r="B12" s="39">
        <v>42532</v>
      </c>
      <c r="C12" s="40">
        <v>0.75</v>
      </c>
      <c r="D12" s="142" t="s">
        <v>97</v>
      </c>
      <c r="E12" s="1"/>
      <c r="F12" s="3"/>
      <c r="G12" s="143" t="s">
        <v>98</v>
      </c>
      <c r="H12" s="75"/>
      <c r="I12" s="19">
        <f>AF12</f>
        <v>1</v>
      </c>
      <c r="J12" s="36" t="str">
        <f>INDEX(AJ12:AJ15,MATCH(AH12,$AI12:$AI15,0))</f>
        <v>Angleterre</v>
      </c>
      <c r="K12" s="21">
        <f>INDEX(AK12:AK15,MATCH(AH12,$AI12:$AI15,0))</f>
        <v>0</v>
      </c>
      <c r="L12" s="22">
        <f>INDEX(AL12:AL15,MATCH(AH12,$AI12:$AI15,0))</f>
        <v>0</v>
      </c>
      <c r="M12" s="21">
        <f>INDEX(AM12:AM15,MATCH(AH12,$AI12:$AI15,0))</f>
        <v>0</v>
      </c>
      <c r="N12" s="23">
        <f>INDEX(AN12:AN15,MATCH(AH12,$AI12:$AI15,0))</f>
        <v>0</v>
      </c>
      <c r="O12" s="75"/>
      <c r="P12" s="158"/>
      <c r="Q12" s="148"/>
      <c r="R12" s="12" t="str">
        <f>IF(OR(I46&lt;3,I45&lt;2),"F2",T(J56))</f>
        <v>F2</v>
      </c>
      <c r="S12" s="2"/>
      <c r="T12" s="10"/>
      <c r="U12" s="75"/>
      <c r="V12" s="75"/>
      <c r="W12" s="75"/>
      <c r="X12" s="75"/>
      <c r="Y12" s="75"/>
      <c r="Z12" s="75"/>
      <c r="AA12" s="43"/>
      <c r="AB12" s="43"/>
      <c r="AC12" s="44"/>
      <c r="AD12" s="44"/>
      <c r="AE12" s="44"/>
      <c r="AF12" s="49">
        <v>1</v>
      </c>
      <c r="AG12" s="50">
        <f>ROUND(AH12,0)</f>
        <v>2</v>
      </c>
      <c r="AH12" s="51">
        <f>MIN(AI12:AI15)</f>
        <v>2.4500000000000002</v>
      </c>
      <c r="AI12" s="52">
        <f>SUM(BA12:BD12)+2.45</f>
        <v>2.4500000000000002</v>
      </c>
      <c r="AJ12" s="53" t="str">
        <f>D11</f>
        <v>Angleterre</v>
      </c>
      <c r="AK12" s="54">
        <f>SUM(AO12:AR12)</f>
        <v>0</v>
      </c>
      <c r="AL12" s="55">
        <f>E11+E14+F15</f>
        <v>0</v>
      </c>
      <c r="AM12" s="54">
        <f>F11+F14+E15</f>
        <v>0</v>
      </c>
      <c r="AN12" s="56">
        <f>AL12-AM12</f>
        <v>0</v>
      </c>
      <c r="AO12" s="54" t="s">
        <v>15</v>
      </c>
      <c r="AP12" s="54">
        <f>IF(ISBLANK(E11),0,IF(E11&gt;F11,3,IF(E11=F11,1,0)))</f>
        <v>0</v>
      </c>
      <c r="AQ12" s="54">
        <f>IF(ISBLANK(E14),0,IF(E14&gt;F14,3,IF(E14=F14,1,0)))</f>
        <v>0</v>
      </c>
      <c r="AR12" s="54">
        <f>IF(ISBLANK(F15),0,IF(F15&gt;E15,3,IF(F15=E15,1,0)))</f>
        <v>0</v>
      </c>
      <c r="AS12" s="55" t="s">
        <v>15</v>
      </c>
      <c r="AT12" s="54" t="b">
        <f>(10*(AN12-AN13)+AL12-AL13&gt;0)</f>
        <v>0</v>
      </c>
      <c r="AU12" s="54" t="b">
        <f>10*(AN12-AN14)+AL12-AL14&gt;0</f>
        <v>0</v>
      </c>
      <c r="AV12" s="56" t="b">
        <f>10*(AN12-AN15)+AL12-AL15&gt;0</f>
        <v>0</v>
      </c>
      <c r="AW12" s="55">
        <f>10000*(AP12+AQ12)+(E14-F14+E11-F11)*100+(E14+E11)</f>
        <v>0</v>
      </c>
      <c r="AX12" s="54">
        <f>10000*(AP12+AR12)+(E11-F11+F15-E15)*100+(E11+F15)</f>
        <v>0</v>
      </c>
      <c r="AY12" s="54">
        <f>10000*(AQ12+AR12)+(F15-E15+E14-F14)*100+(F15+E14)</f>
        <v>0</v>
      </c>
      <c r="AZ12" s="56" t="s">
        <v>15</v>
      </c>
      <c r="BA12" s="55" t="s">
        <v>15</v>
      </c>
      <c r="BB12" s="57">
        <f>IF($AK12&gt;$AK13,-0.5,IF($AK13&gt;$AK12,0.5,IF(AT12,-0.5,IF(AS13,0.5,BR12))))</f>
        <v>0</v>
      </c>
      <c r="BC12" s="57">
        <f>IF($AK12&gt;$AK14,-0.5,IF($AK14&gt;$AK12,0.5,IF(AU12,-0.5,IF(AS14,0.5,BS12))))</f>
        <v>0</v>
      </c>
      <c r="BD12" s="58">
        <f>IF($AK12&gt;$AK15,-0.5,IF($AK15&gt;$AK12,0.5,IF(AV12,-0.5,IF(AS15,0.5,BT12))))</f>
        <v>0</v>
      </c>
      <c r="BE12" s="59" t="b">
        <f>AND(AND(AK12=AK13,AK13=AK14,AK14=AK15),AND(AL12=AL13,AL13=AL14,AL14=AL15),AND(AM12=AM13,AM13=AM14,AM14=AM15))</f>
        <v>1</v>
      </c>
      <c r="BF12" s="59" t="b">
        <f>AND(NOT(BE12),AK12=AK13,AK12=AK14,AL12=AL13,AL12=AL14,AM12=AM13,AM12=AM14)</f>
        <v>0</v>
      </c>
      <c r="BG12" s="59" t="b">
        <f>AND(NOT(BE12),AK12=AK13,AK12=AK15,AL12=AL13,AL12=AL15,AM12=AM13,AM12=AM15)</f>
        <v>0</v>
      </c>
      <c r="BH12" s="59" t="b">
        <f>AND(NOT(BE12),AK12=AK14,AK12=AK15,AL12=AL14,AL12=AL15,AM12=AM14,AM12=AM15)</f>
        <v>0</v>
      </c>
      <c r="BI12" s="59" t="b">
        <f>AND(NOT(BE12),AK13=AK14,AK13=AK15,AL13=AL14,AL13=AL15,AM13=AM14,AM13=AM15)</f>
        <v>0</v>
      </c>
      <c r="BJ12" s="59" t="b">
        <f>AND(NOT(BE12),NOT(BF12),NOT(BG12),AK12=AK13,AL12=AL13,AM12=AM13)</f>
        <v>0</v>
      </c>
      <c r="BK12" s="59" t="b">
        <f>AND(NOT(BE12),NOT(BF12),NOT(BH12),AK12=AK14,AL12=AL14,AM12=AM14)</f>
        <v>0</v>
      </c>
      <c r="BL12" s="59" t="b">
        <f>AND(NOT(BE12),NOT(BG12),NOT(BH12),AK12=AK15,AL12=AL15,AM12=AM15)</f>
        <v>0</v>
      </c>
      <c r="BM12" s="59" t="b">
        <f>AND(NOT(BE12),NOT(BF12),NOT(BI12),AK13=AK14,AL13=AL14)</f>
        <v>0</v>
      </c>
      <c r="BN12" s="59" t="b">
        <f>AND(NOT(BE12),NOT(BG12),NOT(BI12),AK13=AK15,AL13=AL15,AM13=AM15)</f>
        <v>0</v>
      </c>
      <c r="BO12" s="59" t="b">
        <f>AND(NOT(BE12),NOT(BH12),NOT(BI12),AK14=AK15,AL14=AL15,AM14=AM15)</f>
        <v>0</v>
      </c>
      <c r="BP12" s="59" t="b">
        <f t="array" ref="BP12">AND(NOT(BE12:BO12))</f>
        <v>0</v>
      </c>
      <c r="BQ12" s="55" t="s">
        <v>15</v>
      </c>
      <c r="BR12" s="54">
        <f>IF($BJ12,IF(F11-E11&lt;0,-0.5,IF(E11-F11&lt;0,0.5,0)),IF($BF12,IF($AW12&gt;$AW13,-0.5,IF($AW12&lt;$AW13,0.5,0)),IF($BG12,IF($AX12&gt;$AX13,-0.5, IF($AX12&lt;$AX13,0.5,0)),0)))</f>
        <v>0</v>
      </c>
      <c r="BS12" s="54">
        <f>IF($BK12,IF(F13-E13&lt;0,-0.5,IF(E13-F13&lt;0,0.5,0)),IF($BF12,IF($AW12&gt;$AW14,-0.5,IF($AW12&lt;$AW14,0.5,0)),IF($BH12,IF($AY12&gt;$AY14,-0.5,IF($AY12&lt;$AY14,0.5,0)),0)))</f>
        <v>0</v>
      </c>
      <c r="BT12" s="56">
        <f>IF($BL12,IF(E15-F15&lt;0,-0.5,IF(F15-E15&lt;0,0.5,0)),IF($BG12,IF($AX12&gt;$AX15,-0.5,IF($AX12&lt;$AX15,0.5,0)),IF($BH12,IF($AY12&gt;$AY15,-0.5, IF($AY12&lt;$AY15,0.5,0)),0)))</f>
        <v>0</v>
      </c>
      <c r="BU12" s="43"/>
      <c r="BV12" s="43"/>
      <c r="BW12" s="43"/>
      <c r="BX12" s="43"/>
      <c r="BY12" s="43"/>
      <c r="BZ12" s="43"/>
    </row>
    <row r="13" spans="1:78" ht="9.9499999999999993" customHeight="1" x14ac:dyDescent="0.2">
      <c r="A13" s="43"/>
      <c r="B13" s="39">
        <v>42536</v>
      </c>
      <c r="C13" s="40">
        <v>0.625</v>
      </c>
      <c r="D13" s="142" t="s">
        <v>93</v>
      </c>
      <c r="E13" s="1"/>
      <c r="F13" s="3"/>
      <c r="G13" s="143" t="s">
        <v>98</v>
      </c>
      <c r="H13" s="75"/>
      <c r="I13" s="24">
        <f>AF13</f>
        <v>1</v>
      </c>
      <c r="J13" s="37" t="str">
        <f>INDEX(AJ12:AJ15,MATCH(AH13,$AI12:$AI15,0))</f>
        <v>Russie</v>
      </c>
      <c r="K13" s="26">
        <f>INDEX(AK12:AK15,MATCH(AH13,$AI12:$AI15,0))</f>
        <v>0</v>
      </c>
      <c r="L13" s="27">
        <f>INDEX(AL12:AL15,MATCH(AH13,$AI12:$AI15,0))</f>
        <v>0</v>
      </c>
      <c r="M13" s="26">
        <f>INDEX(AM12:AM15,MATCH(AH13,$AI12:$AI15,0))</f>
        <v>0</v>
      </c>
      <c r="N13" s="28">
        <f>INDEX(AN12:AN15,MATCH(AH13,$AI12:$AI15,0))</f>
        <v>0</v>
      </c>
      <c r="O13" s="75"/>
      <c r="P13" s="157">
        <v>41820</v>
      </c>
      <c r="Q13" s="147">
        <v>0.91666666666666663</v>
      </c>
      <c r="R13" s="12" t="str">
        <f>IF(OR(J45&lt;2),"G1",T(J36))</f>
        <v>Belgique</v>
      </c>
      <c r="S13" s="1"/>
      <c r="T13" s="10"/>
      <c r="U13" s="75"/>
      <c r="V13" s="75"/>
      <c r="W13" s="75"/>
      <c r="X13" s="75"/>
      <c r="Y13" s="75"/>
      <c r="Z13" s="75"/>
      <c r="AA13" s="43"/>
      <c r="AB13" s="43"/>
      <c r="AC13" s="44"/>
      <c r="AD13" s="44"/>
      <c r="AE13" s="44"/>
      <c r="AF13" s="49">
        <f>IF(ROUND(AH13,0)=ROUND(AH12,0),AF12,2)</f>
        <v>1</v>
      </c>
      <c r="AG13" s="50">
        <f>ROUND(AH13,0)</f>
        <v>2</v>
      </c>
      <c r="AH13" s="51">
        <f>MAX(MIN(AI12:AI14),MIN(AI12,AI13,AI15),MIN(AI12,AI14,AI15),MIN(AI13:AI15))</f>
        <v>2.46</v>
      </c>
      <c r="AI13" s="60">
        <f>SUM(BA13:BD13)+2.46</f>
        <v>2.46</v>
      </c>
      <c r="AJ13" s="53" t="str">
        <f>G11</f>
        <v>Russie</v>
      </c>
      <c r="AK13" s="54">
        <f>SUM(AO13:AR13)</f>
        <v>0</v>
      </c>
      <c r="AL13" s="55">
        <f>F11+E13+E16</f>
        <v>0</v>
      </c>
      <c r="AM13" s="54">
        <f>E11+F13+F16</f>
        <v>0</v>
      </c>
      <c r="AN13" s="56">
        <f>AL13-AM13</f>
        <v>0</v>
      </c>
      <c r="AO13" s="54">
        <f>IF(ISBLANK(F11),0,IF(AP12=3,0,IF(AP12=1,1,3)))</f>
        <v>0</v>
      </c>
      <c r="AP13" s="54" t="s">
        <v>15</v>
      </c>
      <c r="AQ13" s="54">
        <f>IF(ISBLANK(E16),0,IF(AP14=3,0,IF(AP14=1,1,3)))</f>
        <v>0</v>
      </c>
      <c r="AR13" s="54">
        <f>IF(ISBLANK(E13),0,IF(E13&gt;F13,3,IF(E13=F13,1,0)))</f>
        <v>0</v>
      </c>
      <c r="AS13" s="55" t="b">
        <f>(10*(AN12-AN13)+AL12-AL13&lt;0)</f>
        <v>0</v>
      </c>
      <c r="AT13" s="54" t="s">
        <v>15</v>
      </c>
      <c r="AU13" s="54" t="b">
        <f>10*(AN13-AN14)+AL13-AL14&gt;0</f>
        <v>0</v>
      </c>
      <c r="AV13" s="56" t="b">
        <f>10*(AN13-AN15)+AL13-AL15&gt;0</f>
        <v>0</v>
      </c>
      <c r="AW13" s="55">
        <f>10000*(AO13+AQ13)+(F11-E11+E16-F16)*100+(F11+E16)</f>
        <v>0</v>
      </c>
      <c r="AX13" s="54">
        <f>10000*(AO13+AR13)+(F11-E11+F13-E13)*100+(F11+F13)</f>
        <v>0</v>
      </c>
      <c r="AY13" s="54" t="s">
        <v>15</v>
      </c>
      <c r="AZ13" s="56">
        <f>10000*(AQ13+AR13)+(F13-E13+E16-F16)*100+(F13+E16)</f>
        <v>0</v>
      </c>
      <c r="BA13" s="61">
        <f>-BB12</f>
        <v>0</v>
      </c>
      <c r="BB13" s="54" t="s">
        <v>15</v>
      </c>
      <c r="BC13" s="57">
        <f>IF($AK13&gt;$AK14,-0.5,IF($AK14&gt;$AK13,0.5,IF(AU13,-0.5,IF(AT14,0.5,BS13))))</f>
        <v>0</v>
      </c>
      <c r="BD13" s="58">
        <f>IF($AK13&gt;$AK15,-0.5,IF($AK15&gt;$AK13,0.5,IF(AV13,-0.5,IF(AT15,0.5,BT13))))</f>
        <v>0</v>
      </c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55"/>
      <c r="BR13" s="54" t="s">
        <v>15</v>
      </c>
      <c r="BS13" s="54">
        <f>IF($BM12,IF(F16-E16&lt;0,-0.5,IF(E16-F16&lt;0,0.5,0)),IF($BF12,IF($AW13&gt;$AW14,-0.5,IF($AW13&lt;$AW14,0.5,0)),IF($BI12,IF($AZ13&gt;$AZ14,-0.5,IF($AZ13&lt;$AZ14,0.5,0)),0)))</f>
        <v>0</v>
      </c>
      <c r="BT13" s="56">
        <f>IF($BN12,IF(E14-F14&lt;0,-0.5,IF(F14-E14&lt;0,0.5,0)),IF($BG12,IF($AX13&gt;$AX15,-0.5,IF($AX13&lt;$AX15,0.5,0)),IF($BI12,IF($AZ13&gt;$AZ15,-0.5,IF($AZ13&lt;$AZ15,0.5,0)),0)))</f>
        <v>0</v>
      </c>
      <c r="BU13" s="43"/>
      <c r="BV13" s="43"/>
      <c r="BW13" s="43"/>
      <c r="BX13" s="43"/>
      <c r="BY13" s="43"/>
      <c r="BZ13" s="43"/>
    </row>
    <row r="14" spans="1:78" ht="9.9499999999999993" customHeight="1" x14ac:dyDescent="0.2">
      <c r="A14" s="43"/>
      <c r="B14" s="39">
        <v>42537</v>
      </c>
      <c r="C14" s="40">
        <v>0.625</v>
      </c>
      <c r="D14" s="142" t="s">
        <v>90</v>
      </c>
      <c r="E14" s="1"/>
      <c r="F14" s="3"/>
      <c r="G14" s="143" t="s">
        <v>97</v>
      </c>
      <c r="H14" s="75"/>
      <c r="I14" s="24">
        <f>AF14</f>
        <v>1</v>
      </c>
      <c r="J14" s="16" t="str">
        <f>INDEX(AJ12:AJ15,MATCH(AH14,$AI12:$AI15,0))</f>
        <v>Pays de Galles</v>
      </c>
      <c r="K14" s="29">
        <f>INDEX(AK12:AK15,MATCH(AH14,$AI12:$AI15,0))</f>
        <v>0</v>
      </c>
      <c r="L14" s="30">
        <f>INDEX(AL12:AL15,MATCH(AH14,$AI12:$AI15,0))</f>
        <v>0</v>
      </c>
      <c r="M14" s="29">
        <f>INDEX(AM12:AM15,MATCH(AH14,$AI12:$AI15,0))</f>
        <v>0</v>
      </c>
      <c r="N14" s="31">
        <f>INDEX(AN12:AN15,MATCH(AH14,$AI12:$AI15,0))</f>
        <v>0</v>
      </c>
      <c r="O14" s="75"/>
      <c r="P14" s="158"/>
      <c r="Q14" s="148"/>
      <c r="R14" s="12" t="str">
        <f>IF(OR(I14&lt;3,I13&lt;2),"H2",T(J29))</f>
        <v>H2</v>
      </c>
      <c r="S14" s="2"/>
      <c r="T14" s="10"/>
      <c r="U14" s="75"/>
      <c r="V14" s="75"/>
      <c r="W14" s="75"/>
      <c r="X14" s="75"/>
      <c r="Y14" s="75"/>
      <c r="Z14" s="75"/>
      <c r="AA14" s="43"/>
      <c r="AB14" s="43"/>
      <c r="AC14" s="44"/>
      <c r="AD14" s="44"/>
      <c r="AE14" s="68"/>
      <c r="AF14" s="49">
        <f>IF(ROUND(AH14,0)=ROUND(AH13,0),AF13,3)</f>
        <v>1</v>
      </c>
      <c r="AG14" s="50">
        <f>ROUND(AH14,0)</f>
        <v>2</v>
      </c>
      <c r="AH14" s="51">
        <f>MIN(MAX(AI12:AI14),MAX(AI12,AI13,AI15),MAX(AI12,AI14,AI15),MAX(AI13:AI15))</f>
        <v>2.4700000000000002</v>
      </c>
      <c r="AI14" s="60">
        <f>SUM(BA14:BD14)+2.47</f>
        <v>2.4700000000000002</v>
      </c>
      <c r="AJ14" s="53" t="str">
        <f>D12</f>
        <v>Pays de Galles</v>
      </c>
      <c r="AK14" s="54">
        <f>SUM(AO14:AR14)</f>
        <v>0</v>
      </c>
      <c r="AL14" s="55">
        <f>E12+F14+F16</f>
        <v>0</v>
      </c>
      <c r="AM14" s="54">
        <f>F12+E14+E16</f>
        <v>0</v>
      </c>
      <c r="AN14" s="56">
        <f>AL14-AM14</f>
        <v>0</v>
      </c>
      <c r="AO14" s="54">
        <f>IF(ISBLANK(F14),0,IF(AQ12=3,0,IF(AQ12=1,1,3)))</f>
        <v>0</v>
      </c>
      <c r="AP14" s="54">
        <f>IF(ISBLANK(F16),0,IF(F16&gt;E16,3,IF(F16=E16,1,0)))</f>
        <v>0</v>
      </c>
      <c r="AQ14" s="54" t="s">
        <v>15</v>
      </c>
      <c r="AR14" s="54">
        <f>IF(ISBLANK(E12),0,IF(E12&gt;F12,3,IF(E12=F12,1,0)))</f>
        <v>0</v>
      </c>
      <c r="AS14" s="55" t="b">
        <f>10*(AN12-AN14)+AL12-AL14&lt;0</f>
        <v>0</v>
      </c>
      <c r="AT14" s="54" t="b">
        <f>10*(AN13-AN14)+AL13-AL14&lt;0</f>
        <v>0</v>
      </c>
      <c r="AU14" s="54" t="s">
        <v>15</v>
      </c>
      <c r="AV14" s="56" t="b">
        <f>10*(AN14-AN15)+AL14-AL15&gt;0</f>
        <v>0</v>
      </c>
      <c r="AW14" s="55">
        <f>10000*(AO14+AP14)+(F14-E14+F16-E16)*100+(F14+F16)</f>
        <v>0</v>
      </c>
      <c r="AX14" s="54" t="s">
        <v>15</v>
      </c>
      <c r="AY14" s="54">
        <f>10000*(AO14+AR14)+(E12-F12+F14-E14)*100+(E12+F14)</f>
        <v>0</v>
      </c>
      <c r="AZ14" s="56">
        <f>10000*(AP14+AR14)+(E12-F12+F16-E16)*100+(E12+F16)</f>
        <v>0</v>
      </c>
      <c r="BA14" s="61">
        <f>-BC12</f>
        <v>0</v>
      </c>
      <c r="BB14" s="57">
        <f>-BC13</f>
        <v>0</v>
      </c>
      <c r="BC14" s="57" t="s">
        <v>15</v>
      </c>
      <c r="BD14" s="58">
        <f>IF($AK14&gt;$AK15,-0.5,IF($AK15&gt;$AK14,0.5,IF(AV14,-0.5,IF(AU15,0.5,BT14))))</f>
        <v>0</v>
      </c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55"/>
      <c r="BR14" s="54"/>
      <c r="BS14" s="54" t="s">
        <v>15</v>
      </c>
      <c r="BT14" s="56">
        <f>IF($BO12,IF(F12-E12&lt;0,-0.5,IF(E12-F12&lt;0,0.5,0)),IF($BH12,IF($AY14&gt;$AY15,-0.5,IF($AY14&lt;$AY15,0.5,0)),IF($BI12,IF($AZ14&gt;$AZ15,-0.5,IF($AZ14&lt;$AZ15,0.5,0)),0)))</f>
        <v>0</v>
      </c>
      <c r="BU14" s="43"/>
      <c r="BV14" s="43"/>
      <c r="BW14" s="43"/>
      <c r="BX14" s="43"/>
      <c r="BY14" s="43"/>
      <c r="BZ14" s="43"/>
    </row>
    <row r="15" spans="1:78" ht="9.9499999999999993" customHeight="1" x14ac:dyDescent="0.2">
      <c r="A15" s="43"/>
      <c r="B15" s="39">
        <v>42541</v>
      </c>
      <c r="C15" s="40">
        <v>0.875</v>
      </c>
      <c r="D15" s="142" t="s">
        <v>98</v>
      </c>
      <c r="E15" s="1"/>
      <c r="F15" s="3"/>
      <c r="G15" s="143" t="s">
        <v>90</v>
      </c>
      <c r="H15" s="75"/>
      <c r="I15" s="32">
        <f>AF15</f>
        <v>1</v>
      </c>
      <c r="J15" s="17" t="str">
        <f>INDEX(AJ12:AJ15,MATCH(AH15,$AI12:$AI15,0))</f>
        <v>Slovaquie</v>
      </c>
      <c r="K15" s="33">
        <f>INDEX(AK12:AK15,MATCH(AH15,$AI12:$AI15,0))</f>
        <v>0</v>
      </c>
      <c r="L15" s="34">
        <f>INDEX(AL12:AL15,MATCH(AH15,$AI12:$AI15,0))</f>
        <v>0</v>
      </c>
      <c r="M15" s="33">
        <f>INDEX(AM12:AM15,MATCH(AH15,$AI12:$AI15,0))</f>
        <v>0</v>
      </c>
      <c r="N15" s="35">
        <f>INDEX(AN12:AN15,MATCH(AH15,$AI12:$AI15,0))</f>
        <v>0</v>
      </c>
      <c r="O15" s="75"/>
      <c r="P15" s="157">
        <v>41821</v>
      </c>
      <c r="Q15" s="147">
        <v>0.75</v>
      </c>
      <c r="R15" s="12" t="str">
        <f>IF(OR(I5&lt;2),"F1",T(J4))</f>
        <v>F1</v>
      </c>
      <c r="S15" s="1"/>
      <c r="T15" s="10"/>
      <c r="U15" s="75"/>
      <c r="V15" s="75"/>
      <c r="W15" s="75"/>
      <c r="X15" s="75"/>
      <c r="Y15" s="75"/>
      <c r="Z15" s="75"/>
      <c r="AA15" s="43"/>
      <c r="AB15" s="43"/>
      <c r="AC15" s="44"/>
      <c r="AD15" s="44"/>
      <c r="AE15" s="44"/>
      <c r="AF15" s="49">
        <f>IF(ROUND(AH15,0)=ROUND(AH14,0),AF14,4)</f>
        <v>1</v>
      </c>
      <c r="AG15" s="50">
        <f>ROUND(AH15,0)</f>
        <v>2</v>
      </c>
      <c r="AH15" s="51">
        <f>MAX(AI12:AI15)</f>
        <v>2.48</v>
      </c>
      <c r="AI15" s="62">
        <f>SUM(BA15:BD15)+2.48</f>
        <v>2.48</v>
      </c>
      <c r="AJ15" s="63" t="str">
        <f>G12</f>
        <v>Slovaquie</v>
      </c>
      <c r="AK15" s="59">
        <f>SUM(AO15:AR15)</f>
        <v>0</v>
      </c>
      <c r="AL15" s="64">
        <f>F12+F13+E15</f>
        <v>0</v>
      </c>
      <c r="AM15" s="59">
        <f>E12+E13+F15</f>
        <v>0</v>
      </c>
      <c r="AN15" s="65">
        <f>AL15-AM15</f>
        <v>0</v>
      </c>
      <c r="AO15" s="59">
        <f>IF(ISBLANK(E15),0,IF(AR12=3,0,IF(AR12=1,1,3)))</f>
        <v>0</v>
      </c>
      <c r="AP15" s="59">
        <f>IF(ISBLANK(F13),0,IF(AR13=3,0,IF(AR13=1,1,3)))</f>
        <v>0</v>
      </c>
      <c r="AQ15" s="59">
        <f>IF(ISBLANK(F12),0,IF(AR14=3,0,IF(AR14=1,1,3)))</f>
        <v>0</v>
      </c>
      <c r="AR15" s="59" t="s">
        <v>15</v>
      </c>
      <c r="AS15" s="64" t="b">
        <f>10*(AN12-AN15)+AL12-AL15&lt;0</f>
        <v>0</v>
      </c>
      <c r="AT15" s="59" t="b">
        <f>10*(AN13-AN15)+AL13-AL15&lt;0</f>
        <v>0</v>
      </c>
      <c r="AU15" s="59" t="b">
        <f>10*(AN14-AN15)+AL14-AL15&lt;0</f>
        <v>0</v>
      </c>
      <c r="AV15" s="65" t="s">
        <v>15</v>
      </c>
      <c r="AW15" s="64" t="s">
        <v>15</v>
      </c>
      <c r="AX15" s="59">
        <f>10000*(AO15+AP15)+(E13-F13+E15-F15)*100+(E13+E15)</f>
        <v>0</v>
      </c>
      <c r="AY15" s="59">
        <f>10000*(AO15+AQ15)+(E15-F15+F12-E12)*100+(E15+F12)</f>
        <v>0</v>
      </c>
      <c r="AZ15" s="65">
        <f>10000*(AP15+AQ15)+(E13-F13+F12-E12)*100+(E13+F12)</f>
        <v>0</v>
      </c>
      <c r="BA15" s="66">
        <f>-BD12</f>
        <v>0</v>
      </c>
      <c r="BB15" s="67">
        <f>-BD13</f>
        <v>0</v>
      </c>
      <c r="BC15" s="67">
        <f>-BD14</f>
        <v>0</v>
      </c>
      <c r="BD15" s="65" t="s">
        <v>15</v>
      </c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64"/>
      <c r="BR15" s="59"/>
      <c r="BS15" s="59"/>
      <c r="BT15" s="65" t="s">
        <v>15</v>
      </c>
      <c r="BU15" s="43"/>
      <c r="BV15" s="43"/>
      <c r="BW15" s="43"/>
      <c r="BX15" s="43"/>
      <c r="BY15" s="43"/>
      <c r="BZ15" s="43"/>
    </row>
    <row r="16" spans="1:78" ht="9.9499999999999993" customHeight="1" thickBot="1" x14ac:dyDescent="0.25">
      <c r="A16" s="43"/>
      <c r="B16" s="41">
        <v>42541</v>
      </c>
      <c r="C16" s="42">
        <v>0.875</v>
      </c>
      <c r="D16" s="144" t="s">
        <v>93</v>
      </c>
      <c r="E16" s="145"/>
      <c r="F16" s="137"/>
      <c r="G16" s="146" t="s">
        <v>97</v>
      </c>
      <c r="H16" s="75"/>
      <c r="I16" s="91"/>
      <c r="J16" s="93" t="str">
        <f>IF(OR(I14&lt;3,I13&lt;2),"TIRAGE AU SORT !!!"," ")</f>
        <v>TIRAGE AU SORT !!!</v>
      </c>
      <c r="K16" s="92"/>
      <c r="L16" s="92"/>
      <c r="M16" s="92"/>
      <c r="N16" s="92"/>
      <c r="O16" s="75"/>
      <c r="P16" s="158"/>
      <c r="Q16" s="148"/>
      <c r="R16" s="12" t="str">
        <f>IF(OR(I38&lt;3,I37&lt;2),"E2",T(J59))</f>
        <v>E2</v>
      </c>
      <c r="S16" s="2"/>
      <c r="T16" s="10"/>
      <c r="U16" s="75"/>
      <c r="V16" s="75"/>
      <c r="W16" s="75"/>
      <c r="X16" s="75"/>
      <c r="Y16" s="75"/>
      <c r="Z16" s="75"/>
      <c r="AA16" s="43"/>
      <c r="AB16" s="43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3"/>
      <c r="BV16" s="43"/>
      <c r="BW16" s="43"/>
      <c r="BX16" s="43"/>
      <c r="BY16" s="43"/>
      <c r="BZ16" s="43"/>
    </row>
    <row r="17" spans="1:78" ht="9.9499999999999993" customHeight="1" thickBot="1" x14ac:dyDescent="0.25">
      <c r="A17" s="43"/>
      <c r="B17" s="75"/>
      <c r="C17" s="75"/>
      <c r="D17" s="75"/>
      <c r="E17" s="75"/>
      <c r="F17" s="75"/>
      <c r="G17" s="76"/>
      <c r="H17" s="75"/>
      <c r="I17" s="77"/>
      <c r="J17" s="75"/>
      <c r="K17" s="75"/>
      <c r="L17" s="75"/>
      <c r="M17" s="75"/>
      <c r="N17" s="75"/>
      <c r="O17" s="75"/>
      <c r="P17" s="157">
        <v>41821</v>
      </c>
      <c r="Q17" s="147">
        <v>0.91666666666666663</v>
      </c>
      <c r="R17" s="12" t="str">
        <f>IF(OR(I6&lt;2),"H1",T(J13))</f>
        <v>H1</v>
      </c>
      <c r="S17" s="1"/>
      <c r="T17" s="10"/>
      <c r="U17" s="75"/>
      <c r="V17" s="75"/>
      <c r="W17" s="75"/>
      <c r="X17" s="75"/>
      <c r="Y17" s="75"/>
      <c r="Z17" s="75"/>
      <c r="AA17" s="43"/>
      <c r="AB17" s="43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3"/>
      <c r="BV17" s="43"/>
      <c r="BW17" s="43"/>
      <c r="BX17" s="43"/>
      <c r="BY17" s="43"/>
      <c r="BZ17" s="43"/>
    </row>
    <row r="18" spans="1:78" ht="9.9499999999999993" customHeight="1" thickBot="1" x14ac:dyDescent="0.25">
      <c r="A18" s="43"/>
      <c r="B18" s="130" t="s">
        <v>37</v>
      </c>
      <c r="C18" s="126"/>
      <c r="D18" s="127"/>
      <c r="E18" s="128"/>
      <c r="F18" s="128"/>
      <c r="G18" s="129"/>
      <c r="H18" s="75"/>
      <c r="I18" s="77"/>
      <c r="J18" s="75"/>
      <c r="K18" s="75"/>
      <c r="L18" s="75"/>
      <c r="M18" s="75"/>
      <c r="N18" s="75"/>
      <c r="O18" s="75"/>
      <c r="P18" s="158"/>
      <c r="Q18" s="148"/>
      <c r="R18" s="12" t="str">
        <f>IF(OR(I30&lt;3,I29&lt;2),"G2",T(J45))</f>
        <v>G2</v>
      </c>
      <c r="S18" s="2"/>
      <c r="T18" s="10"/>
      <c r="U18" s="75"/>
      <c r="V18" s="75"/>
      <c r="W18" s="75"/>
      <c r="X18" s="75"/>
      <c r="Y18" s="75"/>
      <c r="Z18" s="75"/>
      <c r="AA18" s="43"/>
      <c r="AB18" s="43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3"/>
      <c r="BV18" s="43"/>
      <c r="BW18" s="43"/>
      <c r="BX18" s="43"/>
      <c r="BY18" s="43"/>
      <c r="BZ18" s="43"/>
    </row>
    <row r="19" spans="1:78" ht="9.9499999999999993" customHeight="1" x14ac:dyDescent="0.2">
      <c r="A19" s="43"/>
      <c r="B19" s="39">
        <v>42533</v>
      </c>
      <c r="C19" s="40">
        <v>0.875</v>
      </c>
      <c r="D19" s="139" t="s">
        <v>86</v>
      </c>
      <c r="E19" s="140"/>
      <c r="F19" s="132"/>
      <c r="G19" s="141" t="s">
        <v>100</v>
      </c>
      <c r="H19" s="75"/>
      <c r="I19" s="77"/>
      <c r="J19" s="18" t="s">
        <v>37</v>
      </c>
      <c r="K19" s="18" t="s">
        <v>0</v>
      </c>
      <c r="L19" s="18" t="s">
        <v>39</v>
      </c>
      <c r="M19" s="18" t="s">
        <v>40</v>
      </c>
      <c r="N19" s="18" t="str">
        <f>"+/-"</f>
        <v>+/-</v>
      </c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43"/>
      <c r="AB19" s="43"/>
      <c r="AC19" s="44"/>
      <c r="AD19" s="44"/>
      <c r="AE19" s="44"/>
      <c r="AF19" s="44"/>
      <c r="AG19" s="44"/>
      <c r="AH19" s="44"/>
      <c r="AI19" s="118" t="s">
        <v>13</v>
      </c>
      <c r="AJ19" s="119" t="s">
        <v>14</v>
      </c>
      <c r="AK19" s="120" t="s">
        <v>0</v>
      </c>
      <c r="AL19" s="118" t="s">
        <v>1</v>
      </c>
      <c r="AM19" s="120" t="s">
        <v>2</v>
      </c>
      <c r="AN19" s="121" t="s">
        <v>3</v>
      </c>
      <c r="AO19" s="120" t="s">
        <v>4</v>
      </c>
      <c r="AP19" s="120" t="s">
        <v>5</v>
      </c>
      <c r="AQ19" s="120" t="s">
        <v>6</v>
      </c>
      <c r="AR19" s="120" t="s">
        <v>7</v>
      </c>
      <c r="AS19" s="118" t="s">
        <v>27</v>
      </c>
      <c r="AT19" s="120" t="s">
        <v>28</v>
      </c>
      <c r="AU19" s="120" t="s">
        <v>29</v>
      </c>
      <c r="AV19" s="121" t="s">
        <v>30</v>
      </c>
      <c r="AW19" s="118" t="s">
        <v>16</v>
      </c>
      <c r="AX19" s="120" t="s">
        <v>17</v>
      </c>
      <c r="AY19" s="120" t="s">
        <v>18</v>
      </c>
      <c r="AZ19" s="121" t="s">
        <v>19</v>
      </c>
      <c r="BA19" s="118" t="s">
        <v>9</v>
      </c>
      <c r="BB19" s="120" t="s">
        <v>10</v>
      </c>
      <c r="BC19" s="120" t="s">
        <v>11</v>
      </c>
      <c r="BD19" s="121" t="s">
        <v>12</v>
      </c>
      <c r="BE19" s="118" t="s">
        <v>20</v>
      </c>
      <c r="BF19" s="120" t="s">
        <v>16</v>
      </c>
      <c r="BG19" s="120" t="s">
        <v>17</v>
      </c>
      <c r="BH19" s="120" t="s">
        <v>18</v>
      </c>
      <c r="BI19" s="120" t="s">
        <v>19</v>
      </c>
      <c r="BJ19" s="120" t="s">
        <v>8</v>
      </c>
      <c r="BK19" s="120" t="s">
        <v>21</v>
      </c>
      <c r="BL19" s="120" t="s">
        <v>22</v>
      </c>
      <c r="BM19" s="120" t="s">
        <v>23</v>
      </c>
      <c r="BN19" s="120" t="s">
        <v>24</v>
      </c>
      <c r="BO19" s="120" t="s">
        <v>25</v>
      </c>
      <c r="BP19" s="121" t="s">
        <v>26</v>
      </c>
      <c r="BQ19" s="118" t="s">
        <v>81</v>
      </c>
      <c r="BR19" s="120" t="s">
        <v>80</v>
      </c>
      <c r="BS19" s="120" t="s">
        <v>79</v>
      </c>
      <c r="BT19" s="121" t="s">
        <v>82</v>
      </c>
      <c r="BU19" s="43"/>
      <c r="BV19" s="43"/>
      <c r="BW19" s="43"/>
      <c r="BX19" s="43"/>
      <c r="BY19" s="43"/>
      <c r="BZ19" s="43"/>
    </row>
    <row r="20" spans="1:78" ht="9.9499999999999993" customHeight="1" x14ac:dyDescent="0.2">
      <c r="A20" s="43"/>
      <c r="B20" s="39">
        <v>42533</v>
      </c>
      <c r="C20" s="40">
        <v>0.75</v>
      </c>
      <c r="D20" s="142" t="s">
        <v>99</v>
      </c>
      <c r="E20" s="1"/>
      <c r="F20" s="3"/>
      <c r="G20" s="143" t="s">
        <v>101</v>
      </c>
      <c r="H20" s="75"/>
      <c r="I20" s="19">
        <f>AF20</f>
        <v>1</v>
      </c>
      <c r="J20" s="36" t="str">
        <f>INDEX(AJ20:AJ23,MATCH(AH20,$AI20:$AI23,0))</f>
        <v>Allemagne</v>
      </c>
      <c r="K20" s="21">
        <f>INDEX(AK20:AK23,MATCH(AH20,$AI20:$AI23,0))</f>
        <v>0</v>
      </c>
      <c r="L20" s="22">
        <f>INDEX(AL20:AL23,MATCH(AH20,$AI20:$AI23,0))</f>
        <v>0</v>
      </c>
      <c r="M20" s="21">
        <f>INDEX(AM20:AM23,MATCH(AH20,$AI20:$AI23,0))</f>
        <v>0</v>
      </c>
      <c r="N20" s="23">
        <f>INDEX(AN20:AN23,MATCH(AH20,$AI20:$AI23,0))</f>
        <v>0</v>
      </c>
      <c r="O20" s="75"/>
      <c r="P20" s="159" t="s">
        <v>34</v>
      </c>
      <c r="Q20" s="160"/>
      <c r="R20" s="160"/>
      <c r="S20" s="161"/>
      <c r="T20" s="18" t="s">
        <v>83</v>
      </c>
      <c r="U20" s="75"/>
      <c r="V20" s="75"/>
      <c r="W20" s="75"/>
      <c r="X20" s="75"/>
      <c r="Y20" s="75"/>
      <c r="Z20" s="75"/>
      <c r="AA20" s="43"/>
      <c r="AB20" s="43"/>
      <c r="AC20" s="44"/>
      <c r="AD20" s="44"/>
      <c r="AE20" s="44"/>
      <c r="AF20" s="49">
        <v>1</v>
      </c>
      <c r="AG20" s="50">
        <f>ROUND(AH20,0)</f>
        <v>2</v>
      </c>
      <c r="AH20" s="51">
        <f>MIN(AI20:AI23)</f>
        <v>2.4500000000000002</v>
      </c>
      <c r="AI20" s="52">
        <f>SUM(BA20:BD20)+2.45</f>
        <v>2.4500000000000002</v>
      </c>
      <c r="AJ20" s="53" t="str">
        <f>D19</f>
        <v>Allemagne</v>
      </c>
      <c r="AK20" s="54">
        <f>SUM(AO20:AR20)</f>
        <v>0</v>
      </c>
      <c r="AL20" s="55">
        <f>E19+E22+F23</f>
        <v>0</v>
      </c>
      <c r="AM20" s="54">
        <f>F19+F22+E23</f>
        <v>0</v>
      </c>
      <c r="AN20" s="56">
        <f>AL20-AM20</f>
        <v>0</v>
      </c>
      <c r="AO20" s="54" t="s">
        <v>15</v>
      </c>
      <c r="AP20" s="54">
        <f>IF(ISBLANK(E19),0,IF(E19&gt;F19,3,IF(E19=F19,1,0)))</f>
        <v>0</v>
      </c>
      <c r="AQ20" s="54">
        <f>IF(ISBLANK(E22),0,IF(E22&gt;F22,3,IF(E22=F22,1,0)))</f>
        <v>0</v>
      </c>
      <c r="AR20" s="54">
        <f>IF(ISBLANK(F23),0,IF(F23&gt;E23,3,IF(F23=E23,1,0)))</f>
        <v>0</v>
      </c>
      <c r="AS20" s="55" t="s">
        <v>15</v>
      </c>
      <c r="AT20" s="54" t="b">
        <f>(10*(AN20-AN21)+AL20-AL21&gt;0)</f>
        <v>0</v>
      </c>
      <c r="AU20" s="54" t="b">
        <f>10*(AN20-AN22)+AL20-AL22&gt;0</f>
        <v>0</v>
      </c>
      <c r="AV20" s="56" t="b">
        <f>10*(AN20-AN23)+AL20-AL23&gt;0</f>
        <v>0</v>
      </c>
      <c r="AW20" s="55">
        <f>10000*(AP20+AQ20)+(E22-F22+E19-F19)*100+(E22+E19)</f>
        <v>0</v>
      </c>
      <c r="AX20" s="54">
        <f>10000*(AP20+AR20)+(E19-F19+F23-E23)*100+(E19+F23)</f>
        <v>0</v>
      </c>
      <c r="AY20" s="54">
        <f>10000*(AQ20+AR20)+(F23-E23+E22-F22)*100+(F23+E22)</f>
        <v>0</v>
      </c>
      <c r="AZ20" s="56" t="s">
        <v>15</v>
      </c>
      <c r="BA20" s="55" t="s">
        <v>15</v>
      </c>
      <c r="BB20" s="57">
        <f>IF($AK20&gt;$AK21,-0.5,IF($AK21&gt;$AK20,0.5,IF(AT20,-0.5,IF(AS21,0.5,BR20))))</f>
        <v>0</v>
      </c>
      <c r="BC20" s="57">
        <f>IF($AK20&gt;$AK22,-0.5,IF($AK22&gt;$AK20,0.5,IF(AU20,-0.5,IF(AS22,0.5,BS20))))</f>
        <v>0</v>
      </c>
      <c r="BD20" s="58">
        <f>IF($AK20&gt;$AK23,-0.5,IF($AK23&gt;$AK20,0.5,IF(AV20,-0.5,IF(AS23,0.5,BT20))))</f>
        <v>0</v>
      </c>
      <c r="BE20" s="59" t="b">
        <f>AND(AND(AK20=AK21,AK21=AK22,AK22=AK23),AND(AL20=AL21,AL21=AL22,AL22=AL23),AND(AM20=AM21,AM21=AM22,AM22=AM23))</f>
        <v>1</v>
      </c>
      <c r="BF20" s="59" t="b">
        <f>AND(NOT(BE20),AK20=AK21,AK20=AK22,AL20=AL21,AL20=AL22,AM20=AM21,AM20=AM22)</f>
        <v>0</v>
      </c>
      <c r="BG20" s="59" t="b">
        <f>AND(NOT(BE20),AK20=AK21,AK20=AK23,AL20=AL21,AL20=AL23,AM20=AM21,AM20=AM23)</f>
        <v>0</v>
      </c>
      <c r="BH20" s="59" t="b">
        <f>AND(NOT(BE20),AK20=AK22,AK20=AK23,AL20=AL22,AL20=AL23,AM20=AM22,AM20=AM23)</f>
        <v>0</v>
      </c>
      <c r="BI20" s="59" t="b">
        <f>AND(NOT(BE20),AK21=AK22,AK21=AK23,AL21=AL22,AL21=AL23,AM21=AM22,AM21=AM23)</f>
        <v>0</v>
      </c>
      <c r="BJ20" s="59" t="b">
        <f>AND(NOT(BE20),NOT(BF20),NOT(BG20),AK20=AK21,AL20=AL21,AM20=AM21)</f>
        <v>0</v>
      </c>
      <c r="BK20" s="59" t="b">
        <f>AND(NOT(BE20),NOT(BF20),NOT(BH20),AK20=AK22,AL20=AL22,AM20=AM22)</f>
        <v>0</v>
      </c>
      <c r="BL20" s="59" t="b">
        <f>AND(NOT(BE20),NOT(BG20),NOT(BH20),AK20=AK23,AL20=AL23,AM20=AM23)</f>
        <v>0</v>
      </c>
      <c r="BM20" s="59" t="b">
        <f>AND(NOT(BE20),NOT(BF20),NOT(BI20),AK21=AK22,AL21=AL22)</f>
        <v>0</v>
      </c>
      <c r="BN20" s="59" t="b">
        <f>AND(NOT(BE20),NOT(BG20),NOT(BI20),AK21=AK23,AL21=AL23,AM21=AM23)</f>
        <v>0</v>
      </c>
      <c r="BO20" s="59" t="b">
        <f>AND(NOT(BE20),NOT(BH20),NOT(BI20),AK22=AK23,AL22=AL23,AM22=AM23)</f>
        <v>0</v>
      </c>
      <c r="BP20" s="59" t="b">
        <f t="array" ref="BP20">AND(NOT(BE20:BO20))</f>
        <v>0</v>
      </c>
      <c r="BQ20" s="55" t="s">
        <v>15</v>
      </c>
      <c r="BR20" s="54">
        <f>IF($BJ20,IF(F19-E19&lt;0,-0.5,IF(E19-F19&lt;0,0.5,0)),IF($BF20,IF($AW20&gt;$AW21,-0.5,IF($AW20&lt;$AW21,0.5,0)),IF($BG20,IF($AX20&gt;$AX21,-0.5, IF($AX20&lt;$AX21,0.5,0)),0)))</f>
        <v>0</v>
      </c>
      <c r="BS20" s="54">
        <f>IF($BK20,IF(F21-E21&lt;0,-0.5,IF(E21-F21&lt;0,0.5,0)),IF($BF20,IF($AW20&gt;$AW22,-0.5,IF($AW20&lt;$AW22,0.5,0)),IF($BH20,IF($AY20&gt;$AY22,-0.5,IF($AY20&lt;$AY22,0.5,0)),0)))</f>
        <v>0</v>
      </c>
      <c r="BT20" s="56">
        <f>IF($BL20,IF(E23-F23&lt;0,-0.5,IF(F23-E23&lt;0,0.5,0)),IF($BG20,IF($AX20&gt;$AX23,-0.5,IF($AX20&lt;$AX23,0.5,0)),IF($BH20,IF($AY20&gt;$AY23,-0.5, IF($AY20&lt;$AY23,0.5,0)),0)))</f>
        <v>0</v>
      </c>
      <c r="BU20" s="43"/>
      <c r="BV20" s="43"/>
      <c r="BW20" s="43"/>
      <c r="BX20" s="43"/>
      <c r="BY20" s="43"/>
      <c r="BZ20" s="43"/>
    </row>
    <row r="21" spans="1:78" ht="9.9499999999999993" customHeight="1" x14ac:dyDescent="0.2">
      <c r="A21" s="43"/>
      <c r="B21" s="39">
        <v>42537</v>
      </c>
      <c r="C21" s="40">
        <v>0.75</v>
      </c>
      <c r="D21" s="142" t="s">
        <v>100</v>
      </c>
      <c r="E21" s="1"/>
      <c r="F21" s="3"/>
      <c r="G21" s="143" t="s">
        <v>101</v>
      </c>
      <c r="H21" s="75"/>
      <c r="I21" s="24">
        <f>AF21</f>
        <v>1</v>
      </c>
      <c r="J21" s="37" t="str">
        <f>INDEX(AJ20:AJ23,MATCH(AH21,$AI20:$AI23,0))</f>
        <v>Ukraine</v>
      </c>
      <c r="K21" s="26">
        <f>INDEX(AK20:AK23,MATCH(AH21,$AI20:$AI23,0))</f>
        <v>0</v>
      </c>
      <c r="L21" s="27">
        <f>INDEX(AL20:AL23,MATCH(AH21,$AI20:$AI23,0))</f>
        <v>0</v>
      </c>
      <c r="M21" s="26">
        <f>INDEX(AM20:AM23,MATCH(AH21,$AI20:$AI23,0))</f>
        <v>0</v>
      </c>
      <c r="N21" s="28">
        <f>INDEX(AN20:AN23,MATCH(AH21,$AI20:$AI23,0))</f>
        <v>0</v>
      </c>
      <c r="O21" s="75"/>
      <c r="P21" s="157">
        <v>41824</v>
      </c>
      <c r="Q21" s="147">
        <v>0.91666666666666663</v>
      </c>
      <c r="R21" s="13" t="str">
        <f>IF(100*S3+T3&gt;100*S4+T4,R3,IF(100*S3+T3&lt;100*S4+T4,R4,CONCATENATE(R3," ou ",R4)))</f>
        <v>A1 ou B2</v>
      </c>
      <c r="S21" s="1"/>
      <c r="T21" s="10"/>
      <c r="U21" s="75"/>
      <c r="V21" s="75"/>
      <c r="W21" s="75"/>
      <c r="X21" s="75"/>
      <c r="Y21" s="75"/>
      <c r="Z21" s="75"/>
      <c r="AA21" s="43"/>
      <c r="AB21" s="43"/>
      <c r="AC21" s="44"/>
      <c r="AD21" s="44"/>
      <c r="AE21" s="44"/>
      <c r="AF21" s="49">
        <f>IF(ROUND(AH21,0)=ROUND(AH20,0),AF20,2)</f>
        <v>1</v>
      </c>
      <c r="AG21" s="50">
        <f>ROUND(AH21,0)</f>
        <v>2</v>
      </c>
      <c r="AH21" s="51">
        <f>MAX(MIN(AI20:AI22),MIN(AI20,AI21,AI23),MIN(AI20,AI22,AI23),MIN(AI21:AI23))</f>
        <v>2.46</v>
      </c>
      <c r="AI21" s="60">
        <f>SUM(BA21:BD21)+2.46</f>
        <v>2.46</v>
      </c>
      <c r="AJ21" s="53" t="str">
        <f>G19</f>
        <v>Ukraine</v>
      </c>
      <c r="AK21" s="54">
        <f>SUM(AO21:AR21)</f>
        <v>0</v>
      </c>
      <c r="AL21" s="55">
        <f>F19+E21+E24</f>
        <v>0</v>
      </c>
      <c r="AM21" s="54">
        <f>E19+F21+F24</f>
        <v>0</v>
      </c>
      <c r="AN21" s="56">
        <f>AL21-AM21</f>
        <v>0</v>
      </c>
      <c r="AO21" s="54">
        <f>IF(ISBLANK(F19),0,IF(AP20=3,0,IF(AP20=1,1,3)))</f>
        <v>0</v>
      </c>
      <c r="AP21" s="54" t="s">
        <v>15</v>
      </c>
      <c r="AQ21" s="54">
        <f>IF(ISBLANK(E24),0,IF(AP22=3,0,IF(AP22=1,1,3)))</f>
        <v>0</v>
      </c>
      <c r="AR21" s="54">
        <f>IF(ISBLANK(E21),0,IF(E21&gt;F21,3,IF(E21=F21,1,0)))</f>
        <v>0</v>
      </c>
      <c r="AS21" s="55" t="b">
        <f>(10*(AN20-AN21)+AL20-AL21&lt;0)</f>
        <v>0</v>
      </c>
      <c r="AT21" s="54" t="s">
        <v>15</v>
      </c>
      <c r="AU21" s="54" t="b">
        <f>10*(AN21-AN22)+AL21-AL22&gt;0</f>
        <v>0</v>
      </c>
      <c r="AV21" s="56" t="b">
        <f>10*(AN21-AN23)+AL21-AL23&gt;0</f>
        <v>0</v>
      </c>
      <c r="AW21" s="55">
        <f>10000*(AO21+AQ21)+(F19-E19+E24-F24)*100+(F19+E24)</f>
        <v>0</v>
      </c>
      <c r="AX21" s="54">
        <f>10000*(AO21+AR21)+(F19-E19+F21-E21)*100+(F19+F21)</f>
        <v>0</v>
      </c>
      <c r="AY21" s="54" t="s">
        <v>15</v>
      </c>
      <c r="AZ21" s="56">
        <f>10000*(AQ21+AR21)+(F21-E21+E24-F24)*100+(F21+E24)</f>
        <v>0</v>
      </c>
      <c r="BA21" s="61">
        <f>-BB20</f>
        <v>0</v>
      </c>
      <c r="BB21" s="54" t="s">
        <v>15</v>
      </c>
      <c r="BC21" s="57">
        <f>IF($AK21&gt;$AK22,-0.5,IF($AK22&gt;$AK21,0.5,IF(AU21,-0.5,IF(AT22,0.5,BS21))))</f>
        <v>0</v>
      </c>
      <c r="BD21" s="58">
        <f>IF($AK21&gt;$AK23,-0.5,IF($AK23&gt;$AK21,0.5,IF(AV21,-0.5,IF(AT23,0.5,BT21))))</f>
        <v>0</v>
      </c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55"/>
      <c r="BR21" s="54" t="s">
        <v>15</v>
      </c>
      <c r="BS21" s="54">
        <f>IF($BM20,IF(F24-E24&lt;0,-0.5,IF(E24-F24&lt;0,0.5,0)),IF($BF20,IF($AW21&gt;$AW22,-0.5,IF($AW21&lt;$AW22,0.5,0)),IF($BI20,IF($AZ21&gt;$AZ22,-0.5,IF($AZ21&lt;$AZ22,0.5,0)),0)))</f>
        <v>0</v>
      </c>
      <c r="BT21" s="56">
        <f>IF($BN20,IF(E22-F22&lt;0,-0.5,IF(F22-E22&lt;0,0.5,0)),IF($BG20,IF($AX21&gt;$AX23,-0.5,IF($AX21&lt;$AX23,0.5,0)),IF($BI20,IF($AZ21&gt;$AZ23,-0.5,IF($AZ21&lt;$AZ23,0.5,0)),0)))</f>
        <v>0</v>
      </c>
      <c r="BU21" s="43"/>
      <c r="BV21" s="43"/>
      <c r="BW21" s="43"/>
      <c r="BX21" s="43"/>
      <c r="BY21" s="43"/>
      <c r="BZ21" s="43"/>
    </row>
    <row r="22" spans="1:78" ht="9.9499999999999993" customHeight="1" x14ac:dyDescent="0.2">
      <c r="A22" s="43"/>
      <c r="B22" s="39">
        <v>42537</v>
      </c>
      <c r="C22" s="40">
        <v>0.875</v>
      </c>
      <c r="D22" s="142" t="s">
        <v>86</v>
      </c>
      <c r="E22" s="1"/>
      <c r="F22" s="3"/>
      <c r="G22" s="143" t="s">
        <v>99</v>
      </c>
      <c r="H22" s="75"/>
      <c r="I22" s="24">
        <f>AF22</f>
        <v>1</v>
      </c>
      <c r="J22" s="16" t="str">
        <f>INDEX(AJ20:AJ23,MATCH(AH22,$AI20:$AI23,0))</f>
        <v>Pologne</v>
      </c>
      <c r="K22" s="29">
        <f>INDEX(AK20:AK23,MATCH(AH22,$AI20:$AI23,0))</f>
        <v>0</v>
      </c>
      <c r="L22" s="30">
        <f>INDEX(AL20:AL23,MATCH(AH22,$AI20:$AI23,0))</f>
        <v>0</v>
      </c>
      <c r="M22" s="29">
        <f>INDEX(AM20:AM23,MATCH(AH22,$AI20:$AI23,0))</f>
        <v>0</v>
      </c>
      <c r="N22" s="31">
        <f>INDEX(AN20:AN23,MATCH(AH22,$AI20:$AI23,0))</f>
        <v>0</v>
      </c>
      <c r="O22" s="75"/>
      <c r="P22" s="158"/>
      <c r="Q22" s="148"/>
      <c r="R22" s="13" t="str">
        <f>IF(100*S5+T5&gt;100*S6+T6,R5,IF(100*S5+T5&lt;100*S6+T6,R6,CONCATENATE(R5," ou ",R6)))</f>
        <v>C1 ou D2</v>
      </c>
      <c r="S22" s="2"/>
      <c r="T22" s="10"/>
      <c r="U22" s="75"/>
      <c r="V22" s="75"/>
      <c r="W22" s="75"/>
      <c r="X22" s="75"/>
      <c r="Y22" s="75"/>
      <c r="Z22" s="75"/>
      <c r="AA22" s="43"/>
      <c r="AB22" s="43"/>
      <c r="AC22" s="44"/>
      <c r="AD22" s="44"/>
      <c r="AE22" s="44"/>
      <c r="AF22" s="49">
        <f>IF(ROUND(AH22,0)=ROUND(AH21,0),AF21,3)</f>
        <v>1</v>
      </c>
      <c r="AG22" s="50">
        <f>ROUND(AH22,0)</f>
        <v>2</v>
      </c>
      <c r="AH22" s="51">
        <f>MIN(MAX(AI20:AI22),MAX(AI20,AI21,AI23),MAX(AI20,AI22,AI23),MAX(AI21:AI23))</f>
        <v>2.4700000000000002</v>
      </c>
      <c r="AI22" s="60">
        <f>SUM(BA22:BD22)+2.47</f>
        <v>2.4700000000000002</v>
      </c>
      <c r="AJ22" s="53" t="str">
        <f>D20</f>
        <v>Pologne</v>
      </c>
      <c r="AK22" s="54">
        <f>SUM(AO22:AR22)</f>
        <v>0</v>
      </c>
      <c r="AL22" s="55">
        <f>E20+F22+F24</f>
        <v>0</v>
      </c>
      <c r="AM22" s="54">
        <f>F20+E22+E24</f>
        <v>0</v>
      </c>
      <c r="AN22" s="56">
        <f>AL22-AM22</f>
        <v>0</v>
      </c>
      <c r="AO22" s="54">
        <f>IF(ISBLANK(F22),0,IF(AQ20=3,0,IF(AQ20=1,1,3)))</f>
        <v>0</v>
      </c>
      <c r="AP22" s="54">
        <f>IF(ISBLANK(F24),0,IF(F24&gt;E24,3,IF(F24=E24,1,0)))</f>
        <v>0</v>
      </c>
      <c r="AQ22" s="54" t="s">
        <v>15</v>
      </c>
      <c r="AR22" s="54">
        <f>IF(ISBLANK(E20),0,IF(E20&gt;F20,3,IF(E20=F20,1,0)))</f>
        <v>0</v>
      </c>
      <c r="AS22" s="55" t="b">
        <f>10*(AN20-AN22)+AL20-AL22&lt;0</f>
        <v>0</v>
      </c>
      <c r="AT22" s="54" t="b">
        <f>10*(AN21-AN22)+AL21-AL22&lt;0</f>
        <v>0</v>
      </c>
      <c r="AU22" s="54" t="s">
        <v>15</v>
      </c>
      <c r="AV22" s="56" t="b">
        <f>10*(AN22-AN23)+AL22-AL23&gt;0</f>
        <v>0</v>
      </c>
      <c r="AW22" s="55">
        <f>10000*(AO22+AP22)+(F22-E22+F24-E24)*100+(F22+F24)</f>
        <v>0</v>
      </c>
      <c r="AX22" s="54" t="s">
        <v>15</v>
      </c>
      <c r="AY22" s="54">
        <f>10000*(AO22+AR22)+(E20-F20+F22-E22)*100+(E20+F22)</f>
        <v>0</v>
      </c>
      <c r="AZ22" s="56">
        <f>10000*(AP22+AR22)+(E20-F20+F24-E24)*100+(E20+F24)</f>
        <v>0</v>
      </c>
      <c r="BA22" s="61">
        <f>-BC20</f>
        <v>0</v>
      </c>
      <c r="BB22" s="57">
        <f>-BC21</f>
        <v>0</v>
      </c>
      <c r="BC22" s="57" t="s">
        <v>15</v>
      </c>
      <c r="BD22" s="58">
        <f>IF($AK22&gt;$AK23,-0.5,IF($AK23&gt;$AK22,0.5,IF(AV22,-0.5,IF(AU23,0.5,BT22))))</f>
        <v>0</v>
      </c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55"/>
      <c r="BR22" s="54"/>
      <c r="BS22" s="54" t="s">
        <v>15</v>
      </c>
      <c r="BT22" s="56">
        <f>IF($BO20,IF(F20-E20&lt;0,-0.5,IF(E20-F20&lt;0,0.5,0)),IF($BH20,IF($AY22&gt;$AY23,-0.5,IF($AY22&lt;$AY23,0.5,0)),IF($BI20,IF($AZ22&gt;$AZ23,-0.5,IF($AZ22&lt;$AZ23,0.5,0)),0)))</f>
        <v>0</v>
      </c>
      <c r="BU22" s="43"/>
      <c r="BV22" s="43"/>
      <c r="BW22" s="43"/>
      <c r="BX22" s="43"/>
      <c r="BY22" s="43"/>
      <c r="BZ22" s="43"/>
    </row>
    <row r="23" spans="1:78" ht="9.9499999999999993" customHeight="1" x14ac:dyDescent="0.2">
      <c r="A23" s="43"/>
      <c r="B23" s="39">
        <v>42542</v>
      </c>
      <c r="C23" s="40">
        <v>0.75</v>
      </c>
      <c r="D23" s="142" t="s">
        <v>101</v>
      </c>
      <c r="E23" s="1"/>
      <c r="F23" s="3"/>
      <c r="G23" s="143" t="s">
        <v>86</v>
      </c>
      <c r="H23" s="75"/>
      <c r="I23" s="32">
        <f>AF23</f>
        <v>1</v>
      </c>
      <c r="J23" s="17" t="str">
        <f>INDEX(AJ20:AJ23,MATCH(AH23,$AI20:$AI23,0))</f>
        <v>Irlande du Nord</v>
      </c>
      <c r="K23" s="33">
        <f>INDEX(AK20:AK23,MATCH(AH23,$AI20:$AI23,0))</f>
        <v>0</v>
      </c>
      <c r="L23" s="34">
        <f>INDEX(AL20:AL23,MATCH(AH23,$AI20:$AI23,0))</f>
        <v>0</v>
      </c>
      <c r="M23" s="33">
        <f>INDEX(AM20:AM23,MATCH(AH23,$AI20:$AI23,0))</f>
        <v>0</v>
      </c>
      <c r="N23" s="35">
        <f>INDEX(AN20:AN23,MATCH(AH23,$AI20:$AI23,0))</f>
        <v>0</v>
      </c>
      <c r="O23" s="75"/>
      <c r="P23" s="157">
        <v>41824</v>
      </c>
      <c r="Q23" s="147">
        <v>0.75</v>
      </c>
      <c r="R23" s="13" t="str">
        <f>IF(100*S7+T7&gt;100*S8+T8,R7,IF(100*S7+T7&lt;100*S8+T8,R8,CONCATENATE(R7," ou ",R8)))</f>
        <v>B1 ou A2</v>
      </c>
      <c r="S23" s="1"/>
      <c r="T23" s="10"/>
      <c r="U23" s="75"/>
      <c r="V23" s="75"/>
      <c r="W23" s="75"/>
      <c r="X23" s="75"/>
      <c r="Y23" s="75"/>
      <c r="Z23" s="75"/>
      <c r="AA23" s="43"/>
      <c r="AB23" s="43"/>
      <c r="AC23" s="44"/>
      <c r="AD23" s="44"/>
      <c r="AE23" s="44"/>
      <c r="AF23" s="49">
        <f>IF(ROUND(AH23,0)=ROUND(AH22,0),AF22,4)</f>
        <v>1</v>
      </c>
      <c r="AG23" s="50">
        <f>ROUND(AH23,0)</f>
        <v>2</v>
      </c>
      <c r="AH23" s="51">
        <f>MAX(AI20:AI23)</f>
        <v>2.48</v>
      </c>
      <c r="AI23" s="62">
        <f>SUM(BA23:BD23)+2.48</f>
        <v>2.48</v>
      </c>
      <c r="AJ23" s="63" t="str">
        <f>G20</f>
        <v>Irlande du Nord</v>
      </c>
      <c r="AK23" s="59">
        <f>SUM(AO23:AR23)</f>
        <v>0</v>
      </c>
      <c r="AL23" s="64">
        <f>F20+F21+E23</f>
        <v>0</v>
      </c>
      <c r="AM23" s="59">
        <f>E20+E21+F23</f>
        <v>0</v>
      </c>
      <c r="AN23" s="65">
        <f>AL23-AM23</f>
        <v>0</v>
      </c>
      <c r="AO23" s="59">
        <f>IF(ISBLANK(E23),0,IF(AR20=3,0,IF(AR20=1,1,3)))</f>
        <v>0</v>
      </c>
      <c r="AP23" s="59">
        <f>IF(ISBLANK(F21),0,IF(AR21=3,0,IF(AR21=1,1,3)))</f>
        <v>0</v>
      </c>
      <c r="AQ23" s="59">
        <f>IF(ISBLANK(F20),0,IF(AR22=3,0,IF(AR22=1,1,3)))</f>
        <v>0</v>
      </c>
      <c r="AR23" s="59" t="s">
        <v>15</v>
      </c>
      <c r="AS23" s="64" t="b">
        <f>10*(AN20-AN23)+AL20-AL23&lt;0</f>
        <v>0</v>
      </c>
      <c r="AT23" s="59" t="b">
        <f>10*(AN21-AN23)+AL21-AL23&lt;0</f>
        <v>0</v>
      </c>
      <c r="AU23" s="59" t="b">
        <f>10*(AN22-AN23)+AL22-AL23&lt;0</f>
        <v>0</v>
      </c>
      <c r="AV23" s="65" t="s">
        <v>15</v>
      </c>
      <c r="AW23" s="64" t="s">
        <v>15</v>
      </c>
      <c r="AX23" s="59">
        <f>10000*(AO23+AP23)+(E21-F21+E23-F23)*100+(E21+E23)</f>
        <v>0</v>
      </c>
      <c r="AY23" s="59">
        <f>10000*(AO23+AQ23)+(E23-F23+F20-E20)*100+(E23+F20)</f>
        <v>0</v>
      </c>
      <c r="AZ23" s="65">
        <f>10000*(AP23+AQ23)+(E21-F21+F20-E20)*100+(E21+F20)</f>
        <v>0</v>
      </c>
      <c r="BA23" s="66">
        <f>-BD20</f>
        <v>0</v>
      </c>
      <c r="BB23" s="67">
        <f>-BD21</f>
        <v>0</v>
      </c>
      <c r="BC23" s="67">
        <f>-BD22</f>
        <v>0</v>
      </c>
      <c r="BD23" s="65" t="s">
        <v>15</v>
      </c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64"/>
      <c r="BR23" s="59"/>
      <c r="BS23" s="59"/>
      <c r="BT23" s="65" t="s">
        <v>15</v>
      </c>
      <c r="BU23" s="43"/>
      <c r="BV23" s="43"/>
      <c r="BW23" s="43"/>
      <c r="BX23" s="43"/>
      <c r="BY23" s="43"/>
      <c r="BZ23" s="43"/>
    </row>
    <row r="24" spans="1:78" ht="9.9499999999999993" customHeight="1" thickBot="1" x14ac:dyDescent="0.25">
      <c r="A24" s="43"/>
      <c r="B24" s="41">
        <v>42542</v>
      </c>
      <c r="C24" s="42">
        <v>0.75</v>
      </c>
      <c r="D24" s="144" t="s">
        <v>100</v>
      </c>
      <c r="E24" s="145"/>
      <c r="F24" s="137"/>
      <c r="G24" s="146" t="s">
        <v>99</v>
      </c>
      <c r="H24" s="75"/>
      <c r="I24" s="91"/>
      <c r="J24" s="93" t="str">
        <f>IF(OR(I22&lt;3,I21&lt;2),"TIRAGE AU SORT !!!"," ")</f>
        <v>TIRAGE AU SORT !!!</v>
      </c>
      <c r="K24" s="92"/>
      <c r="L24" s="92"/>
      <c r="M24" s="92"/>
      <c r="N24" s="92"/>
      <c r="O24" s="75"/>
      <c r="P24" s="158"/>
      <c r="Q24" s="148"/>
      <c r="R24" s="13" t="str">
        <f>IF(100*S9+T9&gt;100*S10+T10,R9,IF(100*S9+T9&lt;100*S10+T10,R10,CONCATENATE(R9," ou ",R10)))</f>
        <v>D1 ou C2</v>
      </c>
      <c r="S24" s="2"/>
      <c r="T24" s="10"/>
      <c r="U24" s="75"/>
      <c r="V24" s="75"/>
      <c r="W24" s="75"/>
      <c r="X24" s="75"/>
      <c r="Y24" s="75"/>
      <c r="Z24" s="75"/>
      <c r="AA24" s="43"/>
      <c r="AB24" s="43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3"/>
      <c r="BV24" s="43"/>
      <c r="BW24" s="43"/>
      <c r="BX24" s="43"/>
      <c r="BY24" s="43"/>
      <c r="BZ24" s="43"/>
    </row>
    <row r="25" spans="1:78" ht="9.9499999999999993" customHeight="1" thickBot="1" x14ac:dyDescent="0.25">
      <c r="A25" s="43"/>
      <c r="B25" s="75"/>
      <c r="C25" s="75"/>
      <c r="D25" s="75"/>
      <c r="E25" s="75"/>
      <c r="F25" s="75"/>
      <c r="G25" s="76"/>
      <c r="H25" s="75"/>
      <c r="I25" s="77"/>
      <c r="J25" s="75"/>
      <c r="K25" s="75"/>
      <c r="L25" s="75"/>
      <c r="M25" s="75"/>
      <c r="N25" s="75"/>
      <c r="O25" s="75"/>
      <c r="P25" s="157">
        <v>41825</v>
      </c>
      <c r="Q25" s="147">
        <v>0.91666666666666663</v>
      </c>
      <c r="R25" s="13" t="str">
        <f>IF(100*S11+T11&gt;100*S12+T12,R11,IF(100*S11+T11&lt;100*S12+T12,R12,CONCATENATE(R11," ou ",R12)))</f>
        <v>E1 ou F2</v>
      </c>
      <c r="S25" s="1"/>
      <c r="T25" s="10"/>
      <c r="U25" s="75"/>
      <c r="V25" s="75"/>
      <c r="W25" s="75"/>
      <c r="X25" s="75"/>
      <c r="Y25" s="75"/>
      <c r="Z25" s="75"/>
      <c r="AA25" s="43"/>
      <c r="AB25" s="43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3"/>
      <c r="BV25" s="43"/>
      <c r="BW25" s="43"/>
      <c r="BX25" s="43"/>
      <c r="BY25" s="43"/>
      <c r="BZ25" s="43"/>
    </row>
    <row r="26" spans="1:78" ht="9.9499999999999993" customHeight="1" thickBot="1" x14ac:dyDescent="0.25">
      <c r="A26" s="43"/>
      <c r="B26" s="130" t="s">
        <v>38</v>
      </c>
      <c r="C26" s="126"/>
      <c r="D26" s="127"/>
      <c r="E26" s="128"/>
      <c r="F26" s="128"/>
      <c r="G26" s="129"/>
      <c r="H26" s="75"/>
      <c r="I26" s="77"/>
      <c r="J26" s="75"/>
      <c r="K26" s="75"/>
      <c r="L26" s="75"/>
      <c r="M26" s="75"/>
      <c r="N26" s="75"/>
      <c r="O26" s="75"/>
      <c r="P26" s="158"/>
      <c r="Q26" s="148"/>
      <c r="R26" s="13" t="str">
        <f>IF(100*S13+T13&gt;100*S14+T14,R13,IF(100*S13+T13&lt;100*S14+T14,R14,CONCATENATE(R13," ou ",R14)))</f>
        <v>Belgique ou H2</v>
      </c>
      <c r="S26" s="2"/>
      <c r="T26" s="10"/>
      <c r="U26" s="75"/>
      <c r="V26" s="75"/>
      <c r="W26" s="75"/>
      <c r="X26" s="75"/>
      <c r="Y26" s="75"/>
      <c r="Z26" s="75"/>
      <c r="AA26" s="43"/>
      <c r="AB26" s="43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3"/>
      <c r="BV26" s="43"/>
      <c r="BW26" s="43"/>
      <c r="BX26" s="43"/>
      <c r="BY26" s="43"/>
      <c r="BZ26" s="43"/>
    </row>
    <row r="27" spans="1:78" ht="9.9499999999999993" customHeight="1" x14ac:dyDescent="0.2">
      <c r="A27" s="43"/>
      <c r="B27" s="39">
        <v>42534</v>
      </c>
      <c r="C27" s="40">
        <v>0.625</v>
      </c>
      <c r="D27" s="139" t="s">
        <v>84</v>
      </c>
      <c r="E27" s="140"/>
      <c r="F27" s="132"/>
      <c r="G27" s="141" t="s">
        <v>103</v>
      </c>
      <c r="H27" s="75"/>
      <c r="I27" s="77"/>
      <c r="J27" s="18" t="s">
        <v>38</v>
      </c>
      <c r="K27" s="18" t="s">
        <v>0</v>
      </c>
      <c r="L27" s="18" t="s">
        <v>39</v>
      </c>
      <c r="M27" s="18" t="s">
        <v>40</v>
      </c>
      <c r="N27" s="18" t="str">
        <f>"+/-"</f>
        <v>+/-</v>
      </c>
      <c r="O27" s="75"/>
      <c r="P27" s="157">
        <v>41825</v>
      </c>
      <c r="Q27" s="147">
        <v>0.75</v>
      </c>
      <c r="R27" s="13" t="str">
        <f>IF(100*S15+T15&gt;100*S16+T16,R15,IF(100*S15+T15&lt;100*S16+T16,R16,CONCATENATE(R15," ou ",R16)))</f>
        <v>F1 ou E2</v>
      </c>
      <c r="S27" s="1"/>
      <c r="T27" s="10"/>
      <c r="U27" s="75"/>
      <c r="V27" s="75"/>
      <c r="W27" s="75"/>
      <c r="X27" s="75"/>
      <c r="Y27" s="75"/>
      <c r="Z27" s="75"/>
      <c r="AA27" s="43"/>
      <c r="AB27" s="43"/>
      <c r="AC27" s="44"/>
      <c r="AD27" s="44"/>
      <c r="AE27" s="44"/>
      <c r="AF27" s="44"/>
      <c r="AG27" s="44"/>
      <c r="AH27" s="44"/>
      <c r="AI27" s="118" t="s">
        <v>13</v>
      </c>
      <c r="AJ27" s="119" t="s">
        <v>14</v>
      </c>
      <c r="AK27" s="120" t="s">
        <v>0</v>
      </c>
      <c r="AL27" s="118" t="s">
        <v>1</v>
      </c>
      <c r="AM27" s="120" t="s">
        <v>2</v>
      </c>
      <c r="AN27" s="121" t="s">
        <v>3</v>
      </c>
      <c r="AO27" s="120" t="s">
        <v>4</v>
      </c>
      <c r="AP27" s="120" t="s">
        <v>5</v>
      </c>
      <c r="AQ27" s="120" t="s">
        <v>6</v>
      </c>
      <c r="AR27" s="120" t="s">
        <v>7</v>
      </c>
      <c r="AS27" s="118" t="s">
        <v>27</v>
      </c>
      <c r="AT27" s="120" t="s">
        <v>28</v>
      </c>
      <c r="AU27" s="120" t="s">
        <v>29</v>
      </c>
      <c r="AV27" s="121" t="s">
        <v>30</v>
      </c>
      <c r="AW27" s="118" t="s">
        <v>16</v>
      </c>
      <c r="AX27" s="120" t="s">
        <v>17</v>
      </c>
      <c r="AY27" s="120" t="s">
        <v>18</v>
      </c>
      <c r="AZ27" s="121" t="s">
        <v>19</v>
      </c>
      <c r="BA27" s="118" t="s">
        <v>9</v>
      </c>
      <c r="BB27" s="120" t="s">
        <v>10</v>
      </c>
      <c r="BC27" s="120" t="s">
        <v>11</v>
      </c>
      <c r="BD27" s="121" t="s">
        <v>12</v>
      </c>
      <c r="BE27" s="118" t="s">
        <v>20</v>
      </c>
      <c r="BF27" s="120" t="s">
        <v>16</v>
      </c>
      <c r="BG27" s="120" t="s">
        <v>17</v>
      </c>
      <c r="BH27" s="120" t="s">
        <v>18</v>
      </c>
      <c r="BI27" s="120" t="s">
        <v>19</v>
      </c>
      <c r="BJ27" s="120" t="s">
        <v>8</v>
      </c>
      <c r="BK27" s="120" t="s">
        <v>21</v>
      </c>
      <c r="BL27" s="120" t="s">
        <v>22</v>
      </c>
      <c r="BM27" s="120" t="s">
        <v>23</v>
      </c>
      <c r="BN27" s="120" t="s">
        <v>24</v>
      </c>
      <c r="BO27" s="120" t="s">
        <v>25</v>
      </c>
      <c r="BP27" s="121" t="s">
        <v>26</v>
      </c>
      <c r="BQ27" s="118" t="s">
        <v>81</v>
      </c>
      <c r="BR27" s="120" t="s">
        <v>80</v>
      </c>
      <c r="BS27" s="120" t="s">
        <v>79</v>
      </c>
      <c r="BT27" s="121" t="s">
        <v>82</v>
      </c>
      <c r="BU27" s="43"/>
      <c r="BV27" s="43"/>
      <c r="BW27" s="43"/>
      <c r="BX27" s="43"/>
      <c r="BY27" s="43"/>
      <c r="BZ27" s="43"/>
    </row>
    <row r="28" spans="1:78" ht="9.9499999999999993" customHeight="1" x14ac:dyDescent="0.2">
      <c r="A28" s="43"/>
      <c r="B28" s="39">
        <v>42533</v>
      </c>
      <c r="C28" s="40">
        <v>0.625</v>
      </c>
      <c r="D28" s="142" t="s">
        <v>102</v>
      </c>
      <c r="E28" s="1"/>
      <c r="F28" s="3"/>
      <c r="G28" s="143" t="s">
        <v>89</v>
      </c>
      <c r="H28" s="75"/>
      <c r="I28" s="19">
        <f>AF28</f>
        <v>1</v>
      </c>
      <c r="J28" s="36" t="str">
        <f>INDEX(AJ28:AJ31,MATCH(AH28,$AI28:$AI31,0))</f>
        <v>Espagne</v>
      </c>
      <c r="K28" s="21">
        <f>INDEX(AK28:AK31,MATCH(AH28,$AI28:$AI31,0))</f>
        <v>0</v>
      </c>
      <c r="L28" s="22">
        <f>INDEX(AL28:AL31,MATCH(AH28,$AI28:$AI31,0))</f>
        <v>0</v>
      </c>
      <c r="M28" s="21">
        <f>INDEX(AM28:AM31,MATCH(AH28,$AI28:$AI31,0))</f>
        <v>0</v>
      </c>
      <c r="N28" s="23">
        <f>INDEX(AN28:AN31,MATCH(AH28,$AI28:$AI31,0))</f>
        <v>0</v>
      </c>
      <c r="O28" s="75"/>
      <c r="P28" s="158"/>
      <c r="Q28" s="148"/>
      <c r="R28" s="13" t="str">
        <f>IF(100*S17+T17&gt;100*S18+T18,R17,IF(100*S17+T17&lt;100*S18+T18,R18,CONCATENATE(R17," ou ",R18)))</f>
        <v>H1 ou G2</v>
      </c>
      <c r="S28" s="2"/>
      <c r="T28" s="10"/>
      <c r="U28" s="75"/>
      <c r="V28" s="75"/>
      <c r="W28" s="75"/>
      <c r="X28" s="75"/>
      <c r="Y28" s="75"/>
      <c r="Z28" s="75"/>
      <c r="AA28" s="43"/>
      <c r="AB28" s="43"/>
      <c r="AC28" s="44"/>
      <c r="AD28" s="44"/>
      <c r="AE28" s="44"/>
      <c r="AF28" s="49">
        <v>1</v>
      </c>
      <c r="AG28" s="50">
        <f>ROUND(AH28,0)</f>
        <v>2</v>
      </c>
      <c r="AH28" s="51">
        <f>MIN(AI28:AI31)</f>
        <v>2.4500000000000002</v>
      </c>
      <c r="AI28" s="52">
        <f>SUM(BA28:BD28)+2.45</f>
        <v>2.4500000000000002</v>
      </c>
      <c r="AJ28" s="53" t="str">
        <f>D27</f>
        <v>Espagne</v>
      </c>
      <c r="AK28" s="54">
        <f>SUM(AO28:AR28)</f>
        <v>0</v>
      </c>
      <c r="AL28" s="55">
        <f>E27+E30+F31</f>
        <v>0</v>
      </c>
      <c r="AM28" s="54">
        <f>F27+F30+E31</f>
        <v>0</v>
      </c>
      <c r="AN28" s="56">
        <f>AL28-AM28</f>
        <v>0</v>
      </c>
      <c r="AO28" s="54" t="s">
        <v>15</v>
      </c>
      <c r="AP28" s="54">
        <f>IF(ISBLANK(E27),0,IF(E27&gt;F27,3,IF(E27=F27,1,0)))</f>
        <v>0</v>
      </c>
      <c r="AQ28" s="54">
        <f>IF(ISBLANK(E30),0,IF(E30&gt;F30,3,IF(E30=F30,1,0)))</f>
        <v>0</v>
      </c>
      <c r="AR28" s="54">
        <f>IF(ISBLANK(F31),0,IF(F31&gt;E31,3,IF(F31=E31,1,0)))</f>
        <v>0</v>
      </c>
      <c r="AS28" s="55" t="s">
        <v>15</v>
      </c>
      <c r="AT28" s="54" t="b">
        <f>(10*(AN28-AN29)+AL28-AL29&gt;0)</f>
        <v>0</v>
      </c>
      <c r="AU28" s="54" t="b">
        <f>10*(AN28-AN30)+AL28-AL30&gt;0</f>
        <v>0</v>
      </c>
      <c r="AV28" s="56" t="b">
        <f>10*(AN28-AN31)+AL28-AL31&gt;0</f>
        <v>0</v>
      </c>
      <c r="AW28" s="55">
        <f>10000*(AP28+AQ28)+(E30-F30+E27-F27)*100+(E30+E27)</f>
        <v>0</v>
      </c>
      <c r="AX28" s="54">
        <f>10000*(AP28+AR28)+(E27-F27+F31-E31)*100+(E27+F31)</f>
        <v>0</v>
      </c>
      <c r="AY28" s="54">
        <f>10000*(AQ28+AR28)+(F31-E31+E30-F30)*100+(F31+E30)</f>
        <v>0</v>
      </c>
      <c r="AZ28" s="56" t="s">
        <v>15</v>
      </c>
      <c r="BA28" s="55" t="s">
        <v>15</v>
      </c>
      <c r="BB28" s="57">
        <f>IF($AK28&gt;$AK29,-0.5,IF($AK29&gt;$AK28,0.5,IF(AT28,-0.5,IF(AS29,0.5,BR28))))</f>
        <v>0</v>
      </c>
      <c r="BC28" s="57">
        <f>IF($AK28&gt;$AK30,-0.5,IF($AK30&gt;$AK28,0.5,IF(AU28,-0.5,IF(AS30,0.5,BS28))))</f>
        <v>0</v>
      </c>
      <c r="BD28" s="58">
        <f>IF($AK28&gt;$AK31,-0.5,IF($AK31&gt;$AK28,0.5,IF(AV28,-0.5,IF(AS31,0.5,BT28))))</f>
        <v>0</v>
      </c>
      <c r="BE28" s="59" t="b">
        <f>AND(AND(AK28=AK29,AK29=AK30,AK30=AK31),AND(AL28=AL29,AL29=AL30,AL30=AL31),AND(AM28=AM29,AM29=AM30,AM30=AM31))</f>
        <v>1</v>
      </c>
      <c r="BF28" s="59" t="b">
        <f>AND(NOT(BE28),AK28=AK29,AK28=AK30,AL28=AL29,AL28=AL30,AM28=AM29,AM28=AM30)</f>
        <v>0</v>
      </c>
      <c r="BG28" s="59" t="b">
        <f>AND(NOT(BE28),AK28=AK29,AK28=AK31,AL28=AL29,AL28=AL31,AM28=AM29,AM28=AM31)</f>
        <v>0</v>
      </c>
      <c r="BH28" s="59" t="b">
        <f>AND(NOT(BE28),AK28=AK30,AK28=AK31,AL28=AL30,AL28=AL31,AM28=AM30,AM28=AM31)</f>
        <v>0</v>
      </c>
      <c r="BI28" s="59" t="b">
        <f>AND(NOT(BE28),AK29=AK30,AK29=AK31,AL29=AL30,AL29=AL31,AM29=AM30,AM29=AM31)</f>
        <v>0</v>
      </c>
      <c r="BJ28" s="59" t="b">
        <f>AND(NOT(BE28),NOT(BF28),NOT(BG28),AK28=AK29,AL28=AL29,AM28=AM29)</f>
        <v>0</v>
      </c>
      <c r="BK28" s="59" t="b">
        <f>AND(NOT(BE28),NOT(BF28),NOT(BH28),AK28=AK30,AL28=AL30,AM28=AM30)</f>
        <v>0</v>
      </c>
      <c r="BL28" s="59" t="b">
        <f>AND(NOT(BE28),NOT(BG28),NOT(BH28),AK28=AK31,AL28=AL31,AM28=AM31)</f>
        <v>0</v>
      </c>
      <c r="BM28" s="59" t="b">
        <f>AND(NOT(BE28),NOT(BF28),NOT(BI28),AK29=AK30,AL29=AL30)</f>
        <v>0</v>
      </c>
      <c r="BN28" s="59" t="b">
        <f>AND(NOT(BE28),NOT(BG28),NOT(BI28),AK29=AK31,AL29=AL31,AM29=AM31)</f>
        <v>0</v>
      </c>
      <c r="BO28" s="59" t="b">
        <f>AND(NOT(BE28),NOT(BH28),NOT(BI28),AK30=AK31,AL30=AL31,AM30=AM31)</f>
        <v>0</v>
      </c>
      <c r="BP28" s="59" t="b">
        <f t="array" ref="BP28">AND(NOT(BE28:BO28))</f>
        <v>0</v>
      </c>
      <c r="BQ28" s="55" t="s">
        <v>15</v>
      </c>
      <c r="BR28" s="54">
        <f>IF($BJ28,IF(F27-E27&lt;0,-0.5,IF(E27-F27&lt;0,0.5,0)),IF($BF28,IF($AW28&gt;$AW29,-0.5,IF($AW28&lt;$AW29,0.5,0)),IF($BG28,IF($AX28&gt;$AX29,-0.5, IF($AX28&lt;$AX29,0.5,0)),0)))</f>
        <v>0</v>
      </c>
      <c r="BS28" s="54">
        <f>IF($BK28,IF(F29-E29&lt;0,-0.5,IF(E29-F29&lt;0,0.5,0)),IF($BF28,IF($AW28&gt;$AW30,-0.5,IF($AW28&lt;$AW30,0.5,0)),IF($BH28,IF($AY28&gt;$AY30,-0.5,IF($AY28&lt;$AY30,0.5,0)),0)))</f>
        <v>0</v>
      </c>
      <c r="BT28" s="56">
        <f>IF($BL28,IF(E31-F31&lt;0,-0.5,IF(F31-E31&lt;0,0.5,0)),IF($BG28,IF($AX28&gt;$AX31,-0.5,IF($AX28&lt;$AX31,0.5,0)),IF($BH28,IF($AY28&gt;$AY31,-0.5, IF($AY28&lt;$AY31,0.5,0)),0)))</f>
        <v>0</v>
      </c>
      <c r="BU28" s="43"/>
      <c r="BV28" s="43"/>
      <c r="BW28" s="43"/>
      <c r="BX28" s="43"/>
      <c r="BY28" s="43"/>
      <c r="BZ28" s="43"/>
    </row>
    <row r="29" spans="1:78" ht="9.9499999999999993" customHeight="1" x14ac:dyDescent="0.2">
      <c r="A29" s="43"/>
      <c r="B29" s="39">
        <v>42538</v>
      </c>
      <c r="C29" s="40">
        <v>0.75</v>
      </c>
      <c r="D29" s="142" t="s">
        <v>103</v>
      </c>
      <c r="E29" s="1"/>
      <c r="F29" s="3"/>
      <c r="G29" s="143" t="s">
        <v>89</v>
      </c>
      <c r="H29" s="75"/>
      <c r="I29" s="24">
        <f>AF29</f>
        <v>1</v>
      </c>
      <c r="J29" s="37" t="str">
        <f>INDEX(AJ28:AJ31,MATCH(AH29,$AI28:$AI31,0))</f>
        <v>Rép. Tchèque</v>
      </c>
      <c r="K29" s="26">
        <f>INDEX(AK28:AK31,MATCH(AH29,$AI28:$AI31,0))</f>
        <v>0</v>
      </c>
      <c r="L29" s="27">
        <f>INDEX(AL28:AL31,MATCH(AH29,$AI28:$AI31,0))</f>
        <v>0</v>
      </c>
      <c r="M29" s="26">
        <f>INDEX(AM28:AM31,MATCH(AH29,$AI28:$AI31,0))</f>
        <v>0</v>
      </c>
      <c r="N29" s="28">
        <f>INDEX(AN28:AN31,MATCH(AH29,$AI28:$AI31,0))</f>
        <v>0</v>
      </c>
      <c r="O29" s="75"/>
      <c r="P29" s="75"/>
      <c r="Q29" s="75"/>
      <c r="R29" s="75"/>
      <c r="S29" s="75"/>
      <c r="T29" s="75"/>
      <c r="U29" s="89"/>
      <c r="V29" s="75"/>
      <c r="W29" s="75"/>
      <c r="X29" s="75"/>
      <c r="Y29" s="75"/>
      <c r="Z29" s="75"/>
      <c r="AA29" s="43"/>
      <c r="AB29" s="43"/>
      <c r="AC29" s="44"/>
      <c r="AD29" s="44"/>
      <c r="AE29" s="44"/>
      <c r="AF29" s="49">
        <f>IF(ROUND(AH29,0)=ROUND(AH28,0),AF28,2)</f>
        <v>1</v>
      </c>
      <c r="AG29" s="50">
        <f>ROUND(AH29,0)</f>
        <v>2</v>
      </c>
      <c r="AH29" s="51">
        <f>MAX(MIN(AI28:AI30),MIN(AI28,AI29,AI31),MIN(AI28,AI30,AI31),MIN(AI29:AI31))</f>
        <v>2.46</v>
      </c>
      <c r="AI29" s="60">
        <f>SUM(BA29:BD29)+2.46</f>
        <v>2.46</v>
      </c>
      <c r="AJ29" s="53" t="str">
        <f>G27</f>
        <v>Rép. Tchèque</v>
      </c>
      <c r="AK29" s="54">
        <f>SUM(AO29:AR29)</f>
        <v>0</v>
      </c>
      <c r="AL29" s="55">
        <f>F27+E29+E32</f>
        <v>0</v>
      </c>
      <c r="AM29" s="54">
        <f>E27+F29+F32</f>
        <v>0</v>
      </c>
      <c r="AN29" s="56">
        <f>AL29-AM29</f>
        <v>0</v>
      </c>
      <c r="AO29" s="54">
        <f>IF(ISBLANK(F27),0,IF(AP28=3,0,IF(AP28=1,1,3)))</f>
        <v>0</v>
      </c>
      <c r="AP29" s="54" t="s">
        <v>15</v>
      </c>
      <c r="AQ29" s="54">
        <f>IF(ISBLANK(E32),0,IF(AP30=3,0,IF(AP30=1,1,3)))</f>
        <v>0</v>
      </c>
      <c r="AR29" s="54">
        <f>IF(ISBLANK(E29),0,IF(E29&gt;F29,3,IF(E29=F29,1,0)))</f>
        <v>0</v>
      </c>
      <c r="AS29" s="55" t="b">
        <f>(10*(AN28-AN29)+AL28-AL29&lt;0)</f>
        <v>0</v>
      </c>
      <c r="AT29" s="54" t="s">
        <v>15</v>
      </c>
      <c r="AU29" s="54" t="b">
        <f>10*(AN29-AN30)+AL29-AL30&gt;0</f>
        <v>0</v>
      </c>
      <c r="AV29" s="56" t="b">
        <f>10*(AN29-AN31)+AL29-AL31&gt;0</f>
        <v>0</v>
      </c>
      <c r="AW29" s="55">
        <f>10000*(AO29+AQ29)+(F27-E27+E32-F32)*100+(F27+E32)</f>
        <v>0</v>
      </c>
      <c r="AX29" s="54">
        <f>10000*(AO29+AR29)+(F27-E27+F29-E29)*100+(F27+F29)</f>
        <v>0</v>
      </c>
      <c r="AY29" s="54" t="s">
        <v>15</v>
      </c>
      <c r="AZ29" s="56">
        <f>10000*(AQ29+AR29)+(F29-E29+E32-F32)*100+(F29+E32)</f>
        <v>0</v>
      </c>
      <c r="BA29" s="61">
        <f>-BB28</f>
        <v>0</v>
      </c>
      <c r="BB29" s="54" t="s">
        <v>15</v>
      </c>
      <c r="BC29" s="57">
        <f>IF($AK29&gt;$AK30,-0.5,IF($AK30&gt;$AK29,0.5,IF(AU29,-0.5,IF(AT30,0.5,BS29))))</f>
        <v>0</v>
      </c>
      <c r="BD29" s="58">
        <f>IF($AK29&gt;$AK31,-0.5,IF($AK31&gt;$AK29,0.5,IF(AV29,-0.5,IF(AT31,0.5,BT29))))</f>
        <v>0</v>
      </c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55"/>
      <c r="BR29" s="54" t="s">
        <v>15</v>
      </c>
      <c r="BS29" s="54">
        <f>IF($BM28,IF(F32-E32&lt;0,-0.5,IF(E32-F32&lt;0,0.5,0)),IF($BF28,IF($AW29&gt;$AW30,-0.5,IF($AW29&lt;$AW30,0.5,0)),IF($BI28,IF($AZ29&gt;$AZ30,-0.5,IF($AZ29&lt;$AZ30,0.5,0)),0)))</f>
        <v>0</v>
      </c>
      <c r="BT29" s="56">
        <f>IF($BN28,IF(E30-F30&lt;0,-0.5,IF(F30-E30&lt;0,0.5,0)),IF($BG28,IF($AX29&gt;$AX31,-0.5,IF($AX29&lt;$AX31,0.5,0)),IF($BI28,IF($AZ29&gt;$AZ31,-0.5,IF($AZ29&lt;$AZ31,0.5,0)),0)))</f>
        <v>0</v>
      </c>
      <c r="BU29" s="43"/>
      <c r="BV29" s="43"/>
      <c r="BW29" s="43"/>
      <c r="BX29" s="43"/>
      <c r="BY29" s="43"/>
      <c r="BZ29" s="43"/>
    </row>
    <row r="30" spans="1:78" ht="9.9499999999999993" customHeight="1" x14ac:dyDescent="0.2">
      <c r="A30" s="43"/>
      <c r="B30" s="39">
        <v>42538</v>
      </c>
      <c r="C30" s="40">
        <v>0.875</v>
      </c>
      <c r="D30" s="142" t="s">
        <v>84</v>
      </c>
      <c r="E30" s="1"/>
      <c r="F30" s="3"/>
      <c r="G30" s="143" t="s">
        <v>102</v>
      </c>
      <c r="H30" s="75"/>
      <c r="I30" s="24">
        <f>AF30</f>
        <v>1</v>
      </c>
      <c r="J30" s="16" t="str">
        <f>INDEX(AJ28:AJ31,MATCH(AH30,$AI28:$AI31,0))</f>
        <v>Turquie</v>
      </c>
      <c r="K30" s="29">
        <f>INDEX(AK28:AK31,MATCH(AH30,$AI28:$AI31,0))</f>
        <v>0</v>
      </c>
      <c r="L30" s="30">
        <f>INDEX(AL28:AL31,MATCH(AH30,$AI28:$AI31,0))</f>
        <v>0</v>
      </c>
      <c r="M30" s="29">
        <f>INDEX(AM28:AM31,MATCH(AH30,$AI28:$AI31,0))</f>
        <v>0</v>
      </c>
      <c r="N30" s="31">
        <f>INDEX(AN28:AN31,MATCH(AH30,$AI28:$AI31,0))</f>
        <v>0</v>
      </c>
      <c r="O30" s="75"/>
      <c r="P30" s="159" t="s">
        <v>33</v>
      </c>
      <c r="Q30" s="160"/>
      <c r="R30" s="160"/>
      <c r="S30" s="161"/>
      <c r="T30" s="18" t="s">
        <v>83</v>
      </c>
      <c r="U30" s="75"/>
      <c r="V30" s="90"/>
      <c r="W30" s="75"/>
      <c r="X30" s="75"/>
      <c r="Y30" s="75"/>
      <c r="Z30" s="75"/>
      <c r="AA30" s="43"/>
      <c r="AB30" s="43"/>
      <c r="AC30" s="44"/>
      <c r="AD30" s="44"/>
      <c r="AE30" s="44"/>
      <c r="AF30" s="49">
        <f>IF(ROUND(AH30,0)=ROUND(AH29,0),AF29,3)</f>
        <v>1</v>
      </c>
      <c r="AG30" s="50">
        <f>ROUND(AH30,0)</f>
        <v>2</v>
      </c>
      <c r="AH30" s="51">
        <f>MIN(MAX(AI28:AI30),MAX(AI28,AI29,AI31),MAX(AI28,AI30,AI31),MAX(AI29:AI31))</f>
        <v>2.4700000000000002</v>
      </c>
      <c r="AI30" s="60">
        <f>SUM(BA30:BD30)+2.47</f>
        <v>2.4700000000000002</v>
      </c>
      <c r="AJ30" s="53" t="str">
        <f>D28</f>
        <v>Turquie</v>
      </c>
      <c r="AK30" s="54">
        <f>SUM(AO30:AR30)</f>
        <v>0</v>
      </c>
      <c r="AL30" s="55">
        <f>E28+F30+F32</f>
        <v>0</v>
      </c>
      <c r="AM30" s="54">
        <f>F28+E30+E32</f>
        <v>0</v>
      </c>
      <c r="AN30" s="56">
        <f>AL30-AM30</f>
        <v>0</v>
      </c>
      <c r="AO30" s="54">
        <f>IF(ISBLANK(F30),0,IF(AQ28=3,0,IF(AQ28=1,1,3)))</f>
        <v>0</v>
      </c>
      <c r="AP30" s="54">
        <f>IF(ISBLANK(F32),0,IF(F32&gt;E32,3,IF(F32=E32,1,0)))</f>
        <v>0</v>
      </c>
      <c r="AQ30" s="54" t="s">
        <v>15</v>
      </c>
      <c r="AR30" s="54">
        <f>IF(ISBLANK(E28),0,IF(E28&gt;F28,3,IF(E28=F28,1,0)))</f>
        <v>0</v>
      </c>
      <c r="AS30" s="55" t="b">
        <f>10*(AN28-AN30)+AL28-AL30&lt;0</f>
        <v>0</v>
      </c>
      <c r="AT30" s="54" t="b">
        <f>10*(AN29-AN30)+AL29-AL30&lt;0</f>
        <v>0</v>
      </c>
      <c r="AU30" s="54" t="s">
        <v>15</v>
      </c>
      <c r="AV30" s="56" t="b">
        <f>10*(AN30-AN31)+AL30-AL31&gt;0</f>
        <v>0</v>
      </c>
      <c r="AW30" s="55">
        <f>10000*(AO30+AP30)+(F30-E30+F32-E32)*100+(F30+F32)</f>
        <v>0</v>
      </c>
      <c r="AX30" s="54" t="s">
        <v>15</v>
      </c>
      <c r="AY30" s="54">
        <f>10000*(AO30+AR30)+(E28-F28+F30-E30)*100+(E28+F30)</f>
        <v>0</v>
      </c>
      <c r="AZ30" s="56">
        <f>10000*(AP30+AR30)+(E28-F28+F32-E32)*100+(E28+F32)</f>
        <v>0</v>
      </c>
      <c r="BA30" s="61">
        <f>-BC28</f>
        <v>0</v>
      </c>
      <c r="BB30" s="57">
        <f>-BC29</f>
        <v>0</v>
      </c>
      <c r="BC30" s="57" t="s">
        <v>15</v>
      </c>
      <c r="BD30" s="58">
        <f>IF($AK30&gt;$AK31,-0.5,IF($AK31&gt;$AK30,0.5,IF(AV30,-0.5,IF(AU31,0.5,BT30))))</f>
        <v>0</v>
      </c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55"/>
      <c r="BR30" s="54"/>
      <c r="BS30" s="54" t="s">
        <v>15</v>
      </c>
      <c r="BT30" s="56">
        <f>IF($BO28,IF(F28-E28&lt;0,-0.5,IF(E28-F28&lt;0,0.5,0)),IF($BH28,IF($AY30&gt;$AY31,-0.5,IF($AY30&lt;$AY31,0.5,0)),IF($BI28,IF($AZ30&gt;$AZ31,-0.5,IF($AZ30&lt;$AZ31,0.5,0)),0)))</f>
        <v>0</v>
      </c>
      <c r="BU30" s="43"/>
      <c r="BV30" s="43"/>
      <c r="BW30" s="43"/>
      <c r="BX30" s="43"/>
      <c r="BY30" s="43"/>
      <c r="BZ30" s="43"/>
    </row>
    <row r="31" spans="1:78" ht="9.9499999999999993" customHeight="1" x14ac:dyDescent="0.2">
      <c r="A31" s="43"/>
      <c r="B31" s="39">
        <v>42542</v>
      </c>
      <c r="C31" s="40">
        <v>0.875</v>
      </c>
      <c r="D31" s="142" t="s">
        <v>89</v>
      </c>
      <c r="E31" s="1"/>
      <c r="F31" s="3"/>
      <c r="G31" s="143" t="s">
        <v>84</v>
      </c>
      <c r="H31" s="75"/>
      <c r="I31" s="32">
        <f>AF31</f>
        <v>1</v>
      </c>
      <c r="J31" s="17" t="str">
        <f>INDEX(AJ28:AJ31,MATCH(AH31,$AI28:$AI31,0))</f>
        <v>Croatie</v>
      </c>
      <c r="K31" s="33">
        <f>INDEX(AK28:AK31,MATCH(AH31,$AI28:$AI31,0))</f>
        <v>0</v>
      </c>
      <c r="L31" s="34">
        <f>INDEX(AL28:AL31,MATCH(AH31,$AI28:$AI31,0))</f>
        <v>0</v>
      </c>
      <c r="M31" s="33">
        <f>INDEX(AM28:AM31,MATCH(AH31,$AI28:$AI31,0))</f>
        <v>0</v>
      </c>
      <c r="N31" s="35">
        <f>INDEX(AN28:AN31,MATCH(AH31,$AI28:$AI31,0))</f>
        <v>0</v>
      </c>
      <c r="O31" s="75"/>
      <c r="P31" s="157">
        <v>41828</v>
      </c>
      <c r="Q31" s="147">
        <v>0.91666666666666663</v>
      </c>
      <c r="R31" s="14" t="str">
        <f>IF(100*S21+T21&gt;100*S22+T22,R21,IF(100*S21+T21&lt;100*S22+T22,R22,IF(U22*U21=1,"-",CONCATENATE(R21," ou ",R22))))</f>
        <v>A1 ou B2 ou C1 ou D2</v>
      </c>
      <c r="S31" s="1"/>
      <c r="T31" s="10"/>
      <c r="U31" s="75"/>
      <c r="V31" s="75"/>
      <c r="W31" s="75"/>
      <c r="X31" s="75"/>
      <c r="Y31" s="75"/>
      <c r="Z31" s="75"/>
      <c r="AA31" s="43"/>
      <c r="AB31" s="43"/>
      <c r="AC31" s="44"/>
      <c r="AD31" s="44"/>
      <c r="AE31" s="44"/>
      <c r="AF31" s="49">
        <f>IF(ROUND(AH31,0)=ROUND(AH30,0),AF30,4)</f>
        <v>1</v>
      </c>
      <c r="AG31" s="50">
        <f>ROUND(AH31,0)</f>
        <v>2</v>
      </c>
      <c r="AH31" s="51">
        <f>MAX(AI28:AI31)</f>
        <v>2.48</v>
      </c>
      <c r="AI31" s="62">
        <f>SUM(BA31:BD31)+2.48</f>
        <v>2.48</v>
      </c>
      <c r="AJ31" s="63" t="str">
        <f>G28</f>
        <v>Croatie</v>
      </c>
      <c r="AK31" s="59">
        <f>SUM(AO31:AR31)</f>
        <v>0</v>
      </c>
      <c r="AL31" s="64">
        <f>F28+F29+E31</f>
        <v>0</v>
      </c>
      <c r="AM31" s="59">
        <f>E28+E29+F31</f>
        <v>0</v>
      </c>
      <c r="AN31" s="65">
        <f>AL31-AM31</f>
        <v>0</v>
      </c>
      <c r="AO31" s="59">
        <f>IF(ISBLANK(E31),0,IF(AR28=3,0,IF(AR28=1,1,3)))</f>
        <v>0</v>
      </c>
      <c r="AP31" s="59">
        <f>IF(ISBLANK(F29),0,IF(AR29=3,0,IF(AR29=1,1,3)))</f>
        <v>0</v>
      </c>
      <c r="AQ31" s="59">
        <f>IF(ISBLANK(F28),0,IF(AR30=3,0,IF(AR30=1,1,3)))</f>
        <v>0</v>
      </c>
      <c r="AR31" s="59" t="s">
        <v>15</v>
      </c>
      <c r="AS31" s="64" t="b">
        <f>10*(AN28-AN31)+AL28-AL31&lt;0</f>
        <v>0</v>
      </c>
      <c r="AT31" s="59" t="b">
        <f>10*(AN29-AN31)+AL29-AL31&lt;0</f>
        <v>0</v>
      </c>
      <c r="AU31" s="59" t="b">
        <f>10*(AN30-AN31)+AL30-AL31&lt;0</f>
        <v>0</v>
      </c>
      <c r="AV31" s="65" t="s">
        <v>15</v>
      </c>
      <c r="AW31" s="64" t="s">
        <v>15</v>
      </c>
      <c r="AX31" s="59">
        <f>10000*(AO31+AP31)+(E29-F29+E31-F31)*100+(E29+E31)</f>
        <v>0</v>
      </c>
      <c r="AY31" s="59">
        <f>10000*(AO31+AQ31)+(E31-F31+F28-E28)*100+(E31+F28)</f>
        <v>0</v>
      </c>
      <c r="AZ31" s="65">
        <f>10000*(AP31+AQ31)+(E29-F29+F28-E28)*100+(E29+F28)</f>
        <v>0</v>
      </c>
      <c r="BA31" s="66">
        <f>-BD28</f>
        <v>0</v>
      </c>
      <c r="BB31" s="67">
        <f>-BD29</f>
        <v>0</v>
      </c>
      <c r="BC31" s="67">
        <f>-BD30</f>
        <v>0</v>
      </c>
      <c r="BD31" s="65" t="s">
        <v>15</v>
      </c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64"/>
      <c r="BR31" s="59"/>
      <c r="BS31" s="59"/>
      <c r="BT31" s="65" t="s">
        <v>15</v>
      </c>
      <c r="BU31" s="43"/>
      <c r="BV31" s="43"/>
      <c r="BW31" s="43"/>
      <c r="BX31" s="43"/>
      <c r="BY31" s="43"/>
      <c r="BZ31" s="43"/>
    </row>
    <row r="32" spans="1:78" ht="9.9499999999999993" customHeight="1" thickBot="1" x14ac:dyDescent="0.25">
      <c r="A32" s="43"/>
      <c r="B32" s="41">
        <v>42542</v>
      </c>
      <c r="C32" s="42">
        <v>0.875</v>
      </c>
      <c r="D32" s="144" t="s">
        <v>103</v>
      </c>
      <c r="E32" s="145"/>
      <c r="F32" s="137"/>
      <c r="G32" s="146" t="s">
        <v>102</v>
      </c>
      <c r="H32" s="75"/>
      <c r="I32" s="91"/>
      <c r="J32" s="93" t="str">
        <f>IF(OR(I30&lt;3,I29&lt;2),"TIRAGE AU SORT !!!"," ")</f>
        <v>TIRAGE AU SORT !!!</v>
      </c>
      <c r="K32" s="92"/>
      <c r="L32" s="92"/>
      <c r="M32" s="92"/>
      <c r="N32" s="92"/>
      <c r="O32" s="75"/>
      <c r="P32" s="158"/>
      <c r="Q32" s="148"/>
      <c r="R32" s="14" t="str">
        <f>IF(100*S23+T23&gt;100*S24+T24,R23,IF(100*S23+T23&lt;100*S24+T24,R24,IF(U23*U24=1,"-",CONCATENATE(R23," ou ",R24))))</f>
        <v>B1 ou A2 ou D1 ou C2</v>
      </c>
      <c r="S32" s="2"/>
      <c r="T32" s="10"/>
      <c r="U32" s="75"/>
      <c r="V32" s="75"/>
      <c r="W32" s="75"/>
      <c r="X32" s="75"/>
      <c r="Y32" s="75"/>
      <c r="Z32" s="75"/>
      <c r="AA32" s="43"/>
      <c r="AB32" s="43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3"/>
      <c r="BV32" s="43"/>
      <c r="BW32" s="43"/>
      <c r="BX32" s="43"/>
      <c r="BY32" s="43"/>
      <c r="BZ32" s="43"/>
    </row>
    <row r="33" spans="1:78" ht="9.9499999999999993" customHeight="1" thickBot="1" x14ac:dyDescent="0.25">
      <c r="A33" s="43"/>
      <c r="B33" s="75"/>
      <c r="C33" s="75"/>
      <c r="D33" s="75"/>
      <c r="E33" s="75"/>
      <c r="F33" s="75"/>
      <c r="G33" s="76"/>
      <c r="H33" s="75"/>
      <c r="I33" s="77"/>
      <c r="J33" s="75"/>
      <c r="K33" s="75"/>
      <c r="L33" s="75"/>
      <c r="M33" s="75"/>
      <c r="N33" s="75"/>
      <c r="O33" s="75"/>
      <c r="P33" s="157">
        <v>41829</v>
      </c>
      <c r="Q33" s="147">
        <v>0.91666666666666663</v>
      </c>
      <c r="R33" s="13" t="str">
        <f>IF(100*S25+T25&gt;100*S26+T26,R25,IF(100*S25+T25&lt;100*S26+T26,R26,IF(U25*U26=1,"-",CONCATENATE(R25," ou ",R26))))</f>
        <v>E1 ou F2 ou Belgique ou H2</v>
      </c>
      <c r="S33" s="1"/>
      <c r="T33" s="10"/>
      <c r="U33" s="75"/>
      <c r="V33" s="75"/>
      <c r="W33" s="75"/>
      <c r="X33" s="75"/>
      <c r="Y33" s="75"/>
      <c r="Z33" s="75"/>
      <c r="AA33" s="43"/>
      <c r="AB33" s="43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3"/>
      <c r="BV33" s="43"/>
      <c r="BW33" s="43"/>
      <c r="BX33" s="43"/>
      <c r="BY33" s="43"/>
      <c r="BZ33" s="43"/>
    </row>
    <row r="34" spans="1:78" ht="9.9499999999999993" customHeight="1" thickBot="1" x14ac:dyDescent="0.25">
      <c r="A34" s="43"/>
      <c r="B34" s="130" t="s">
        <v>41</v>
      </c>
      <c r="C34" s="126"/>
      <c r="D34" s="127"/>
      <c r="E34" s="128"/>
      <c r="F34" s="128"/>
      <c r="G34" s="129"/>
      <c r="H34" s="75"/>
      <c r="I34" s="77"/>
      <c r="J34" s="75"/>
      <c r="K34" s="75"/>
      <c r="L34" s="75"/>
      <c r="M34" s="75"/>
      <c r="N34" s="75"/>
      <c r="O34" s="75"/>
      <c r="P34" s="158"/>
      <c r="Q34" s="148"/>
      <c r="R34" s="13" t="str">
        <f>IF(100*S27+T27&gt;100*S28+T28,R27,IF(100*S27+T27&lt;100*S28+T28,R28,IF(U27*U28=1,"-",CONCATENATE(R27," ou ",R28))))</f>
        <v>F1 ou E2 ou H1 ou G2</v>
      </c>
      <c r="S34" s="2"/>
      <c r="T34" s="10"/>
      <c r="U34" s="75"/>
      <c r="V34" s="75"/>
      <c r="W34" s="75"/>
      <c r="X34" s="75"/>
      <c r="Y34" s="75"/>
      <c r="Z34" s="75"/>
      <c r="AA34" s="43"/>
      <c r="AB34" s="43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3"/>
      <c r="BV34" s="43"/>
      <c r="BW34" s="43"/>
      <c r="BX34" s="43"/>
      <c r="BY34" s="43"/>
      <c r="BZ34" s="43"/>
    </row>
    <row r="35" spans="1:78" ht="9.9499999999999993" customHeight="1" x14ac:dyDescent="0.2">
      <c r="A35" s="43"/>
      <c r="B35" s="39">
        <v>42534</v>
      </c>
      <c r="C35" s="40">
        <v>0.875</v>
      </c>
      <c r="D35" s="139" t="s">
        <v>87</v>
      </c>
      <c r="E35" s="140"/>
      <c r="F35" s="132"/>
      <c r="G35" s="141" t="s">
        <v>88</v>
      </c>
      <c r="H35" s="75"/>
      <c r="I35" s="77"/>
      <c r="J35" s="18" t="s">
        <v>41</v>
      </c>
      <c r="K35" s="18" t="s">
        <v>0</v>
      </c>
      <c r="L35" s="18" t="s">
        <v>39</v>
      </c>
      <c r="M35" s="18" t="s">
        <v>40</v>
      </c>
      <c r="N35" s="18" t="str">
        <f>"+/-"</f>
        <v>+/-</v>
      </c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43"/>
      <c r="AB35" s="43"/>
      <c r="AC35" s="44"/>
      <c r="AD35" s="44"/>
      <c r="AE35" s="44"/>
      <c r="AF35" s="44"/>
      <c r="AG35" s="44"/>
      <c r="AH35" s="44"/>
      <c r="AI35" s="118" t="s">
        <v>13</v>
      </c>
      <c r="AJ35" s="119" t="s">
        <v>14</v>
      </c>
      <c r="AK35" s="120" t="s">
        <v>0</v>
      </c>
      <c r="AL35" s="118" t="s">
        <v>1</v>
      </c>
      <c r="AM35" s="120" t="s">
        <v>2</v>
      </c>
      <c r="AN35" s="121" t="s">
        <v>3</v>
      </c>
      <c r="AO35" s="120" t="s">
        <v>4</v>
      </c>
      <c r="AP35" s="120" t="s">
        <v>5</v>
      </c>
      <c r="AQ35" s="120" t="s">
        <v>6</v>
      </c>
      <c r="AR35" s="120" t="s">
        <v>7</v>
      </c>
      <c r="AS35" s="118" t="s">
        <v>27</v>
      </c>
      <c r="AT35" s="120" t="s">
        <v>28</v>
      </c>
      <c r="AU35" s="120" t="s">
        <v>29</v>
      </c>
      <c r="AV35" s="121" t="s">
        <v>30</v>
      </c>
      <c r="AW35" s="118" t="s">
        <v>16</v>
      </c>
      <c r="AX35" s="120" t="s">
        <v>17</v>
      </c>
      <c r="AY35" s="120" t="s">
        <v>18</v>
      </c>
      <c r="AZ35" s="121" t="s">
        <v>19</v>
      </c>
      <c r="BA35" s="118" t="s">
        <v>9</v>
      </c>
      <c r="BB35" s="120" t="s">
        <v>10</v>
      </c>
      <c r="BC35" s="120" t="s">
        <v>11</v>
      </c>
      <c r="BD35" s="121" t="s">
        <v>12</v>
      </c>
      <c r="BE35" s="118" t="s">
        <v>20</v>
      </c>
      <c r="BF35" s="120" t="s">
        <v>16</v>
      </c>
      <c r="BG35" s="120" t="s">
        <v>17</v>
      </c>
      <c r="BH35" s="120" t="s">
        <v>18</v>
      </c>
      <c r="BI35" s="120" t="s">
        <v>19</v>
      </c>
      <c r="BJ35" s="120" t="s">
        <v>8</v>
      </c>
      <c r="BK35" s="120" t="s">
        <v>21</v>
      </c>
      <c r="BL35" s="120" t="s">
        <v>22</v>
      </c>
      <c r="BM35" s="120" t="s">
        <v>23</v>
      </c>
      <c r="BN35" s="120" t="s">
        <v>24</v>
      </c>
      <c r="BO35" s="120" t="s">
        <v>25</v>
      </c>
      <c r="BP35" s="121" t="s">
        <v>26</v>
      </c>
      <c r="BQ35" s="118" t="s">
        <v>81</v>
      </c>
      <c r="BR35" s="120" t="s">
        <v>80</v>
      </c>
      <c r="BS35" s="120" t="s">
        <v>79</v>
      </c>
      <c r="BT35" s="121" t="s">
        <v>82</v>
      </c>
      <c r="BU35" s="43"/>
      <c r="BV35" s="43"/>
      <c r="BW35" s="43"/>
      <c r="BX35" s="43"/>
      <c r="BY35" s="43"/>
      <c r="BZ35" s="43"/>
    </row>
    <row r="36" spans="1:78" ht="9.9499999999999993" customHeight="1" x14ac:dyDescent="0.2">
      <c r="A36" s="43"/>
      <c r="B36" s="39">
        <v>42534</v>
      </c>
      <c r="C36" s="40">
        <v>0.75</v>
      </c>
      <c r="D36" s="142" t="s">
        <v>104</v>
      </c>
      <c r="E36" s="1"/>
      <c r="F36" s="3"/>
      <c r="G36" s="143" t="s">
        <v>105</v>
      </c>
      <c r="H36" s="75"/>
      <c r="I36" s="19">
        <f>AF36</f>
        <v>1</v>
      </c>
      <c r="J36" s="36" t="str">
        <f>INDEX(AJ36:AJ39,MATCH(AH36,$AI36:$AI39,0))</f>
        <v>Belgique</v>
      </c>
      <c r="K36" s="21">
        <f>INDEX(AK36:AK39,MATCH(AH36,$AI36:$AI39,0))</f>
        <v>0</v>
      </c>
      <c r="L36" s="22">
        <f>INDEX(AL36:AL39,MATCH(AH36,$AI36:$AI39,0))</f>
        <v>0</v>
      </c>
      <c r="M36" s="21">
        <f>INDEX(AM36:AM39,MATCH(AH36,$AI36:$AI39,0))</f>
        <v>0</v>
      </c>
      <c r="N36" s="23">
        <f>INDEX(AN36:AN39,MATCH(AH36,$AI36:$AI39,0))</f>
        <v>0</v>
      </c>
      <c r="O36" s="75"/>
      <c r="P36" s="151" t="s">
        <v>32</v>
      </c>
      <c r="Q36" s="152"/>
      <c r="R36" s="152"/>
      <c r="S36" s="153"/>
      <c r="T36" s="169" t="s">
        <v>83</v>
      </c>
      <c r="U36" s="75"/>
      <c r="V36" s="151" t="s">
        <v>47</v>
      </c>
      <c r="W36" s="152"/>
      <c r="X36" s="152"/>
      <c r="Y36" s="153"/>
      <c r="Z36" s="169" t="s">
        <v>83</v>
      </c>
      <c r="AA36" s="43"/>
      <c r="AB36" s="43"/>
      <c r="AC36" s="44"/>
      <c r="AD36" s="44"/>
      <c r="AE36" s="44"/>
      <c r="AF36" s="49">
        <v>1</v>
      </c>
      <c r="AG36" s="50">
        <f>ROUND(AH36,0)</f>
        <v>2</v>
      </c>
      <c r="AH36" s="51">
        <f>MIN(AI36:AI39)</f>
        <v>2.4500000000000002</v>
      </c>
      <c r="AI36" s="52">
        <f>SUM(BA36:BD36)+2.45</f>
        <v>2.4500000000000002</v>
      </c>
      <c r="AJ36" s="53" t="str">
        <f>D35</f>
        <v>Belgique</v>
      </c>
      <c r="AK36" s="54">
        <f>SUM(AO36:AR36)</f>
        <v>0</v>
      </c>
      <c r="AL36" s="55">
        <f>E35+E38+F39</f>
        <v>0</v>
      </c>
      <c r="AM36" s="54">
        <f>F35+F38+E39</f>
        <v>0</v>
      </c>
      <c r="AN36" s="56">
        <f>AL36-AM36</f>
        <v>0</v>
      </c>
      <c r="AO36" s="54" t="s">
        <v>15</v>
      </c>
      <c r="AP36" s="54">
        <f>IF(ISBLANK(E35),0,IF(E35&gt;F35,3,IF(E35=F35,1,0)))</f>
        <v>0</v>
      </c>
      <c r="AQ36" s="54">
        <f>IF(ISBLANK(E38),0,IF(E38&gt;F38,3,IF(E38=F38,1,0)))</f>
        <v>0</v>
      </c>
      <c r="AR36" s="54">
        <f>IF(ISBLANK(F39),0,IF(F39&gt;E39,3,IF(F39=E39,1,0)))</f>
        <v>0</v>
      </c>
      <c r="AS36" s="55" t="s">
        <v>15</v>
      </c>
      <c r="AT36" s="54" t="b">
        <f>(10*(AN36-AN37)+AL36-AL37&gt;0)</f>
        <v>0</v>
      </c>
      <c r="AU36" s="54" t="b">
        <f>10*(AN36-AN38)+AL36-AL38&gt;0</f>
        <v>0</v>
      </c>
      <c r="AV36" s="56" t="b">
        <f>10*(AN36-AN39)+AL36-AL39&gt;0</f>
        <v>0</v>
      </c>
      <c r="AW36" s="55">
        <f>10000*(AP36+AQ36)+(E38-F38+E35-F35)*100+(E38+E35)</f>
        <v>0</v>
      </c>
      <c r="AX36" s="54">
        <f>10000*(AP36+AR36)+(E35-F35+F39-E39)*100+(E35+F39)</f>
        <v>0</v>
      </c>
      <c r="AY36" s="54">
        <f>10000*(AQ36+AR36)+(F39-E39+E38-F38)*100+(F39+E38)</f>
        <v>0</v>
      </c>
      <c r="AZ36" s="56" t="s">
        <v>15</v>
      </c>
      <c r="BA36" s="55" t="s">
        <v>15</v>
      </c>
      <c r="BB36" s="57">
        <f>IF($AK36&gt;$AK37,-0.5,IF($AK37&gt;$AK36,0.5,IF(AT36,-0.5,IF(AS37,0.5,BR36))))</f>
        <v>0</v>
      </c>
      <c r="BC36" s="57">
        <f>IF($AK36&gt;$AK38,-0.5,IF($AK38&gt;$AK36,0.5,IF(AU36,-0.5,IF(AS38,0.5,BS36))))</f>
        <v>0</v>
      </c>
      <c r="BD36" s="58">
        <f>IF($AK36&gt;$AK39,-0.5,IF($AK39&gt;$AK36,0.5,IF(AV36,-0.5,IF(AS39,0.5,BT36))))</f>
        <v>0</v>
      </c>
      <c r="BE36" s="59" t="b">
        <f>AND(AND(AK36=AK37,AK37=AK38,AK38=AK39),AND(AL36=AL37,AL37=AL38,AL38=AL39),AND(AM36=AM37,AM37=AM38,AM38=AM39))</f>
        <v>1</v>
      </c>
      <c r="BF36" s="59" t="b">
        <f>AND(NOT(BE36),AK36=AK37,AK36=AK38,AL36=AL37,AL36=AL38,AM36=AM37,AM36=AM38)</f>
        <v>0</v>
      </c>
      <c r="BG36" s="59" t="b">
        <f>AND(NOT(BE36),AK36=AK37,AK36=AK39,AL36=AL37,AL36=AL39,AM36=AM37,AM36=AM39)</f>
        <v>0</v>
      </c>
      <c r="BH36" s="59" t="b">
        <f>AND(NOT(BE36),AK36=AK38,AK36=AK39,AL36=AL38,AL36=AL39,AM36=AM38,AM36=AM39)</f>
        <v>0</v>
      </c>
      <c r="BI36" s="59" t="b">
        <f>AND(NOT(BE36),AK37=AK38,AK37=AK39,AL37=AL38,AL37=AL39,AM37=AM38,AM37=AM39)</f>
        <v>0</v>
      </c>
      <c r="BJ36" s="59" t="b">
        <f>AND(NOT(BE36),NOT(BF36),NOT(BG36),AK36=AK37,AL36=AL37,AM36=AM37)</f>
        <v>0</v>
      </c>
      <c r="BK36" s="59" t="b">
        <f>AND(NOT(BE36),NOT(BF36),NOT(BH36),AK36=AK38,AL36=AL38,AM36=AM38)</f>
        <v>0</v>
      </c>
      <c r="BL36" s="59" t="b">
        <f>AND(NOT(BE36),NOT(BG36),NOT(BH36),AK36=AK39,AL36=AL39,AM36=AM39)</f>
        <v>0</v>
      </c>
      <c r="BM36" s="59" t="b">
        <f>AND(NOT(BE36),NOT(BF36),NOT(BI36),AK37=AK38,AL37=AL38)</f>
        <v>0</v>
      </c>
      <c r="BN36" s="59" t="b">
        <f>AND(NOT(BE36),NOT(BG36),NOT(BI36),AK37=AK39,AL37=AL39,AM37=AM39)</f>
        <v>0</v>
      </c>
      <c r="BO36" s="59" t="b">
        <f>AND(NOT(BE36),NOT(BH36),NOT(BI36),AK38=AK39,AL38=AL39,AM38=AM39)</f>
        <v>0</v>
      </c>
      <c r="BP36" s="59" t="b">
        <f t="array" ref="BP36">AND(NOT(BE36:BO36))</f>
        <v>0</v>
      </c>
      <c r="BQ36" s="55" t="s">
        <v>15</v>
      </c>
      <c r="BR36" s="54">
        <f>IF($BJ36,IF(F35-E35&lt;0,-0.5,IF(E35-F35&lt;0,0.5,0)),IF($BF36,IF($AW36&gt;$AW37,-0.5,IF($AW36&lt;$AW37,0.5,0)),IF($BG36,IF($AX36&gt;$AX37,-0.5, IF($AX36&lt;$AX37,0.5,0)),0)))</f>
        <v>0</v>
      </c>
      <c r="BS36" s="54">
        <f>IF($BK36,IF(F37-E37&lt;0,-0.5,IF(E37-F37&lt;0,0.5,0)),IF($BF36,IF($AW36&gt;$AW38,-0.5,IF($AW36&lt;$AW38,0.5,0)),IF($BH36,IF($AY36&gt;$AY38,-0.5,IF($AY36&lt;$AY38,0.5,0)),0)))</f>
        <v>0</v>
      </c>
      <c r="BT36" s="56">
        <f>IF($BL36,IF(E39-F39&lt;0,-0.5,IF(F39-E39&lt;0,0.5,0)),IF($BG36,IF($AX36&gt;$AX39,-0.5,IF($AX36&lt;$AX39,0.5,0)),IF($BH36,IF($AY36&gt;$AY39,-0.5, IF($AY36&lt;$AY39,0.5,0)),0)))</f>
        <v>0</v>
      </c>
      <c r="BU36" s="43"/>
      <c r="BV36" s="43"/>
      <c r="BW36" s="43"/>
      <c r="BX36" s="43"/>
      <c r="BY36" s="43"/>
      <c r="BZ36" s="43"/>
    </row>
    <row r="37" spans="1:78" ht="9.9499999999999993" customHeight="1" x14ac:dyDescent="0.2">
      <c r="A37" s="43"/>
      <c r="B37" s="39">
        <v>42538</v>
      </c>
      <c r="C37" s="40">
        <v>0.625</v>
      </c>
      <c r="D37" s="142" t="s">
        <v>88</v>
      </c>
      <c r="E37" s="1"/>
      <c r="F37" s="3"/>
      <c r="G37" s="143" t="s">
        <v>105</v>
      </c>
      <c r="H37" s="75"/>
      <c r="I37" s="24">
        <f>AF37</f>
        <v>1</v>
      </c>
      <c r="J37" s="37" t="str">
        <f>INDEX(AJ36:AJ39,MATCH(AH37,$AI36:$AI39,0))</f>
        <v>Italie</v>
      </c>
      <c r="K37" s="26">
        <f>INDEX(AK36:AK39,MATCH(AH37,$AI36:$AI39,0))</f>
        <v>0</v>
      </c>
      <c r="L37" s="27">
        <f>INDEX(AL36:AL39,MATCH(AH37,$AI36:$AI39,0))</f>
        <v>0</v>
      </c>
      <c r="M37" s="26">
        <f>INDEX(AM36:AM39,MATCH(AH37,$AI36:$AI39,0))</f>
        <v>0</v>
      </c>
      <c r="N37" s="28">
        <f>INDEX(AN36:AN39,MATCH(AH37,$AI36:$AI39,0))</f>
        <v>0</v>
      </c>
      <c r="O37" s="75"/>
      <c r="P37" s="154"/>
      <c r="Q37" s="155"/>
      <c r="R37" s="155"/>
      <c r="S37" s="156"/>
      <c r="T37" s="170"/>
      <c r="U37" s="75"/>
      <c r="V37" s="154"/>
      <c r="W37" s="155"/>
      <c r="X37" s="155"/>
      <c r="Y37" s="156"/>
      <c r="Z37" s="170"/>
      <c r="AA37" s="43"/>
      <c r="AB37" s="43"/>
      <c r="AC37" s="44"/>
      <c r="AD37" s="44"/>
      <c r="AE37" s="44"/>
      <c r="AF37" s="49">
        <f>IF(ROUND(AH37,0)=ROUND(AH36,0),AF36,2)</f>
        <v>1</v>
      </c>
      <c r="AG37" s="50">
        <f>ROUND(AH37,0)</f>
        <v>2</v>
      </c>
      <c r="AH37" s="51">
        <f>MAX(MIN(AI36:AI38),MIN(AI36,AI37,AI39),MIN(AI36,AI38,AI39),MIN(AI37:AI39))</f>
        <v>2.46</v>
      </c>
      <c r="AI37" s="60">
        <f>SUM(BA37:BD37)+2.46</f>
        <v>2.46</v>
      </c>
      <c r="AJ37" s="53" t="str">
        <f>G35</f>
        <v>Italie</v>
      </c>
      <c r="AK37" s="54">
        <f>SUM(AO37:AR37)</f>
        <v>0</v>
      </c>
      <c r="AL37" s="55">
        <f>F35+E37+E40</f>
        <v>0</v>
      </c>
      <c r="AM37" s="54">
        <f>E35+F37+F40</f>
        <v>0</v>
      </c>
      <c r="AN37" s="56">
        <f>AL37-AM37</f>
        <v>0</v>
      </c>
      <c r="AO37" s="54">
        <f>IF(ISBLANK(F35),0,IF(AP36=3,0,IF(AP36=1,1,3)))</f>
        <v>0</v>
      </c>
      <c r="AP37" s="54" t="s">
        <v>15</v>
      </c>
      <c r="AQ37" s="54">
        <f>IF(ISBLANK(E40),0,IF(AP38=3,0,IF(AP38=1,1,3)))</f>
        <v>0</v>
      </c>
      <c r="AR37" s="54">
        <f>IF(ISBLANK(E37),0,IF(E37&gt;F37,3,IF(E37=F37,1,0)))</f>
        <v>0</v>
      </c>
      <c r="AS37" s="55" t="b">
        <f>(10*(AN36-AN37)+AL36-AL37&lt;0)</f>
        <v>0</v>
      </c>
      <c r="AT37" s="54" t="s">
        <v>15</v>
      </c>
      <c r="AU37" s="54" t="b">
        <f>10*(AN37-AN38)+AL37-AL38&gt;0</f>
        <v>0</v>
      </c>
      <c r="AV37" s="56" t="b">
        <f>10*(AN37-AN39)+AL37-AL39&gt;0</f>
        <v>0</v>
      </c>
      <c r="AW37" s="55">
        <f>10000*(AO37+AQ37)+(F35-E35+E40-F40)*100+(F35+E40)</f>
        <v>0</v>
      </c>
      <c r="AX37" s="54">
        <f>10000*(AO37+AR37)+(F35-E35+F37-E37)*100+(F35+F37)</f>
        <v>0</v>
      </c>
      <c r="AY37" s="54" t="s">
        <v>15</v>
      </c>
      <c r="AZ37" s="56">
        <f>10000*(AQ37+AR37)+(F37-E37+E40-F40)*100+(F37+E40)</f>
        <v>0</v>
      </c>
      <c r="BA37" s="61">
        <f>-BB36</f>
        <v>0</v>
      </c>
      <c r="BB37" s="54" t="s">
        <v>15</v>
      </c>
      <c r="BC37" s="57">
        <f>IF($AK37&gt;$AK38,-0.5,IF($AK38&gt;$AK37,0.5,IF(AU37,-0.5,IF(AT38,0.5,BS37))))</f>
        <v>0</v>
      </c>
      <c r="BD37" s="58">
        <f>IF($AK37&gt;$AK39,-0.5,IF($AK39&gt;$AK37,0.5,IF(AV37,-0.5,IF(AT39,0.5,BT37))))</f>
        <v>0</v>
      </c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55"/>
      <c r="BR37" s="54" t="s">
        <v>15</v>
      </c>
      <c r="BS37" s="54">
        <f>IF($BM36,IF(F40-E40&lt;0,-0.5,IF(E40-F40&lt;0,0.5,0)),IF($BF36,IF($AW37&gt;$AW38,-0.5,IF($AW37&lt;$AW38,0.5,0)),IF($BI36,IF($AZ37&gt;$AZ38,-0.5,IF($AZ37&lt;$AZ38,0.5,0)),0)))</f>
        <v>0</v>
      </c>
      <c r="BT37" s="56">
        <f>IF($BN36,IF(E38-F38&lt;0,-0.5,IF(F38-E38&lt;0,0.5,0)),IF($BG36,IF($AX37&gt;$AX39,-0.5,IF($AX37&lt;$AX39,0.5,0)),IF($BI36,IF($AZ37&gt;$AZ39,-0.5,IF($AZ37&lt;$AZ39,0.5,0)),0)))</f>
        <v>0</v>
      </c>
      <c r="BU37" s="43"/>
      <c r="BV37" s="43"/>
      <c r="BW37" s="43"/>
      <c r="BX37" s="43"/>
      <c r="BY37" s="43"/>
      <c r="BZ37" s="43"/>
    </row>
    <row r="38" spans="1:78" ht="9.9499999999999993" customHeight="1" x14ac:dyDescent="0.2">
      <c r="A38" s="43"/>
      <c r="B38" s="39">
        <v>42539</v>
      </c>
      <c r="C38" s="40">
        <v>0.625</v>
      </c>
      <c r="D38" s="142" t="s">
        <v>87</v>
      </c>
      <c r="E38" s="1"/>
      <c r="F38" s="3"/>
      <c r="G38" s="143" t="s">
        <v>104</v>
      </c>
      <c r="H38" s="75"/>
      <c r="I38" s="24">
        <f>AF38</f>
        <v>1</v>
      </c>
      <c r="J38" s="16" t="str">
        <f>INDEX(AJ36:AJ39,MATCH(AH38,$AI36:$AI39,0))</f>
        <v>Irlande</v>
      </c>
      <c r="K38" s="29">
        <f>INDEX(AK36:AK39,MATCH(AH38,$AI36:$AI39,0))</f>
        <v>0</v>
      </c>
      <c r="L38" s="30">
        <f>INDEX(AL36:AL39,MATCH(AH38,$AI36:$AI39,0))</f>
        <v>0</v>
      </c>
      <c r="M38" s="29">
        <f>INDEX(AM36:AM39,MATCH(AH38,$AI36:$AI39,0))</f>
        <v>0</v>
      </c>
      <c r="N38" s="31">
        <f>INDEX(AN36:AN39,MATCH(AH38,$AI36:$AI39,0))</f>
        <v>0</v>
      </c>
      <c r="O38" s="75"/>
      <c r="P38" s="157">
        <v>41833</v>
      </c>
      <c r="Q38" s="147">
        <v>0.875</v>
      </c>
      <c r="R38" s="13" t="str">
        <f>IF(100*S31+T31&gt;100*S32+T32,R31,IF(100*S31+T31&lt;100*S32+T32,R32," - "))</f>
        <v xml:space="preserve"> - </v>
      </c>
      <c r="S38" s="1"/>
      <c r="T38" s="10"/>
      <c r="U38" s="75"/>
      <c r="V38" s="157">
        <v>41832</v>
      </c>
      <c r="W38" s="147">
        <v>0.875</v>
      </c>
      <c r="X38" s="10" t="str">
        <f>IF(100*S31+T31&gt;100*S32+T32,R32,IF(100*S31+T31&lt;100*S32+T32,R31," - "))</f>
        <v xml:space="preserve"> - </v>
      </c>
      <c r="Y38" s="3"/>
      <c r="Z38" s="10"/>
      <c r="AA38" s="43"/>
      <c r="AB38" s="43"/>
      <c r="AC38" s="44"/>
      <c r="AD38" s="44"/>
      <c r="AE38" s="44"/>
      <c r="AF38" s="49">
        <f>IF(ROUND(AH38,0)=ROUND(AH37,0),AF37,3)</f>
        <v>1</v>
      </c>
      <c r="AG38" s="50">
        <f>ROUND(AH38,0)</f>
        <v>2</v>
      </c>
      <c r="AH38" s="51">
        <f>MIN(MAX(AI36:AI38),MAX(AI36,AI37,AI39),MAX(AI36,AI38,AI39),MAX(AI37:AI39))</f>
        <v>2.4700000000000002</v>
      </c>
      <c r="AI38" s="60">
        <f>SUM(BA38:BD38)+2.47</f>
        <v>2.4700000000000002</v>
      </c>
      <c r="AJ38" s="53" t="str">
        <f>D36</f>
        <v>Irlande</v>
      </c>
      <c r="AK38" s="54">
        <f>SUM(AO38:AR38)</f>
        <v>0</v>
      </c>
      <c r="AL38" s="55">
        <f>E36+F38+F40</f>
        <v>0</v>
      </c>
      <c r="AM38" s="54">
        <f>F36+E38+E40</f>
        <v>0</v>
      </c>
      <c r="AN38" s="56">
        <f>AL38-AM38</f>
        <v>0</v>
      </c>
      <c r="AO38" s="54">
        <f>IF(ISBLANK(F38),0,IF(AQ36=3,0,IF(AQ36=1,1,3)))</f>
        <v>0</v>
      </c>
      <c r="AP38" s="54">
        <f>IF(ISBLANK(F40),0,IF(F40&gt;E40,3,IF(F40=E40,1,0)))</f>
        <v>0</v>
      </c>
      <c r="AQ38" s="54" t="s">
        <v>15</v>
      </c>
      <c r="AR38" s="54">
        <f>IF(ISBLANK(E36),0,IF(E36&gt;F36,3,IF(E36=F36,1,0)))</f>
        <v>0</v>
      </c>
      <c r="AS38" s="55" t="b">
        <f>10*(AN36-AN38)+AL36-AL38&lt;0</f>
        <v>0</v>
      </c>
      <c r="AT38" s="54" t="b">
        <f>10*(AN37-AN38)+AL37-AL38&lt;0</f>
        <v>0</v>
      </c>
      <c r="AU38" s="54" t="s">
        <v>15</v>
      </c>
      <c r="AV38" s="56" t="b">
        <f>10*(AN38-AN39)+AL38-AL39&gt;0</f>
        <v>0</v>
      </c>
      <c r="AW38" s="55">
        <f>10000*(AO38+AP38)+(F38-E38+F40-E40)*100+(F38+F40)</f>
        <v>0</v>
      </c>
      <c r="AX38" s="54" t="s">
        <v>15</v>
      </c>
      <c r="AY38" s="54">
        <f>10000*(AO38+AR38)+(E36-F36+F38-E38)*100+(E36+F38)</f>
        <v>0</v>
      </c>
      <c r="AZ38" s="56">
        <f>10000*(AP38+AR38)+(E36-F36+F40-E40)*100+(E36+F40)</f>
        <v>0</v>
      </c>
      <c r="BA38" s="61">
        <f>-BC36</f>
        <v>0</v>
      </c>
      <c r="BB38" s="57">
        <f>-BC37</f>
        <v>0</v>
      </c>
      <c r="BC38" s="57" t="s">
        <v>15</v>
      </c>
      <c r="BD38" s="58">
        <f>IF($AK38&gt;$AK39,-0.5,IF($AK39&gt;$AK38,0.5,IF(AV38,-0.5,IF(AU39,0.5,BT38))))</f>
        <v>0</v>
      </c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55"/>
      <c r="BR38" s="54"/>
      <c r="BS38" s="54" t="s">
        <v>15</v>
      </c>
      <c r="BT38" s="56">
        <f>IF($BO36,IF(F36-E36&lt;0,-0.5,IF(E36-F36&lt;0,0.5,0)),IF($BH36,IF($AY38&gt;$AY39,-0.5,IF($AY38&lt;$AY39,0.5,0)),IF($BI36,IF($AZ38&gt;$AZ39,-0.5,IF($AZ38&lt;$AZ39,0.5,0)),0)))</f>
        <v>0</v>
      </c>
      <c r="BU38" s="43"/>
      <c r="BV38" s="43"/>
      <c r="BW38" s="43"/>
      <c r="BX38" s="43"/>
      <c r="BY38" s="43"/>
      <c r="BZ38" s="43"/>
    </row>
    <row r="39" spans="1:78" ht="9.9499999999999993" customHeight="1" x14ac:dyDescent="0.2">
      <c r="A39" s="43"/>
      <c r="B39" s="39">
        <v>42543</v>
      </c>
      <c r="C39" s="40">
        <v>0.875</v>
      </c>
      <c r="D39" s="142" t="s">
        <v>105</v>
      </c>
      <c r="E39" s="1"/>
      <c r="F39" s="3"/>
      <c r="G39" s="143" t="s">
        <v>87</v>
      </c>
      <c r="H39" s="75"/>
      <c r="I39" s="32">
        <f>AF39</f>
        <v>1</v>
      </c>
      <c r="J39" s="17" t="str">
        <f>INDEX(AJ36:AJ39,MATCH(AH39,$AI36:$AI39,0))</f>
        <v>Suède</v>
      </c>
      <c r="K39" s="33">
        <f>INDEX(AK36:AK39,MATCH(AH39,$AI36:$AI39,0))</f>
        <v>0</v>
      </c>
      <c r="L39" s="34">
        <f>INDEX(AL36:AL39,MATCH(AH39,$AI36:$AI39,0))</f>
        <v>0</v>
      </c>
      <c r="M39" s="33">
        <f>INDEX(AM36:AM39,MATCH(AH39,$AI36:$AI39,0))</f>
        <v>0</v>
      </c>
      <c r="N39" s="35">
        <f>INDEX(AN36:AN39,MATCH(AH39,$AI36:$AI39,0))</f>
        <v>0</v>
      </c>
      <c r="O39" s="75"/>
      <c r="P39" s="158"/>
      <c r="Q39" s="148"/>
      <c r="R39" s="13" t="str">
        <f>IF(100*S33+T33&gt;100*S34+T34,R33,IF(100*S33+T33&lt;100*S34+T34,R34," - "))</f>
        <v xml:space="preserve"> - </v>
      </c>
      <c r="S39" s="2"/>
      <c r="T39" s="10"/>
      <c r="U39" s="75"/>
      <c r="V39" s="158"/>
      <c r="W39" s="148"/>
      <c r="X39" s="10" t="str">
        <f>IF(100*S33+T33&gt;100*S34+T34,R34,IF(100*S33+T33&lt;100*S34+T34,R33," - "))</f>
        <v xml:space="preserve"> - </v>
      </c>
      <c r="Y39" s="2"/>
      <c r="Z39" s="10"/>
      <c r="AA39" s="43"/>
      <c r="AB39" s="43"/>
      <c r="AC39" s="44"/>
      <c r="AD39" s="44"/>
      <c r="AE39" s="44"/>
      <c r="AF39" s="49">
        <f>IF(ROUND(AH39,0)=ROUND(AH38,0),AF38,4)</f>
        <v>1</v>
      </c>
      <c r="AG39" s="50">
        <f>ROUND(AH39,0)</f>
        <v>2</v>
      </c>
      <c r="AH39" s="51">
        <f>MAX(AI36:AI39)</f>
        <v>2.48</v>
      </c>
      <c r="AI39" s="62">
        <f>SUM(BA39:BD39)+2.48</f>
        <v>2.48</v>
      </c>
      <c r="AJ39" s="63" t="str">
        <f>G36</f>
        <v>Suède</v>
      </c>
      <c r="AK39" s="59">
        <f>SUM(AO39:AR39)</f>
        <v>0</v>
      </c>
      <c r="AL39" s="64">
        <f>F36+F37+E39</f>
        <v>0</v>
      </c>
      <c r="AM39" s="59">
        <f>E36+E37+F39</f>
        <v>0</v>
      </c>
      <c r="AN39" s="65">
        <f>AL39-AM39</f>
        <v>0</v>
      </c>
      <c r="AO39" s="59">
        <f>IF(ISBLANK(E39),0,IF(AR36=3,0,IF(AR36=1,1,3)))</f>
        <v>0</v>
      </c>
      <c r="AP39" s="59">
        <f>IF(ISBLANK(F37),0,IF(AR37=3,0,IF(AR37=1,1,3)))</f>
        <v>0</v>
      </c>
      <c r="AQ39" s="59">
        <f>IF(ISBLANK(F36),0,IF(AR38=3,0,IF(AR38=1,1,3)))</f>
        <v>0</v>
      </c>
      <c r="AR39" s="59" t="s">
        <v>15</v>
      </c>
      <c r="AS39" s="64" t="b">
        <f>10*(AN36-AN39)+AL36-AL39&lt;0</f>
        <v>0</v>
      </c>
      <c r="AT39" s="59" t="b">
        <f>10*(AN37-AN39)+AL37-AL39&lt;0</f>
        <v>0</v>
      </c>
      <c r="AU39" s="59" t="b">
        <f>10*(AN38-AN39)+AL38-AL39&lt;0</f>
        <v>0</v>
      </c>
      <c r="AV39" s="65" t="s">
        <v>15</v>
      </c>
      <c r="AW39" s="64" t="s">
        <v>15</v>
      </c>
      <c r="AX39" s="59">
        <f>10000*(AO39+AP39)+(E37-F37+E39-F39)*100+(E37+E39)</f>
        <v>0</v>
      </c>
      <c r="AY39" s="59">
        <f>10000*(AO39+AQ39)+(E39-F39+F36-E36)*100+(E39+F36)</f>
        <v>0</v>
      </c>
      <c r="AZ39" s="65">
        <f>10000*(AP39+AQ39)+(E37-F37+F36-E36)*100+(E37+F36)</f>
        <v>0</v>
      </c>
      <c r="BA39" s="66">
        <f>-BD36</f>
        <v>0</v>
      </c>
      <c r="BB39" s="67">
        <f>-BD37</f>
        <v>0</v>
      </c>
      <c r="BC39" s="67">
        <f>-BD38</f>
        <v>0</v>
      </c>
      <c r="BD39" s="65" t="s">
        <v>15</v>
      </c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64"/>
      <c r="BR39" s="59"/>
      <c r="BS39" s="59"/>
      <c r="BT39" s="65" t="s">
        <v>15</v>
      </c>
      <c r="BU39" s="43"/>
      <c r="BV39" s="43"/>
      <c r="BW39" s="43"/>
      <c r="BX39" s="43"/>
      <c r="BY39" s="43"/>
      <c r="BZ39" s="43"/>
    </row>
    <row r="40" spans="1:78" ht="9.9499999999999993" customHeight="1" thickBot="1" x14ac:dyDescent="0.25">
      <c r="A40" s="43"/>
      <c r="B40" s="41">
        <v>42543</v>
      </c>
      <c r="C40" s="42">
        <v>0.875</v>
      </c>
      <c r="D40" s="144" t="s">
        <v>88</v>
      </c>
      <c r="E40" s="145"/>
      <c r="F40" s="137"/>
      <c r="G40" s="146" t="s">
        <v>104</v>
      </c>
      <c r="H40" s="75"/>
      <c r="I40" s="91"/>
      <c r="J40" s="93" t="str">
        <f>IF(OR(I38&lt;3,I37&lt;2),"TIRAGE AU SORT !!!"," ")</f>
        <v>TIRAGE AU SORT !!!</v>
      </c>
      <c r="K40" s="92"/>
      <c r="L40" s="92"/>
      <c r="M40" s="92"/>
      <c r="N40" s="92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43"/>
      <c r="AB40" s="43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3"/>
      <c r="BV40" s="43"/>
      <c r="BW40" s="43"/>
      <c r="BX40" s="43"/>
      <c r="BY40" s="43"/>
      <c r="BZ40" s="43"/>
    </row>
    <row r="41" spans="1:78" ht="9.9499999999999993" customHeight="1" thickBot="1" x14ac:dyDescent="0.25">
      <c r="A41" s="43"/>
      <c r="B41" s="75"/>
      <c r="C41" s="75"/>
      <c r="D41" s="75"/>
      <c r="E41" s="75"/>
      <c r="F41" s="75"/>
      <c r="G41" s="76"/>
      <c r="H41" s="75"/>
      <c r="I41" s="77"/>
      <c r="J41" s="75"/>
      <c r="K41" s="75"/>
      <c r="L41" s="75"/>
      <c r="M41" s="75"/>
      <c r="N41" s="75"/>
      <c r="O41" s="75"/>
      <c r="P41" s="165" t="s">
        <v>31</v>
      </c>
      <c r="Q41" s="166"/>
      <c r="R41" s="149" t="str">
        <f>IF(100*S38+T38&gt;100*S39+T39,R38,IF(100*S39+T39&gt;100*S38+T38,R39,"-"))</f>
        <v>-</v>
      </c>
      <c r="S41" s="94"/>
      <c r="T41" s="75"/>
      <c r="U41" s="75"/>
      <c r="V41" s="165" t="s">
        <v>44</v>
      </c>
      <c r="W41" s="166"/>
      <c r="X41" s="171" t="str">
        <f>IF(100*S38+T38&gt;100*S39+T39,R39,IF(100*S39+T39&gt;100*S38+T38,R38,"-"))</f>
        <v>-</v>
      </c>
      <c r="Y41" s="75"/>
      <c r="Z41" s="75"/>
      <c r="AA41" s="43"/>
      <c r="AB41" s="43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3"/>
      <c r="BV41" s="43"/>
      <c r="BW41" s="43"/>
      <c r="BX41" s="43"/>
      <c r="BY41" s="43"/>
      <c r="BZ41" s="43"/>
    </row>
    <row r="42" spans="1:78" ht="9.9499999999999993" customHeight="1" thickBot="1" x14ac:dyDescent="0.25">
      <c r="A42" s="43"/>
      <c r="B42" s="130" t="s">
        <v>42</v>
      </c>
      <c r="C42" s="126"/>
      <c r="D42" s="127"/>
      <c r="E42" s="128"/>
      <c r="F42" s="128"/>
      <c r="G42" s="129"/>
      <c r="H42" s="75"/>
      <c r="I42" s="77"/>
      <c r="J42" s="75"/>
      <c r="K42" s="75"/>
      <c r="L42" s="75"/>
      <c r="M42" s="75"/>
      <c r="N42" s="75"/>
      <c r="O42" s="75"/>
      <c r="P42" s="167"/>
      <c r="Q42" s="168"/>
      <c r="R42" s="150"/>
      <c r="S42" s="94"/>
      <c r="T42" s="75"/>
      <c r="U42" s="75"/>
      <c r="V42" s="167"/>
      <c r="W42" s="168"/>
      <c r="X42" s="172"/>
      <c r="Y42" s="75"/>
      <c r="Z42" s="75"/>
      <c r="AA42" s="43"/>
      <c r="AB42" s="43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3"/>
      <c r="BV42" s="43"/>
      <c r="BW42" s="43"/>
      <c r="BX42" s="43"/>
      <c r="BY42" s="43"/>
      <c r="BZ42" s="43"/>
    </row>
    <row r="43" spans="1:78" ht="9.9499999999999993" customHeight="1" x14ac:dyDescent="0.2">
      <c r="A43" s="43"/>
      <c r="B43" s="39">
        <v>42535</v>
      </c>
      <c r="C43" s="40">
        <v>0.875</v>
      </c>
      <c r="D43" s="139" t="s">
        <v>92</v>
      </c>
      <c r="E43" s="140"/>
      <c r="F43" s="132"/>
      <c r="G43" s="141" t="s">
        <v>107</v>
      </c>
      <c r="H43" s="75"/>
      <c r="I43" s="77"/>
      <c r="J43" s="18" t="s">
        <v>42</v>
      </c>
      <c r="K43" s="18" t="s">
        <v>0</v>
      </c>
      <c r="L43" s="18" t="s">
        <v>39</v>
      </c>
      <c r="M43" s="18" t="s">
        <v>40</v>
      </c>
      <c r="N43" s="18" t="str">
        <f>"+/-"</f>
        <v>+/-</v>
      </c>
      <c r="O43" s="75"/>
      <c r="P43" s="75"/>
      <c r="Q43" s="75"/>
      <c r="R43" s="75"/>
      <c r="S43" s="75"/>
      <c r="T43" s="75"/>
      <c r="U43" s="75"/>
      <c r="V43" s="165" t="s">
        <v>45</v>
      </c>
      <c r="W43" s="166"/>
      <c r="X43" s="171" t="str">
        <f>IF(100*Y38+Z38&gt;100*Y39+Z39,X38,IF(100*Y39+Z39&gt;100*Y38+Z38,X39,"-"))</f>
        <v>-</v>
      </c>
      <c r="Y43" s="75"/>
      <c r="Z43" s="75"/>
      <c r="AA43" s="43"/>
      <c r="AB43" s="43"/>
      <c r="AC43" s="44"/>
      <c r="AD43" s="44"/>
      <c r="AE43" s="44"/>
      <c r="AF43" s="44"/>
      <c r="AG43" s="44"/>
      <c r="AH43" s="44"/>
      <c r="AI43" s="118" t="s">
        <v>13</v>
      </c>
      <c r="AJ43" s="119" t="s">
        <v>14</v>
      </c>
      <c r="AK43" s="120" t="s">
        <v>0</v>
      </c>
      <c r="AL43" s="118" t="s">
        <v>1</v>
      </c>
      <c r="AM43" s="120" t="s">
        <v>2</v>
      </c>
      <c r="AN43" s="121" t="s">
        <v>3</v>
      </c>
      <c r="AO43" s="120" t="s">
        <v>4</v>
      </c>
      <c r="AP43" s="120" t="s">
        <v>5</v>
      </c>
      <c r="AQ43" s="120" t="s">
        <v>6</v>
      </c>
      <c r="AR43" s="120" t="s">
        <v>7</v>
      </c>
      <c r="AS43" s="118" t="s">
        <v>27</v>
      </c>
      <c r="AT43" s="120" t="s">
        <v>28</v>
      </c>
      <c r="AU43" s="120" t="s">
        <v>29</v>
      </c>
      <c r="AV43" s="121" t="s">
        <v>30</v>
      </c>
      <c r="AW43" s="118" t="s">
        <v>16</v>
      </c>
      <c r="AX43" s="120" t="s">
        <v>17</v>
      </c>
      <c r="AY43" s="120" t="s">
        <v>18</v>
      </c>
      <c r="AZ43" s="121" t="s">
        <v>19</v>
      </c>
      <c r="BA43" s="118" t="s">
        <v>9</v>
      </c>
      <c r="BB43" s="120" t="s">
        <v>10</v>
      </c>
      <c r="BC43" s="120" t="s">
        <v>11</v>
      </c>
      <c r="BD43" s="121" t="s">
        <v>12</v>
      </c>
      <c r="BE43" s="118" t="s">
        <v>20</v>
      </c>
      <c r="BF43" s="120" t="s">
        <v>16</v>
      </c>
      <c r="BG43" s="120" t="s">
        <v>17</v>
      </c>
      <c r="BH43" s="120" t="s">
        <v>18</v>
      </c>
      <c r="BI43" s="120" t="s">
        <v>19</v>
      </c>
      <c r="BJ43" s="120" t="s">
        <v>8</v>
      </c>
      <c r="BK43" s="120" t="s">
        <v>21</v>
      </c>
      <c r="BL43" s="120" t="s">
        <v>22</v>
      </c>
      <c r="BM43" s="120" t="s">
        <v>23</v>
      </c>
      <c r="BN43" s="120" t="s">
        <v>24</v>
      </c>
      <c r="BO43" s="120" t="s">
        <v>25</v>
      </c>
      <c r="BP43" s="121" t="s">
        <v>26</v>
      </c>
      <c r="BQ43" s="118" t="s">
        <v>81</v>
      </c>
      <c r="BR43" s="120" t="s">
        <v>80</v>
      </c>
      <c r="BS43" s="120" t="s">
        <v>79</v>
      </c>
      <c r="BT43" s="121" t="s">
        <v>82</v>
      </c>
      <c r="BU43" s="43"/>
      <c r="BV43" s="43"/>
      <c r="BW43" s="43"/>
      <c r="BX43" s="43"/>
      <c r="BY43" s="43"/>
      <c r="BZ43" s="43"/>
    </row>
    <row r="44" spans="1:78" ht="9.9499999999999993" customHeight="1" x14ac:dyDescent="0.2">
      <c r="A44" s="43"/>
      <c r="B44" s="39">
        <v>42535</v>
      </c>
      <c r="C44" s="40">
        <v>0.75</v>
      </c>
      <c r="D44" s="142" t="s">
        <v>106</v>
      </c>
      <c r="E44" s="1"/>
      <c r="F44" s="3"/>
      <c r="G44" s="143" t="s">
        <v>108</v>
      </c>
      <c r="H44" s="75"/>
      <c r="I44" s="19">
        <f>AF44</f>
        <v>1</v>
      </c>
      <c r="J44" s="36" t="str">
        <f>INDEX(AJ44:AJ47,MATCH(AH44,$AI44:$AI47,0))</f>
        <v>Portugal</v>
      </c>
      <c r="K44" s="21">
        <f>INDEX(AK44:AK47,MATCH(AH44,$AI44:$AI47,0))</f>
        <v>0</v>
      </c>
      <c r="L44" s="22">
        <f>INDEX(AL44:AL47,MATCH(AH44,$AI44:$AI47,0))</f>
        <v>0</v>
      </c>
      <c r="M44" s="21">
        <f>INDEX(AM44:AM47,MATCH(AH44,$AI44:$AI47,0))</f>
        <v>0</v>
      </c>
      <c r="N44" s="23">
        <f>INDEX(AN44:AN47,MATCH(AH44,$AI44:$AI47,0))</f>
        <v>0</v>
      </c>
      <c r="O44" s="75"/>
      <c r="P44" s="173"/>
      <c r="Q44" s="173"/>
      <c r="R44" s="173"/>
      <c r="S44" s="173"/>
      <c r="T44" s="173"/>
      <c r="U44" s="174"/>
      <c r="V44" s="167"/>
      <c r="W44" s="168"/>
      <c r="X44" s="172"/>
      <c r="Y44" s="75"/>
      <c r="Z44" s="75"/>
      <c r="AA44" s="43"/>
      <c r="AB44" s="43"/>
      <c r="AC44" s="44"/>
      <c r="AD44" s="44"/>
      <c r="AE44" s="44"/>
      <c r="AF44" s="49">
        <v>1</v>
      </c>
      <c r="AG44" s="50">
        <f>ROUND(AH44,0)</f>
        <v>2</v>
      </c>
      <c r="AH44" s="51">
        <f>MIN(AI44:AI47)</f>
        <v>2.4500000000000002</v>
      </c>
      <c r="AI44" s="52">
        <f>SUM(BA44:BD44)+2.45</f>
        <v>2.4500000000000002</v>
      </c>
      <c r="AJ44" s="53" t="str">
        <f>D43</f>
        <v>Portugal</v>
      </c>
      <c r="AK44" s="54">
        <f>SUM(AO44:AR44)</f>
        <v>0</v>
      </c>
      <c r="AL44" s="55">
        <f>E43+E46+F47</f>
        <v>0</v>
      </c>
      <c r="AM44" s="54">
        <f>F43+F46+E47</f>
        <v>0</v>
      </c>
      <c r="AN44" s="56">
        <f>AL44-AM44</f>
        <v>0</v>
      </c>
      <c r="AO44" s="54" t="s">
        <v>15</v>
      </c>
      <c r="AP44" s="54">
        <f>IF(ISBLANK(E43),0,IF(E43&gt;F43,3,IF(E43=F43,1,0)))</f>
        <v>0</v>
      </c>
      <c r="AQ44" s="54">
        <f>IF(ISBLANK(E46),0,IF(E46&gt;F46,3,IF(E46=F46,1,0)))</f>
        <v>0</v>
      </c>
      <c r="AR44" s="54">
        <f>IF(ISBLANK(F47),0,IF(F47&gt;E47,3,IF(F47=E47,1,0)))</f>
        <v>0</v>
      </c>
      <c r="AS44" s="55" t="s">
        <v>15</v>
      </c>
      <c r="AT44" s="54" t="b">
        <f>(10*(AN44-AN45)+AL44-AL45&gt;0)</f>
        <v>0</v>
      </c>
      <c r="AU44" s="54" t="b">
        <f>10*(AN44-AN46)+AL44-AL46&gt;0</f>
        <v>0</v>
      </c>
      <c r="AV44" s="56" t="b">
        <f>10*(AN44-AN47)+AL44-AL47&gt;0</f>
        <v>0</v>
      </c>
      <c r="AW44" s="55">
        <f>10000*(AP44+AQ44)+(E46-F46+E43-F43)*100+(E46+E43)</f>
        <v>0</v>
      </c>
      <c r="AX44" s="54">
        <f>10000*(AP44+AR44)+(E43-F43+F47-E47)*100+(E43+F47)</f>
        <v>0</v>
      </c>
      <c r="AY44" s="54">
        <f>10000*(AQ44+AR44)+(F47-E47+E46-F46)*100+(F47+E46)</f>
        <v>0</v>
      </c>
      <c r="AZ44" s="56" t="s">
        <v>15</v>
      </c>
      <c r="BA44" s="55" t="s">
        <v>15</v>
      </c>
      <c r="BB44" s="57">
        <f>IF($AK44&gt;$AK45,-0.5,IF($AK45&gt;$AK44,0.5,IF(AT44,-0.5,IF(AS45,0.5,BR44))))</f>
        <v>0</v>
      </c>
      <c r="BC44" s="57">
        <f>IF($AK44&gt;$AK46,-0.5,IF($AK46&gt;$AK44,0.5,IF(AU44,-0.5,IF(AS46,0.5,BS44))))</f>
        <v>0</v>
      </c>
      <c r="BD44" s="58">
        <f>IF($AK44&gt;$AK47,-0.5,IF($AK47&gt;$AK44,0.5,IF(AV44,-0.5,IF(AS47,0.5,BT44))))</f>
        <v>0</v>
      </c>
      <c r="BE44" s="59" t="b">
        <f>AND(AND(AK44=AK45,AK45=AK46,AK46=AK47),AND(AL44=AL45,AL45=AL46,AL46=AL47),AND(AM44=AM45,AM45=AM46,AM46=AM47))</f>
        <v>1</v>
      </c>
      <c r="BF44" s="59" t="b">
        <f>AND(NOT(BE44),AK44=AK45,AK44=AK46,AL44=AL45,AL44=AL46,AM44=AM45,AM44=AM46)</f>
        <v>0</v>
      </c>
      <c r="BG44" s="59" t="b">
        <f>AND(NOT(BE44),AK44=AK45,AK44=AK47,AL44=AL45,AL44=AL47,AM44=AM45,AM44=AM47)</f>
        <v>0</v>
      </c>
      <c r="BH44" s="59" t="b">
        <f>AND(NOT(BE44),AK44=AK46,AK44=AK47,AL44=AL46,AL44=AL47,AM44=AM46,AM44=AM47)</f>
        <v>0</v>
      </c>
      <c r="BI44" s="59" t="b">
        <f>AND(NOT(BE44),AK45=AK46,AK45=AK47,AL45=AL46,AL45=AL47,AM45=AM46,AM45=AM47)</f>
        <v>0</v>
      </c>
      <c r="BJ44" s="59" t="b">
        <f>AND(NOT(BE44),NOT(BF44),NOT(BG44),AK44=AK45,AL44=AL45,AM44=AM45)</f>
        <v>0</v>
      </c>
      <c r="BK44" s="59" t="b">
        <f>AND(NOT(BE44),NOT(BF44),NOT(BH44),AK44=AK46,AL44=AL46,AM44=AM46)</f>
        <v>0</v>
      </c>
      <c r="BL44" s="59" t="b">
        <f>AND(NOT(BE44),NOT(BG44),NOT(BH44),AK44=AK47,AL44=AL47,AM44=AM47)</f>
        <v>0</v>
      </c>
      <c r="BM44" s="59" t="b">
        <f>AND(NOT(BE44),NOT(BF44),NOT(BI44),AK45=AK46,AL45=AL46)</f>
        <v>0</v>
      </c>
      <c r="BN44" s="59" t="b">
        <f>AND(NOT(BE44),NOT(BG44),NOT(BI44),AK45=AK47,AL45=AL47,AM45=AM47)</f>
        <v>0</v>
      </c>
      <c r="BO44" s="59" t="b">
        <f>AND(NOT(BE44),NOT(BH44),NOT(BI44),AK46=AK47,AL46=AL47,AM46=AM47)</f>
        <v>0</v>
      </c>
      <c r="BP44" s="59" t="b">
        <f t="array" ref="BP44">AND(NOT(BE44:BO44))</f>
        <v>0</v>
      </c>
      <c r="BQ44" s="55" t="s">
        <v>15</v>
      </c>
      <c r="BR44" s="54">
        <f>IF($BJ44,IF(F43-E43&lt;0,-0.5,IF(E43-F43&lt;0,0.5,0)),IF($BF44,IF($AW44&gt;$AW45,-0.5,IF($AW44&lt;$AW45,0.5,0)),IF($BG44,IF($AX44&gt;$AX45,-0.5, IF($AX44&lt;$AX45,0.5,0)),0)))</f>
        <v>0</v>
      </c>
      <c r="BS44" s="54">
        <f>IF($BK44,IF(F45-E45&lt;0,-0.5,IF(E45-F45&lt;0,0.5,0)),IF($BF44,IF($AW44&gt;$AW46,-0.5,IF($AW44&lt;$AW46,0.5,0)),IF($BH44,IF($AY44&gt;$AY46,-0.5,IF($AY44&lt;$AY46,0.5,0)),0)))</f>
        <v>0</v>
      </c>
      <c r="BT44" s="56">
        <f>IF($BL44,IF(E47-F47&lt;0,-0.5,IF(F47-E47&lt;0,0.5,0)),IF($BG44,IF($AX44&gt;$AX47,-0.5,IF($AX44&lt;$AX47,0.5,0)),IF($BH44,IF($AY44&gt;$AY47,-0.5, IF($AY44&lt;$AY47,0.5,0)),0)))</f>
        <v>0</v>
      </c>
      <c r="BU44" s="43"/>
      <c r="BV44" s="43"/>
      <c r="BW44" s="43"/>
      <c r="BX44" s="43"/>
      <c r="BY44" s="43"/>
      <c r="BZ44" s="43"/>
    </row>
    <row r="45" spans="1:78" ht="9.9499999999999993" customHeight="1" x14ac:dyDescent="0.2">
      <c r="A45" s="43"/>
      <c r="B45" s="39">
        <v>42539</v>
      </c>
      <c r="C45" s="40">
        <v>0.75</v>
      </c>
      <c r="D45" s="142" t="s">
        <v>107</v>
      </c>
      <c r="E45" s="1"/>
      <c r="F45" s="3"/>
      <c r="G45" s="143" t="s">
        <v>108</v>
      </c>
      <c r="H45" s="75"/>
      <c r="I45" s="24">
        <f>AF45</f>
        <v>1</v>
      </c>
      <c r="J45" s="37" t="str">
        <f>INDEX(AJ44:AJ47,MATCH(AH45,$AI44:$AI47,0))</f>
        <v>Islande</v>
      </c>
      <c r="K45" s="26">
        <f>INDEX(AK44:AK47,MATCH(AH45,$AI44:$AI47,0))</f>
        <v>0</v>
      </c>
      <c r="L45" s="27">
        <f>INDEX(AL44:AL47,MATCH(AH45,$AI44:$AI47,0))</f>
        <v>0</v>
      </c>
      <c r="M45" s="26">
        <f>INDEX(AM44:AM47,MATCH(AH45,$AI44:$AI47,0))</f>
        <v>0</v>
      </c>
      <c r="N45" s="28">
        <f>INDEX(AN44:AN47,MATCH(AH45,$AI44:$AI47,0))</f>
        <v>0</v>
      </c>
      <c r="O45" s="75"/>
      <c r="P45" s="175"/>
      <c r="Q45" s="175"/>
      <c r="R45" s="175"/>
      <c r="S45" s="175"/>
      <c r="T45" s="175"/>
      <c r="U45" s="176"/>
      <c r="V45" s="165" t="s">
        <v>46</v>
      </c>
      <c r="W45" s="166"/>
      <c r="X45" s="171" t="str">
        <f>IF(100*Y38+Z38&gt;100*Y39+Z39,X39,IF(100*Y39+Z39&gt;100*Y38+Z38,X38,"-"))</f>
        <v>-</v>
      </c>
      <c r="Y45" s="75"/>
      <c r="Z45" s="75"/>
      <c r="AA45" s="43"/>
      <c r="AB45" s="43"/>
      <c r="AC45" s="44"/>
      <c r="AD45" s="44"/>
      <c r="AE45" s="44"/>
      <c r="AF45" s="49">
        <f>IF(ROUND(AH45,0)=ROUND(AH44,0),AF44,2)</f>
        <v>1</v>
      </c>
      <c r="AG45" s="50">
        <f>ROUND(AH45,0)</f>
        <v>2</v>
      </c>
      <c r="AH45" s="51">
        <f>MAX(MIN(AI44:AI46),MIN(AI44,AI45,AI47),MIN(AI44,AI46,AI47),MIN(AI45:AI47))</f>
        <v>2.46</v>
      </c>
      <c r="AI45" s="60">
        <f>SUM(BA45:BD45)+2.46</f>
        <v>2.46</v>
      </c>
      <c r="AJ45" s="53" t="str">
        <f>G43</f>
        <v>Islande</v>
      </c>
      <c r="AK45" s="54">
        <f>SUM(AO45:AR45)</f>
        <v>0</v>
      </c>
      <c r="AL45" s="55">
        <f>F43+E45+E48</f>
        <v>0</v>
      </c>
      <c r="AM45" s="54">
        <f>E43+F45+F48</f>
        <v>0</v>
      </c>
      <c r="AN45" s="56">
        <f>AL45-AM45</f>
        <v>0</v>
      </c>
      <c r="AO45" s="54">
        <f>IF(ISBLANK(F43),0,IF(AP44=3,0,IF(AP44=1,1,3)))</f>
        <v>0</v>
      </c>
      <c r="AP45" s="54" t="s">
        <v>15</v>
      </c>
      <c r="AQ45" s="54">
        <f>IF(ISBLANK(E48),0,IF(AP46=3,0,IF(AP46=1,1,3)))</f>
        <v>0</v>
      </c>
      <c r="AR45" s="54">
        <f>IF(ISBLANK(E45),0,IF(E45&gt;F45,3,IF(E45=F45,1,0)))</f>
        <v>0</v>
      </c>
      <c r="AS45" s="55" t="b">
        <f>(10*(AN44-AN45)+AL44-AL45&lt;0)</f>
        <v>0</v>
      </c>
      <c r="AT45" s="54" t="s">
        <v>15</v>
      </c>
      <c r="AU45" s="54" t="b">
        <f>10*(AN45-AN46)+AL45-AL46&gt;0</f>
        <v>0</v>
      </c>
      <c r="AV45" s="56" t="b">
        <f>10*(AN45-AN47)+AL45-AL47&gt;0</f>
        <v>0</v>
      </c>
      <c r="AW45" s="55">
        <f>10000*(AO45+AQ45)+(F43-E43+E48-F48)*100+(F43+E48)</f>
        <v>0</v>
      </c>
      <c r="AX45" s="54">
        <f>10000*(AO45+AR45)+(F43-E43+F45-E45)*100+(F43+F45)</f>
        <v>0</v>
      </c>
      <c r="AY45" s="54" t="s">
        <v>15</v>
      </c>
      <c r="AZ45" s="56">
        <f>10000*(AQ45+AR45)+(F45-E45+E48-F48)*100+(F45+E48)</f>
        <v>0</v>
      </c>
      <c r="BA45" s="61">
        <f>-BB44</f>
        <v>0</v>
      </c>
      <c r="BB45" s="54" t="s">
        <v>15</v>
      </c>
      <c r="BC45" s="57">
        <f>IF($AK45&gt;$AK46,-0.5,IF($AK46&gt;$AK45,0.5,IF(AU45,-0.5,IF(AT46,0.5,BS45))))</f>
        <v>0</v>
      </c>
      <c r="BD45" s="58">
        <f>IF($AK45&gt;$AK47,-0.5,IF($AK47&gt;$AK45,0.5,IF(AV45,-0.5,IF(AT47,0.5,BT45))))</f>
        <v>0</v>
      </c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55"/>
      <c r="BR45" s="54" t="s">
        <v>15</v>
      </c>
      <c r="BS45" s="54">
        <f>IF($BM44,IF(F48-E48&lt;0,-0.5,IF(E48-F48&lt;0,0.5,0)),IF($BF44,IF($AW45&gt;$AW46,-0.5,IF($AW45&lt;$AW46,0.5,0)),IF($BI44,IF($AZ45&gt;$AZ46,-0.5,IF($AZ45&lt;$AZ46,0.5,0)),0)))</f>
        <v>0</v>
      </c>
      <c r="BT45" s="56">
        <f>IF($BN44,IF(E46-F46&lt;0,-0.5,IF(F46-E46&lt;0,0.5,0)),IF($BG44,IF($AX45&gt;$AX47,-0.5,IF($AX45&lt;$AX47,0.5,0)),IF($BI44,IF($AZ45&gt;$AZ47,-0.5,IF($AZ45&lt;$AZ47,0.5,0)),0)))</f>
        <v>0</v>
      </c>
      <c r="BU45" s="43"/>
      <c r="BV45" s="43"/>
      <c r="BW45" s="43"/>
      <c r="BX45" s="43"/>
      <c r="BY45" s="43"/>
      <c r="BZ45" s="43"/>
    </row>
    <row r="46" spans="1:78" ht="9.9499999999999993" customHeight="1" x14ac:dyDescent="0.2">
      <c r="A46" s="43"/>
      <c r="B46" s="39">
        <v>42539</v>
      </c>
      <c r="C46" s="40">
        <v>0.875</v>
      </c>
      <c r="D46" s="142" t="s">
        <v>92</v>
      </c>
      <c r="E46" s="1"/>
      <c r="F46" s="3"/>
      <c r="G46" s="143" t="s">
        <v>106</v>
      </c>
      <c r="H46" s="75"/>
      <c r="I46" s="24">
        <f>AF46</f>
        <v>1</v>
      </c>
      <c r="J46" s="16" t="str">
        <f>INDEX(AJ44:AJ47,MATCH(AH46,$AI44:$AI47,0))</f>
        <v>Autriche</v>
      </c>
      <c r="K46" s="29">
        <f>INDEX(AK44:AK47,MATCH(AH46,$AI44:$AI47,0))</f>
        <v>0</v>
      </c>
      <c r="L46" s="30">
        <f>INDEX(AL44:AL47,MATCH(AH46,$AI44:$AI47,0))</f>
        <v>0</v>
      </c>
      <c r="M46" s="29">
        <f>INDEX(AM44:AM47,MATCH(AH46,$AI44:$AI47,0))</f>
        <v>0</v>
      </c>
      <c r="N46" s="31">
        <f>INDEX(AN44:AN47,MATCH(AH46,$AI44:$AI47,0))</f>
        <v>0</v>
      </c>
      <c r="O46" s="75"/>
      <c r="P46" s="75"/>
      <c r="Q46" s="75"/>
      <c r="R46" s="75"/>
      <c r="S46" s="75"/>
      <c r="T46" s="75"/>
      <c r="U46" s="75"/>
      <c r="V46" s="167"/>
      <c r="W46" s="168"/>
      <c r="X46" s="172"/>
      <c r="Y46" s="75"/>
      <c r="Z46" s="75"/>
      <c r="AA46" s="43"/>
      <c r="AB46" s="43"/>
      <c r="AC46" s="44"/>
      <c r="AD46" s="44"/>
      <c r="AE46" s="44"/>
      <c r="AF46" s="49">
        <f>IF(ROUND(AH46,0)=ROUND(AH45,0),AF45,3)</f>
        <v>1</v>
      </c>
      <c r="AG46" s="50">
        <f>ROUND(AH46,0)</f>
        <v>2</v>
      </c>
      <c r="AH46" s="51">
        <f>MIN(MAX(AI44:AI46),MAX(AI44,AI45,AI47),MAX(AI44,AI46,AI47),MAX(AI45:AI47))</f>
        <v>2.4700000000000002</v>
      </c>
      <c r="AI46" s="60">
        <f>SUM(BA46:BD46)+2.47</f>
        <v>2.4700000000000002</v>
      </c>
      <c r="AJ46" s="53" t="str">
        <f>D44</f>
        <v>Autriche</v>
      </c>
      <c r="AK46" s="54">
        <f>SUM(AO46:AR46)</f>
        <v>0</v>
      </c>
      <c r="AL46" s="55">
        <f>E44+F46+F48</f>
        <v>0</v>
      </c>
      <c r="AM46" s="54">
        <f>F44+E46+E48</f>
        <v>0</v>
      </c>
      <c r="AN46" s="56">
        <f>AL46-AM46</f>
        <v>0</v>
      </c>
      <c r="AO46" s="54">
        <f>IF(ISBLANK(F46),0,IF(AQ44=3,0,IF(AQ44=1,1,3)))</f>
        <v>0</v>
      </c>
      <c r="AP46" s="54">
        <f>IF(ISBLANK(F48),0,IF(F48&gt;E48,3,IF(F48=E48,1,0)))</f>
        <v>0</v>
      </c>
      <c r="AQ46" s="54" t="s">
        <v>15</v>
      </c>
      <c r="AR46" s="54">
        <f>IF(ISBLANK(E44),0,IF(E44&gt;F44,3,IF(E44=F44,1,0)))</f>
        <v>0</v>
      </c>
      <c r="AS46" s="55" t="b">
        <f>10*(AN44-AN46)+AL44-AL46&lt;0</f>
        <v>0</v>
      </c>
      <c r="AT46" s="54" t="b">
        <f>10*(AN45-AN46)+AL45-AL46&lt;0</f>
        <v>0</v>
      </c>
      <c r="AU46" s="54" t="s">
        <v>15</v>
      </c>
      <c r="AV46" s="56" t="b">
        <f>10*(AN46-AN47)+AL46-AL47&gt;0</f>
        <v>0</v>
      </c>
      <c r="AW46" s="55">
        <f>10000*(AO46+AP46)+(F46-E46+F48-E48)*100+(F46+F48)</f>
        <v>0</v>
      </c>
      <c r="AX46" s="54" t="s">
        <v>15</v>
      </c>
      <c r="AY46" s="54">
        <f>10000*(AO46+AR46)+(E44-F44+F46-E46)*100+(E44+F46)</f>
        <v>0</v>
      </c>
      <c r="AZ46" s="56">
        <f>10000*(AP46+AR46)+(E44-F44+F48-E48)*100+(E44+F48)</f>
        <v>0</v>
      </c>
      <c r="BA46" s="61">
        <f>-BC44</f>
        <v>0</v>
      </c>
      <c r="BB46" s="57">
        <f>-BC45</f>
        <v>0</v>
      </c>
      <c r="BC46" s="57" t="s">
        <v>15</v>
      </c>
      <c r="BD46" s="58">
        <f>IF($AK46&gt;$AK47,-0.5,IF($AK47&gt;$AK46,0.5,IF(AV46,-0.5,IF(AU47,0.5,BT46))))</f>
        <v>0</v>
      </c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55"/>
      <c r="BR46" s="54"/>
      <c r="BS46" s="54" t="s">
        <v>15</v>
      </c>
      <c r="BT46" s="56">
        <f>IF($BO44,IF(F44-E44&lt;0,-0.5,IF(E44-F44&lt;0,0.5,0)),IF($BH44,IF($AY46&gt;$AY47,-0.5,IF($AY46&lt;$AY47,0.5,0)),IF($BI44,IF($AZ46&gt;$AZ47,-0.5,IF($AZ46&lt;$AZ47,0.5,0)),0)))</f>
        <v>0</v>
      </c>
      <c r="BU46" s="43"/>
      <c r="BV46" s="43"/>
      <c r="BW46" s="43"/>
      <c r="BX46" s="43"/>
      <c r="BY46" s="43"/>
      <c r="BZ46" s="43"/>
    </row>
    <row r="47" spans="1:78" ht="9.9499999999999993" customHeight="1" x14ac:dyDescent="0.2">
      <c r="A47" s="43"/>
      <c r="B47" s="39">
        <v>42543</v>
      </c>
      <c r="C47" s="40">
        <v>0.75</v>
      </c>
      <c r="D47" s="142" t="s">
        <v>108</v>
      </c>
      <c r="E47" s="1"/>
      <c r="F47" s="3"/>
      <c r="G47" s="143" t="s">
        <v>92</v>
      </c>
      <c r="H47" s="75"/>
      <c r="I47" s="32">
        <f>AF47</f>
        <v>1</v>
      </c>
      <c r="J47" s="17" t="str">
        <f>INDEX(AJ44:AJ47,MATCH(AH47,$AI44:$AI47,0))</f>
        <v>Hongrie</v>
      </c>
      <c r="K47" s="33">
        <f>INDEX(AK44:AK47,MATCH(AH47,$AI44:$AI47,0))</f>
        <v>0</v>
      </c>
      <c r="L47" s="34">
        <f>INDEX(AL44:AL47,MATCH(AH47,$AI44:$AI47,0))</f>
        <v>0</v>
      </c>
      <c r="M47" s="33">
        <f>INDEX(AM44:AM47,MATCH(AH47,$AI44:$AI47,0))</f>
        <v>0</v>
      </c>
      <c r="N47" s="35">
        <f>INDEX(AN44:AN47,MATCH(AH47,$AI44:$AI47,0))</f>
        <v>0</v>
      </c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43"/>
      <c r="AB47" s="43"/>
      <c r="AC47" s="44"/>
      <c r="AD47" s="44"/>
      <c r="AE47" s="44"/>
      <c r="AF47" s="49">
        <f>IF(ROUND(AH47,0)=ROUND(AH46,0),AF46,4)</f>
        <v>1</v>
      </c>
      <c r="AG47" s="50">
        <f>ROUND(AH47,0)</f>
        <v>2</v>
      </c>
      <c r="AH47" s="51">
        <f>MAX(AI44:AI47)</f>
        <v>2.48</v>
      </c>
      <c r="AI47" s="62">
        <f>SUM(BA47:BD47)+2.48</f>
        <v>2.48</v>
      </c>
      <c r="AJ47" s="63" t="str">
        <f>G44</f>
        <v>Hongrie</v>
      </c>
      <c r="AK47" s="59">
        <f>SUM(AO47:AR47)</f>
        <v>0</v>
      </c>
      <c r="AL47" s="64">
        <f>F44+F45+E47</f>
        <v>0</v>
      </c>
      <c r="AM47" s="59">
        <f>E44+E45+F47</f>
        <v>0</v>
      </c>
      <c r="AN47" s="65">
        <f>AL47-AM47</f>
        <v>0</v>
      </c>
      <c r="AO47" s="59">
        <f>IF(ISBLANK(E47),0,IF(AR44=3,0,IF(AR44=1,1,3)))</f>
        <v>0</v>
      </c>
      <c r="AP47" s="59">
        <f>IF(ISBLANK(F45),0,IF(AR45=3,0,IF(AR45=1,1,3)))</f>
        <v>0</v>
      </c>
      <c r="AQ47" s="59">
        <f>IF(ISBLANK(F44),0,IF(AR46=3,0,IF(AR46=1,1,3)))</f>
        <v>0</v>
      </c>
      <c r="AR47" s="59" t="s">
        <v>15</v>
      </c>
      <c r="AS47" s="64" t="b">
        <f>10*(AN44-AN47)+AL44-AL47&lt;0</f>
        <v>0</v>
      </c>
      <c r="AT47" s="59" t="b">
        <f>10*(AN45-AN47)+AL45-AL47&lt;0</f>
        <v>0</v>
      </c>
      <c r="AU47" s="59" t="b">
        <f>10*(AN46-AN47)+AL46-AL47&lt;0</f>
        <v>0</v>
      </c>
      <c r="AV47" s="65" t="s">
        <v>15</v>
      </c>
      <c r="AW47" s="64" t="s">
        <v>15</v>
      </c>
      <c r="AX47" s="59">
        <f>10000*(AO47+AP47)+(E45-F45+E47-F47)*100+(E45+E47)</f>
        <v>0</v>
      </c>
      <c r="AY47" s="59">
        <f>10000*(AO47+AQ47)+(E47-F47+F44-E44)*100+(E47+F44)</f>
        <v>0</v>
      </c>
      <c r="AZ47" s="65">
        <f>10000*(AP47+AQ47)+(E45-F45+F44-E44)*100+(E45+F44)</f>
        <v>0</v>
      </c>
      <c r="BA47" s="66">
        <f>-BD44</f>
        <v>0</v>
      </c>
      <c r="BB47" s="67">
        <f>-BD45</f>
        <v>0</v>
      </c>
      <c r="BC47" s="67">
        <f>-BD46</f>
        <v>0</v>
      </c>
      <c r="BD47" s="65" t="s">
        <v>15</v>
      </c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64"/>
      <c r="BR47" s="59"/>
      <c r="BS47" s="59"/>
      <c r="BT47" s="65" t="s">
        <v>15</v>
      </c>
      <c r="BU47" s="43"/>
      <c r="BV47" s="43"/>
      <c r="BW47" s="43"/>
      <c r="BX47" s="43"/>
      <c r="BY47" s="43"/>
      <c r="BZ47" s="43"/>
    </row>
    <row r="48" spans="1:78" ht="9.9499999999999993" customHeight="1" thickBot="1" x14ac:dyDescent="0.25">
      <c r="A48" s="43"/>
      <c r="B48" s="41">
        <v>42543</v>
      </c>
      <c r="C48" s="42">
        <v>0.75</v>
      </c>
      <c r="D48" s="144" t="s">
        <v>107</v>
      </c>
      <c r="E48" s="145"/>
      <c r="F48" s="137"/>
      <c r="G48" s="146" t="s">
        <v>106</v>
      </c>
      <c r="H48" s="75"/>
      <c r="I48" s="91"/>
      <c r="J48" s="93" t="str">
        <f>IF(OR(I46&lt;3,I45&lt;2),"TIRAGE AU SORT !!!"," ")</f>
        <v>TIRAGE AU SORT !!!</v>
      </c>
      <c r="K48" s="92"/>
      <c r="L48" s="92"/>
      <c r="M48" s="92"/>
      <c r="N48" s="92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43"/>
      <c r="AB48" s="43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3"/>
      <c r="BV48" s="43"/>
      <c r="BW48" s="43"/>
      <c r="BX48" s="43"/>
      <c r="BY48" s="43"/>
      <c r="BZ48" s="43"/>
    </row>
    <row r="49" spans="1:82" ht="9.9499999999999993" customHeight="1" x14ac:dyDescent="0.2">
      <c r="A49" s="43"/>
      <c r="B49" s="75"/>
      <c r="C49" s="75"/>
      <c r="D49" s="75"/>
      <c r="E49" s="75"/>
      <c r="F49" s="75"/>
      <c r="G49" s="76"/>
      <c r="H49" s="75"/>
      <c r="I49" s="77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43"/>
      <c r="AB49" s="43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3"/>
      <c r="BV49" s="43"/>
      <c r="BW49" s="43"/>
      <c r="BX49" s="43"/>
      <c r="BY49" s="43"/>
      <c r="BZ49" s="43"/>
      <c r="CA49" s="15"/>
      <c r="CB49" s="15"/>
      <c r="CC49" s="15"/>
      <c r="CD49" s="15"/>
    </row>
    <row r="50" spans="1:82" ht="9.9499999999999993" customHeight="1" x14ac:dyDescent="0.2">
      <c r="A50" s="43"/>
      <c r="B50" s="78"/>
      <c r="C50" s="79"/>
      <c r="D50" s="80"/>
      <c r="E50" s="81"/>
      <c r="F50" s="81"/>
      <c r="G50" s="82"/>
      <c r="H50" s="43"/>
      <c r="I50" s="43"/>
      <c r="J50" s="43"/>
      <c r="K50" s="43"/>
      <c r="L50" s="43"/>
      <c r="M50" s="43"/>
      <c r="N50" s="43"/>
      <c r="O50" s="75"/>
      <c r="P50" s="83"/>
      <c r="Q50" s="75"/>
      <c r="R50" s="75"/>
      <c r="S50" s="75"/>
      <c r="T50" s="75"/>
      <c r="U50" s="75"/>
      <c r="V50" s="84"/>
      <c r="W50" s="75"/>
      <c r="X50" s="75"/>
      <c r="Y50" s="75"/>
      <c r="Z50" s="75"/>
      <c r="AA50" s="43"/>
      <c r="AB50" s="43"/>
      <c r="AC50" s="44"/>
      <c r="AD50" s="44"/>
      <c r="AE50" s="44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78"/>
      <c r="BV50" s="43"/>
      <c r="BW50" s="43"/>
      <c r="BX50" s="43"/>
      <c r="BY50" s="43"/>
      <c r="BZ50" s="43"/>
      <c r="CA50" s="15"/>
      <c r="CB50" s="15"/>
      <c r="CC50" s="15"/>
      <c r="CD50" s="15"/>
    </row>
    <row r="51" spans="1:82" ht="9.9499999999999993" customHeight="1" x14ac:dyDescent="0.2">
      <c r="A51" s="43"/>
      <c r="B51" s="78"/>
      <c r="C51" s="79"/>
      <c r="D51" s="80"/>
      <c r="E51" s="81"/>
      <c r="F51" s="81"/>
      <c r="G51" s="82"/>
      <c r="H51" s="43"/>
      <c r="I51" s="43"/>
      <c r="J51" s="43"/>
      <c r="K51" s="43"/>
      <c r="L51" s="43"/>
      <c r="M51" s="43"/>
      <c r="N51" s="43"/>
      <c r="O51" s="75"/>
      <c r="P51" s="75"/>
      <c r="Q51" s="75"/>
      <c r="R51" s="75"/>
      <c r="S51" s="75"/>
      <c r="T51" s="75"/>
      <c r="U51" s="75"/>
      <c r="V51" s="164"/>
      <c r="W51" s="164"/>
      <c r="X51" s="164"/>
      <c r="Y51" s="164"/>
      <c r="Z51" s="164"/>
      <c r="AA51" s="69"/>
      <c r="AB51" s="69"/>
      <c r="AC51" s="70"/>
      <c r="AD51" s="70"/>
      <c r="AE51" s="70"/>
      <c r="AF51" s="45"/>
      <c r="AG51" s="45"/>
      <c r="AH51" s="45"/>
      <c r="AI51" s="124"/>
      <c r="AJ51" s="124"/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  <c r="AX51" s="124"/>
      <c r="AY51" s="124"/>
      <c r="AZ51" s="124"/>
      <c r="BA51" s="124"/>
      <c r="BB51" s="124"/>
      <c r="BC51" s="124"/>
      <c r="BD51" s="124"/>
      <c r="BE51" s="124"/>
      <c r="BF51" s="124"/>
      <c r="BG51" s="124"/>
      <c r="BH51" s="124"/>
      <c r="BI51" s="124"/>
      <c r="BJ51" s="124"/>
      <c r="BK51" s="124"/>
      <c r="BL51" s="124"/>
      <c r="BM51" s="124"/>
      <c r="BN51" s="124"/>
      <c r="BO51" s="124"/>
      <c r="BP51" s="124"/>
      <c r="BQ51" s="124"/>
      <c r="BR51" s="124"/>
      <c r="BS51" s="124"/>
      <c r="BT51" s="124"/>
      <c r="BU51" s="78"/>
      <c r="BV51" s="43"/>
      <c r="BW51" s="43"/>
      <c r="BX51" s="43"/>
      <c r="BY51" s="43"/>
      <c r="BZ51" s="43"/>
      <c r="CA51" s="15"/>
      <c r="CB51" s="15"/>
      <c r="CC51" s="15"/>
      <c r="CD51" s="15"/>
    </row>
    <row r="52" spans="1:82" ht="9.9499999999999993" customHeight="1" thickBot="1" x14ac:dyDescent="0.25">
      <c r="A52" s="43"/>
      <c r="B52" s="78"/>
      <c r="C52" s="79"/>
      <c r="D52" s="80"/>
      <c r="E52" s="81"/>
      <c r="F52" s="81"/>
      <c r="G52" s="82"/>
      <c r="H52" s="43"/>
      <c r="I52" s="43"/>
      <c r="J52" s="43"/>
      <c r="K52" s="43"/>
      <c r="L52" s="43"/>
      <c r="M52" s="43"/>
      <c r="N52" s="43"/>
      <c r="O52" s="75"/>
      <c r="P52" s="75"/>
      <c r="Q52" s="85"/>
      <c r="R52" s="75"/>
      <c r="S52" s="75"/>
      <c r="T52" s="75"/>
      <c r="U52" s="75"/>
      <c r="V52" s="164"/>
      <c r="W52" s="164"/>
      <c r="X52" s="164"/>
      <c r="Y52" s="164"/>
      <c r="Z52" s="164"/>
      <c r="AA52" s="69"/>
      <c r="AB52" s="69"/>
      <c r="AC52" s="70"/>
      <c r="AD52" s="70"/>
      <c r="AE52" s="70"/>
      <c r="AF52" s="50"/>
      <c r="AG52" s="50"/>
      <c r="AH52" s="51"/>
      <c r="AI52" s="122"/>
      <c r="AJ52" s="45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7"/>
      <c r="BC52" s="57"/>
      <c r="BD52" s="57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78"/>
      <c r="BV52" s="43"/>
      <c r="BW52" s="43"/>
      <c r="BX52" s="43"/>
      <c r="BY52" s="43"/>
      <c r="BZ52" s="43"/>
      <c r="CA52" s="15"/>
      <c r="CB52" s="15"/>
      <c r="CC52" s="15"/>
      <c r="CD52" s="15"/>
    </row>
    <row r="53" spans="1:82" ht="9.9499999999999993" customHeight="1" thickBot="1" x14ac:dyDescent="0.25">
      <c r="A53" s="43"/>
      <c r="B53" s="78"/>
      <c r="C53" s="79"/>
      <c r="D53" s="80"/>
      <c r="E53" s="81"/>
      <c r="F53" s="81"/>
      <c r="G53" s="82"/>
      <c r="H53" s="43"/>
      <c r="I53" s="162" t="s">
        <v>109</v>
      </c>
      <c r="J53" s="163"/>
      <c r="K53" s="163"/>
      <c r="L53" s="163"/>
      <c r="M53" s="163"/>
      <c r="N53" s="163"/>
      <c r="O53" s="163"/>
      <c r="P53" s="75"/>
      <c r="Q53" s="75"/>
      <c r="R53" s="75"/>
      <c r="S53" s="75"/>
      <c r="T53" s="75"/>
      <c r="U53" s="75"/>
      <c r="V53" s="75"/>
      <c r="W53" s="75"/>
      <c r="X53" s="75"/>
      <c r="Y53" s="86"/>
      <c r="Z53" s="86"/>
      <c r="AA53" s="71"/>
      <c r="AB53" s="71"/>
      <c r="AC53" s="72"/>
      <c r="AD53" s="72"/>
      <c r="AE53" s="72"/>
      <c r="AF53" s="50"/>
      <c r="AG53" s="50"/>
      <c r="AH53" s="51"/>
      <c r="AI53" s="122"/>
      <c r="AJ53" s="45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7"/>
      <c r="BB53" s="54"/>
      <c r="BC53" s="57"/>
      <c r="BD53" s="57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54"/>
      <c r="BR53" s="54"/>
      <c r="BS53" s="54"/>
      <c r="BT53" s="54"/>
      <c r="BU53" s="78"/>
      <c r="BV53" s="43"/>
      <c r="BW53" s="43"/>
      <c r="BX53" s="43"/>
      <c r="BY53" s="43"/>
      <c r="BZ53" s="43"/>
      <c r="CA53" s="15"/>
      <c r="CB53" s="15"/>
      <c r="CC53" s="15"/>
      <c r="CD53" s="15"/>
    </row>
    <row r="54" spans="1:82" ht="9.9499999999999993" customHeight="1" thickBot="1" x14ac:dyDescent="0.25">
      <c r="A54" s="43"/>
      <c r="B54" s="78"/>
      <c r="C54" s="79"/>
      <c r="D54" s="80"/>
      <c r="E54" s="81"/>
      <c r="F54" s="81"/>
      <c r="G54" s="82"/>
      <c r="H54" s="43"/>
      <c r="I54" s="114"/>
      <c r="J54" s="114"/>
      <c r="K54" s="114"/>
      <c r="L54" s="114"/>
      <c r="M54" s="114"/>
      <c r="N54" s="114"/>
      <c r="O54" s="114"/>
      <c r="P54" s="75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73"/>
      <c r="AB54" s="73"/>
      <c r="AC54" s="72"/>
      <c r="AD54" s="72"/>
      <c r="AE54" s="72"/>
      <c r="AF54" s="50"/>
      <c r="AG54" s="50"/>
      <c r="AH54" s="51"/>
      <c r="AI54" s="122"/>
      <c r="AJ54" s="45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7"/>
      <c r="BB54" s="57"/>
      <c r="BC54" s="57"/>
      <c r="BD54" s="57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54"/>
      <c r="BR54" s="54"/>
      <c r="BS54" s="54"/>
      <c r="BT54" s="54"/>
      <c r="BU54" s="78"/>
      <c r="BV54" s="43"/>
      <c r="BW54" s="43"/>
      <c r="BX54" s="43"/>
      <c r="BY54" s="43"/>
      <c r="BZ54" s="43"/>
      <c r="CA54" s="15"/>
      <c r="CB54" s="15"/>
      <c r="CC54" s="15"/>
      <c r="CD54" s="15"/>
    </row>
    <row r="55" spans="1:82" ht="9.9499999999999993" customHeight="1" thickBot="1" x14ac:dyDescent="0.25">
      <c r="A55" s="43"/>
      <c r="B55" s="78"/>
      <c r="C55" s="79"/>
      <c r="D55" s="80"/>
      <c r="E55" s="81"/>
      <c r="F55" s="81"/>
      <c r="G55" s="82"/>
      <c r="H55" s="43"/>
      <c r="I55" s="115"/>
      <c r="J55" s="116"/>
      <c r="K55" s="95" t="s">
        <v>110</v>
      </c>
      <c r="L55" s="96" t="s">
        <v>111</v>
      </c>
      <c r="M55" s="96" t="s">
        <v>94</v>
      </c>
      <c r="N55" s="96" t="s">
        <v>112</v>
      </c>
      <c r="O55" s="96" t="s">
        <v>113</v>
      </c>
      <c r="P55" s="75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73"/>
      <c r="AB55" s="73"/>
      <c r="AC55" s="74"/>
      <c r="AD55" s="44"/>
      <c r="AE55" s="44"/>
      <c r="AF55" s="50"/>
      <c r="AG55" s="50"/>
      <c r="AH55" s="51"/>
      <c r="AI55" s="122"/>
      <c r="AJ55" s="45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7"/>
      <c r="BB55" s="57"/>
      <c r="BC55" s="57"/>
      <c r="BD55" s="54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54"/>
      <c r="BR55" s="54"/>
      <c r="BS55" s="54"/>
      <c r="BT55" s="54"/>
      <c r="BU55" s="78"/>
      <c r="BV55" s="43"/>
      <c r="BW55" s="43"/>
      <c r="BX55" s="43"/>
      <c r="BY55" s="43"/>
      <c r="BZ55" s="43"/>
      <c r="CA55" s="15"/>
      <c r="CB55" s="15"/>
      <c r="CC55" s="15"/>
      <c r="CD55" s="15"/>
    </row>
    <row r="56" spans="1:82" ht="9.9499999999999993" customHeight="1" x14ac:dyDescent="0.2">
      <c r="A56" s="43"/>
      <c r="B56" s="78"/>
      <c r="C56" s="79"/>
      <c r="D56" s="80"/>
      <c r="E56" s="81"/>
      <c r="F56" s="81"/>
      <c r="G56" s="82"/>
      <c r="H56" s="43"/>
      <c r="I56" s="97">
        <v>1</v>
      </c>
      <c r="J56" s="98" t="str">
        <f>+J6</f>
        <v>Albanie</v>
      </c>
      <c r="K56" s="97">
        <f>+K6</f>
        <v>0</v>
      </c>
      <c r="L56" s="99">
        <v>0</v>
      </c>
      <c r="M56" s="99">
        <v>0</v>
      </c>
      <c r="N56" s="99">
        <v>0</v>
      </c>
      <c r="O56" s="99">
        <v>0</v>
      </c>
      <c r="P56" s="75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74"/>
      <c r="AB56" s="74"/>
      <c r="AC56" s="74"/>
      <c r="AD56" s="44"/>
      <c r="AE56" s="44"/>
      <c r="AF56" s="50"/>
      <c r="AG56" s="50"/>
      <c r="AH56" s="51"/>
      <c r="AI56" s="122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78"/>
      <c r="BV56" s="43"/>
      <c r="BW56" s="43"/>
      <c r="BX56" s="43"/>
      <c r="BY56" s="43"/>
      <c r="BZ56" s="43"/>
      <c r="CA56" s="15"/>
      <c r="CB56" s="15"/>
      <c r="CC56" s="15"/>
      <c r="CD56" s="15"/>
    </row>
    <row r="57" spans="1:82" ht="9.9499999999999993" customHeight="1" thickBot="1" x14ac:dyDescent="0.25">
      <c r="A57" s="43"/>
      <c r="B57" s="78"/>
      <c r="C57" s="79"/>
      <c r="D57" s="80"/>
      <c r="E57" s="81"/>
      <c r="F57" s="81"/>
      <c r="G57" s="82"/>
      <c r="H57" s="43"/>
      <c r="I57" s="100">
        <v>2</v>
      </c>
      <c r="J57" s="106" t="str">
        <f>+J14</f>
        <v>Pays de Galles</v>
      </c>
      <c r="K57" s="100">
        <f>+K14</f>
        <v>0</v>
      </c>
      <c r="L57" s="101">
        <v>0</v>
      </c>
      <c r="M57" s="101">
        <v>0</v>
      </c>
      <c r="N57" s="101">
        <v>0</v>
      </c>
      <c r="O57" s="101">
        <v>0</v>
      </c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43"/>
      <c r="AB57" s="43"/>
      <c r="AC57" s="44"/>
      <c r="AD57" s="71"/>
      <c r="AE57" s="71"/>
      <c r="AF57" s="50"/>
      <c r="AG57" s="50"/>
      <c r="AH57" s="51"/>
      <c r="AI57" s="122"/>
      <c r="AJ57" s="123"/>
      <c r="AK57" s="123"/>
      <c r="AL57" s="123"/>
      <c r="AM57" s="123"/>
      <c r="AN57" s="123"/>
      <c r="AO57" s="123"/>
      <c r="AP57" s="123"/>
      <c r="AQ57" s="123"/>
      <c r="AR57" s="123"/>
      <c r="AS57" s="123"/>
      <c r="AT57" s="123"/>
      <c r="AU57" s="123"/>
      <c r="AV57" s="123"/>
      <c r="AW57" s="123"/>
      <c r="AX57" s="123"/>
      <c r="AY57" s="123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43"/>
      <c r="BW57" s="43"/>
      <c r="BX57" s="43"/>
      <c r="BY57" s="43"/>
      <c r="BZ57" s="43"/>
      <c r="CA57" s="15"/>
      <c r="CB57" s="15"/>
      <c r="CC57" s="15"/>
      <c r="CD57" s="15"/>
    </row>
    <row r="58" spans="1:82" x14ac:dyDescent="0.2">
      <c r="B58" s="78"/>
      <c r="C58" s="79"/>
      <c r="D58" s="80"/>
      <c r="E58" s="81"/>
      <c r="F58" s="81"/>
      <c r="G58" s="82"/>
      <c r="H58" s="43"/>
      <c r="I58" s="102">
        <v>3</v>
      </c>
      <c r="J58" s="103" t="str">
        <f>+J22</f>
        <v>Pologne</v>
      </c>
      <c r="K58" s="102">
        <f>+K22</f>
        <v>0</v>
      </c>
      <c r="L58" s="104">
        <v>0</v>
      </c>
      <c r="M58" s="104">
        <v>0</v>
      </c>
      <c r="N58" s="104">
        <v>0</v>
      </c>
      <c r="O58" s="104">
        <v>0</v>
      </c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4"/>
      <c r="AD58" s="44"/>
      <c r="AE58" s="44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78"/>
      <c r="BV58" s="43"/>
      <c r="BW58" s="43"/>
      <c r="BX58" s="43"/>
      <c r="BY58" s="43"/>
      <c r="BZ58" s="43"/>
      <c r="CA58" s="15"/>
      <c r="CB58" s="15"/>
      <c r="CC58" s="15"/>
      <c r="CD58" s="15"/>
    </row>
    <row r="59" spans="1:82" ht="12" thickBot="1" x14ac:dyDescent="0.25">
      <c r="B59" s="78"/>
      <c r="C59" s="79"/>
      <c r="D59" s="80"/>
      <c r="E59" s="81"/>
      <c r="F59" s="81"/>
      <c r="G59" s="82"/>
      <c r="H59" s="43"/>
      <c r="I59" s="105">
        <v>4</v>
      </c>
      <c r="J59" s="106" t="str">
        <f>+J30</f>
        <v>Turquie</v>
      </c>
      <c r="K59" s="105">
        <f>+K30</f>
        <v>0</v>
      </c>
      <c r="L59" s="107">
        <v>0</v>
      </c>
      <c r="M59" s="107">
        <v>0</v>
      </c>
      <c r="N59" s="107">
        <v>0</v>
      </c>
      <c r="O59" s="107">
        <v>0</v>
      </c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78"/>
      <c r="BV59" s="43"/>
      <c r="BW59" s="43"/>
      <c r="BX59" s="43"/>
      <c r="BY59" s="43"/>
      <c r="BZ59" s="43"/>
    </row>
    <row r="60" spans="1:82" x14ac:dyDescent="0.2">
      <c r="B60" s="78"/>
      <c r="C60" s="79"/>
      <c r="D60" s="80"/>
      <c r="E60" s="81"/>
      <c r="F60" s="81"/>
      <c r="G60" s="82"/>
      <c r="H60" s="43"/>
      <c r="I60" s="108">
        <v>5</v>
      </c>
      <c r="J60" s="109" t="str">
        <f>+J38</f>
        <v>Irlande</v>
      </c>
      <c r="K60" s="108">
        <f>+K38</f>
        <v>0</v>
      </c>
      <c r="L60" s="110">
        <v>0</v>
      </c>
      <c r="M60" s="110">
        <v>0</v>
      </c>
      <c r="N60" s="110">
        <v>0</v>
      </c>
      <c r="O60" s="110">
        <v>0</v>
      </c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4"/>
      <c r="AD60" s="44"/>
      <c r="AE60" s="44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78"/>
      <c r="BV60" s="43"/>
      <c r="BW60" s="43"/>
      <c r="BX60" s="43"/>
      <c r="BY60" s="43"/>
      <c r="BZ60" s="43"/>
    </row>
    <row r="61" spans="1:82" ht="12" thickBot="1" x14ac:dyDescent="0.25">
      <c r="I61" s="111">
        <v>6</v>
      </c>
      <c r="J61" s="112" t="str">
        <f>+J46</f>
        <v>Autriche</v>
      </c>
      <c r="K61" s="111">
        <f>+K46</f>
        <v>0</v>
      </c>
      <c r="L61" s="113">
        <v>1</v>
      </c>
      <c r="M61" s="113">
        <v>0</v>
      </c>
      <c r="N61" s="113">
        <v>0</v>
      </c>
      <c r="O61" s="113">
        <v>1</v>
      </c>
      <c r="AA61" s="43"/>
      <c r="AB61" s="43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3"/>
      <c r="BV61" s="43"/>
      <c r="BW61" s="43"/>
      <c r="BX61" s="43"/>
      <c r="BY61" s="43"/>
      <c r="BZ61" s="43"/>
    </row>
    <row r="62" spans="1:82" x14ac:dyDescent="0.2">
      <c r="AA62" s="43"/>
      <c r="AB62" s="43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3"/>
      <c r="BV62" s="43"/>
      <c r="BW62" s="43"/>
      <c r="BX62" s="43"/>
      <c r="BY62" s="43"/>
      <c r="BZ62" s="43"/>
    </row>
    <row r="63" spans="1:82" x14ac:dyDescent="0.2">
      <c r="AA63" s="43"/>
      <c r="AB63" s="43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3"/>
      <c r="BV63" s="43"/>
      <c r="BW63" s="43"/>
      <c r="BX63" s="43"/>
      <c r="BY63" s="43"/>
      <c r="BZ63" s="43"/>
    </row>
    <row r="64" spans="1:82" x14ac:dyDescent="0.2">
      <c r="AA64" s="43"/>
      <c r="AB64" s="43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3"/>
      <c r="BV64" s="43"/>
      <c r="BW64" s="43"/>
      <c r="BX64" s="43"/>
      <c r="BY64" s="43"/>
      <c r="BZ64" s="43"/>
    </row>
    <row r="65" spans="27:78" x14ac:dyDescent="0.2">
      <c r="AA65" s="43"/>
      <c r="AB65" s="43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3"/>
      <c r="BV65" s="43"/>
      <c r="BW65" s="43"/>
      <c r="BX65" s="43"/>
      <c r="BY65" s="43"/>
      <c r="BZ65" s="43"/>
    </row>
    <row r="66" spans="27:78" x14ac:dyDescent="0.2">
      <c r="AA66" s="43"/>
      <c r="AB66" s="43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3"/>
      <c r="BV66" s="43"/>
      <c r="BW66" s="43"/>
      <c r="BX66" s="43"/>
      <c r="BY66" s="43"/>
      <c r="BZ66" s="43"/>
    </row>
    <row r="67" spans="27:78" x14ac:dyDescent="0.2">
      <c r="AA67" s="43"/>
      <c r="AB67" s="43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3"/>
      <c r="BV67" s="43"/>
      <c r="BW67" s="43"/>
      <c r="BX67" s="43"/>
      <c r="BY67" s="43"/>
      <c r="BZ67" s="43"/>
    </row>
    <row r="68" spans="27:78" x14ac:dyDescent="0.2">
      <c r="AA68" s="43"/>
      <c r="AB68" s="43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3"/>
      <c r="BV68" s="43"/>
      <c r="BW68" s="43"/>
      <c r="BX68" s="43"/>
      <c r="BY68" s="43"/>
      <c r="BZ68" s="43"/>
    </row>
    <row r="69" spans="27:78" x14ac:dyDescent="0.2">
      <c r="AA69" s="43"/>
      <c r="AB69" s="43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3"/>
      <c r="BV69" s="43"/>
      <c r="BW69" s="43"/>
      <c r="BX69" s="43"/>
      <c r="BY69" s="43"/>
      <c r="BZ69" s="43"/>
    </row>
  </sheetData>
  <sheetProtection formatCells="0" formatColumns="0" formatRows="0" insertColumns="0" insertRows="0" insertHyperlinks="0" deleteColumns="0" deleteRows="0" selectLockedCells="1" sort="0" autoFilter="0" pivotTables="0"/>
  <dataConsolidate/>
  <mergeCells count="51">
    <mergeCell ref="P15:P16"/>
    <mergeCell ref="Q15:Q16"/>
    <mergeCell ref="V45:W46"/>
    <mergeCell ref="P45:U45"/>
    <mergeCell ref="T36:T37"/>
    <mergeCell ref="P41:Q42"/>
    <mergeCell ref="Q17:Q18"/>
    <mergeCell ref="Q21:Q22"/>
    <mergeCell ref="P23:P24"/>
    <mergeCell ref="Q23:Q24"/>
    <mergeCell ref="P20:S20"/>
    <mergeCell ref="P17:P18"/>
    <mergeCell ref="P21:P22"/>
    <mergeCell ref="P27:P28"/>
    <mergeCell ref="Q27:Q28"/>
    <mergeCell ref="P25:P26"/>
    <mergeCell ref="P2:S2"/>
    <mergeCell ref="P44:U44"/>
    <mergeCell ref="P33:P34"/>
    <mergeCell ref="Q33:Q34"/>
    <mergeCell ref="Q3:Q4"/>
    <mergeCell ref="P5:P6"/>
    <mergeCell ref="Q5:Q6"/>
    <mergeCell ref="P3:P4"/>
    <mergeCell ref="P13:P14"/>
    <mergeCell ref="Q13:Q14"/>
    <mergeCell ref="Q7:Q8"/>
    <mergeCell ref="P7:P8"/>
    <mergeCell ref="P11:P12"/>
    <mergeCell ref="Q11:Q12"/>
    <mergeCell ref="P9:P10"/>
    <mergeCell ref="Q9:Q10"/>
    <mergeCell ref="I53:O53"/>
    <mergeCell ref="V51:Z52"/>
    <mergeCell ref="V43:W44"/>
    <mergeCell ref="Z36:Z37"/>
    <mergeCell ref="X45:X46"/>
    <mergeCell ref="X43:X44"/>
    <mergeCell ref="V36:Y37"/>
    <mergeCell ref="V38:V39"/>
    <mergeCell ref="W38:W39"/>
    <mergeCell ref="V41:W42"/>
    <mergeCell ref="X41:X42"/>
    <mergeCell ref="Q25:Q26"/>
    <mergeCell ref="R41:R42"/>
    <mergeCell ref="P36:S37"/>
    <mergeCell ref="P38:P39"/>
    <mergeCell ref="Q38:Q39"/>
    <mergeCell ref="P31:P32"/>
    <mergeCell ref="Q31:Q32"/>
    <mergeCell ref="P30:S30"/>
  </mergeCells>
  <phoneticPr fontId="0" type="noConversion"/>
  <conditionalFormatting sqref="R3 R5 R7 R9 R11 R13 R15 R17 R21 R23 R25 R27 R31 R33 R38">
    <cfRule type="expression" dxfId="124" priority="120" stopIfTrue="1">
      <formula>100*$S3+$T3&gt;100*$S4+$T4</formula>
    </cfRule>
  </conditionalFormatting>
  <conditionalFormatting sqref="R4 R6 R8 R10 R12 R14 R16 R18 R22 R24 R26 R28 R32 R34 R39">
    <cfRule type="expression" dxfId="123" priority="121" stopIfTrue="1">
      <formula>100*$S4+$T4&gt;100*$S3+$T3</formula>
    </cfRule>
  </conditionalFormatting>
  <conditionalFormatting sqref="X38">
    <cfRule type="expression" dxfId="122" priority="122" stopIfTrue="1">
      <formula>100*$Y38+$Z38&gt;100*$Y39+$Z39</formula>
    </cfRule>
  </conditionalFormatting>
  <conditionalFormatting sqref="X39">
    <cfRule type="expression" dxfId="121" priority="123" stopIfTrue="1">
      <formula>100*$Y39+$Z39&gt;100*$Y38+$Z38</formula>
    </cfRule>
  </conditionalFormatting>
  <conditionalFormatting sqref="J30:N30 J38:N38 J6:N6 J22:N22 J14:N14 J46:N46">
    <cfRule type="expression" dxfId="120" priority="124" stopIfTrue="1">
      <formula>OR($I6&lt;3)</formula>
    </cfRule>
  </conditionalFormatting>
  <conditionalFormatting sqref="J31:N31 J39:N39 J7:N7 J23:N23 J15:N15 J47:N47">
    <cfRule type="expression" dxfId="119" priority="125" stopIfTrue="1">
      <formula>$I7&lt;3</formula>
    </cfRule>
  </conditionalFormatting>
  <conditionalFormatting sqref="R41:R42 X41:X46">
    <cfRule type="cellIs" dxfId="118" priority="141" stopIfTrue="1" operator="notEqual">
      <formula>"-"</formula>
    </cfRule>
  </conditionalFormatting>
  <conditionalFormatting sqref="D11">
    <cfRule type="expression" dxfId="117" priority="118">
      <formula>$B11=TODAY()</formula>
    </cfRule>
  </conditionalFormatting>
  <conditionalFormatting sqref="D12">
    <cfRule type="expression" dxfId="116" priority="117">
      <formula>$B12=TODAY()</formula>
    </cfRule>
  </conditionalFormatting>
  <conditionalFormatting sqref="D13">
    <cfRule type="expression" dxfId="115" priority="116">
      <formula>$B13=TODAY()</formula>
    </cfRule>
  </conditionalFormatting>
  <conditionalFormatting sqref="D14">
    <cfRule type="expression" dxfId="114" priority="115">
      <formula>$B14=TODAY()</formula>
    </cfRule>
  </conditionalFormatting>
  <conditionalFormatting sqref="D15">
    <cfRule type="expression" dxfId="113" priority="114">
      <formula>$B15=TODAY()</formula>
    </cfRule>
  </conditionalFormatting>
  <conditionalFormatting sqref="D16">
    <cfRule type="expression" dxfId="112" priority="113">
      <formula>$B16=TODAY()</formula>
    </cfRule>
  </conditionalFormatting>
  <conditionalFormatting sqref="G11">
    <cfRule type="expression" dxfId="111" priority="112">
      <formula>$B11=TODAY()</formula>
    </cfRule>
  </conditionalFormatting>
  <conditionalFormatting sqref="G12">
    <cfRule type="expression" dxfId="110" priority="111">
      <formula>$B12=TODAY()</formula>
    </cfRule>
  </conditionalFormatting>
  <conditionalFormatting sqref="G13">
    <cfRule type="expression" dxfId="109" priority="110">
      <formula>$B13=TODAY()</formula>
    </cfRule>
  </conditionalFormatting>
  <conditionalFormatting sqref="G14">
    <cfRule type="expression" dxfId="108" priority="109">
      <formula>$B14=TODAY()</formula>
    </cfRule>
  </conditionalFormatting>
  <conditionalFormatting sqref="G15">
    <cfRule type="expression" dxfId="107" priority="108">
      <formula>$B15=TODAY()</formula>
    </cfRule>
  </conditionalFormatting>
  <conditionalFormatting sqref="G16">
    <cfRule type="expression" dxfId="106" priority="107">
      <formula>$B16=TODAY()</formula>
    </cfRule>
  </conditionalFormatting>
  <conditionalFormatting sqref="D27">
    <cfRule type="expression" dxfId="105" priority="106">
      <formula>$B27=TODAY()</formula>
    </cfRule>
  </conditionalFormatting>
  <conditionalFormatting sqref="D28">
    <cfRule type="expression" dxfId="104" priority="105">
      <formula>$B28=TODAY()</formula>
    </cfRule>
  </conditionalFormatting>
  <conditionalFormatting sqref="D29">
    <cfRule type="expression" dxfId="103" priority="104">
      <formula>$B29=TODAY()</formula>
    </cfRule>
  </conditionalFormatting>
  <conditionalFormatting sqref="D30">
    <cfRule type="expression" dxfId="102" priority="103">
      <formula>$B30=TODAY()</formula>
    </cfRule>
  </conditionalFormatting>
  <conditionalFormatting sqref="D31">
    <cfRule type="expression" dxfId="101" priority="102">
      <formula>$B31=TODAY()</formula>
    </cfRule>
  </conditionalFormatting>
  <conditionalFormatting sqref="D32">
    <cfRule type="expression" dxfId="100" priority="101">
      <formula>$B32=TODAY()</formula>
    </cfRule>
  </conditionalFormatting>
  <conditionalFormatting sqref="G27">
    <cfRule type="expression" dxfId="99" priority="100">
      <formula>$B27=TODAY()</formula>
    </cfRule>
  </conditionalFormatting>
  <conditionalFormatting sqref="G28">
    <cfRule type="expression" dxfId="98" priority="99">
      <formula>$B28=TODAY()</formula>
    </cfRule>
  </conditionalFormatting>
  <conditionalFormatting sqref="G29">
    <cfRule type="expression" dxfId="97" priority="98">
      <formula>$B29=TODAY()</formula>
    </cfRule>
  </conditionalFormatting>
  <conditionalFormatting sqref="G30">
    <cfRule type="expression" dxfId="96" priority="97">
      <formula>$B30=TODAY()</formula>
    </cfRule>
  </conditionalFormatting>
  <conditionalFormatting sqref="G31">
    <cfRule type="expression" dxfId="95" priority="96">
      <formula>$B31=TODAY()</formula>
    </cfRule>
  </conditionalFormatting>
  <conditionalFormatting sqref="G32">
    <cfRule type="expression" dxfId="94" priority="95">
      <formula>$B32=TODAY()</formula>
    </cfRule>
  </conditionalFormatting>
  <conditionalFormatting sqref="D19">
    <cfRule type="expression" dxfId="93" priority="94">
      <formula>$B19=TODAY()</formula>
    </cfRule>
  </conditionalFormatting>
  <conditionalFormatting sqref="D20">
    <cfRule type="expression" dxfId="92" priority="93">
      <formula>$B20=TODAY()</formula>
    </cfRule>
  </conditionalFormatting>
  <conditionalFormatting sqref="D21">
    <cfRule type="expression" dxfId="91" priority="92">
      <formula>$B21=TODAY()</formula>
    </cfRule>
  </conditionalFormatting>
  <conditionalFormatting sqref="D22">
    <cfRule type="expression" dxfId="90" priority="91">
      <formula>$B22=TODAY()</formula>
    </cfRule>
  </conditionalFormatting>
  <conditionalFormatting sqref="D23">
    <cfRule type="expression" dxfId="89" priority="90">
      <formula>$B23=TODAY()</formula>
    </cfRule>
  </conditionalFormatting>
  <conditionalFormatting sqref="D24">
    <cfRule type="expression" dxfId="88" priority="89">
      <formula>$B24=TODAY()</formula>
    </cfRule>
  </conditionalFormatting>
  <conditionalFormatting sqref="G19">
    <cfRule type="expression" dxfId="87" priority="88">
      <formula>$B19=TODAY()</formula>
    </cfRule>
  </conditionalFormatting>
  <conditionalFormatting sqref="G20">
    <cfRule type="expression" dxfId="86" priority="87">
      <formula>$B20=TODAY()</formula>
    </cfRule>
  </conditionalFormatting>
  <conditionalFormatting sqref="G21">
    <cfRule type="expression" dxfId="85" priority="86">
      <formula>$B21=TODAY()</formula>
    </cfRule>
  </conditionalFormatting>
  <conditionalFormatting sqref="G22">
    <cfRule type="expression" dxfId="84" priority="85">
      <formula>$B22=TODAY()</formula>
    </cfRule>
  </conditionalFormatting>
  <conditionalFormatting sqref="G23">
    <cfRule type="expression" dxfId="83" priority="84">
      <formula>$B23=TODAY()</formula>
    </cfRule>
  </conditionalFormatting>
  <conditionalFormatting sqref="G24">
    <cfRule type="expression" dxfId="82" priority="83">
      <formula>$B24=TODAY()</formula>
    </cfRule>
  </conditionalFormatting>
  <conditionalFormatting sqref="D35">
    <cfRule type="expression" dxfId="81" priority="82">
      <formula>$B35=TODAY()</formula>
    </cfRule>
  </conditionalFormatting>
  <conditionalFormatting sqref="D36">
    <cfRule type="expression" dxfId="80" priority="81">
      <formula>$B36=TODAY()</formula>
    </cfRule>
  </conditionalFormatting>
  <conditionalFormatting sqref="D37">
    <cfRule type="expression" dxfId="79" priority="80">
      <formula>$B37=TODAY()</formula>
    </cfRule>
  </conditionalFormatting>
  <conditionalFormatting sqref="D38">
    <cfRule type="expression" dxfId="78" priority="79">
      <formula>$B38=TODAY()</formula>
    </cfRule>
  </conditionalFormatting>
  <conditionalFormatting sqref="D39">
    <cfRule type="expression" dxfId="77" priority="78">
      <formula>$B39=TODAY()</formula>
    </cfRule>
  </conditionalFormatting>
  <conditionalFormatting sqref="D40">
    <cfRule type="expression" dxfId="76" priority="77">
      <formula>$B40=TODAY()</formula>
    </cfRule>
  </conditionalFormatting>
  <conditionalFormatting sqref="G35">
    <cfRule type="expression" dxfId="75" priority="76">
      <formula>$B35=TODAY()</formula>
    </cfRule>
  </conditionalFormatting>
  <conditionalFormatting sqref="G36">
    <cfRule type="expression" dxfId="74" priority="75">
      <formula>$B36=TODAY()</formula>
    </cfRule>
  </conditionalFormatting>
  <conditionalFormatting sqref="G37">
    <cfRule type="expression" dxfId="73" priority="74">
      <formula>$B37=TODAY()</formula>
    </cfRule>
  </conditionalFormatting>
  <conditionalFormatting sqref="G38">
    <cfRule type="expression" dxfId="72" priority="73">
      <formula>$B38=TODAY()</formula>
    </cfRule>
  </conditionalFormatting>
  <conditionalFormatting sqref="G39">
    <cfRule type="expression" dxfId="71" priority="72">
      <formula>$B39=TODAY()</formula>
    </cfRule>
  </conditionalFormatting>
  <conditionalFormatting sqref="G40">
    <cfRule type="expression" dxfId="70" priority="71">
      <formula>$B40=TODAY()</formula>
    </cfRule>
  </conditionalFormatting>
  <conditionalFormatting sqref="D43">
    <cfRule type="expression" dxfId="69" priority="70">
      <formula>$B43=TODAY()</formula>
    </cfRule>
  </conditionalFormatting>
  <conditionalFormatting sqref="D44">
    <cfRule type="expression" dxfId="68" priority="69">
      <formula>$B44=TODAY()</formula>
    </cfRule>
  </conditionalFormatting>
  <conditionalFormatting sqref="D45">
    <cfRule type="expression" dxfId="67" priority="68">
      <formula>$B45=TODAY()</formula>
    </cfRule>
  </conditionalFormatting>
  <conditionalFormatting sqref="D46">
    <cfRule type="expression" dxfId="66" priority="67">
      <formula>$B46=TODAY()</formula>
    </cfRule>
  </conditionalFormatting>
  <conditionalFormatting sqref="D47">
    <cfRule type="expression" dxfId="65" priority="66">
      <formula>$B47=TODAY()</formula>
    </cfRule>
  </conditionalFormatting>
  <conditionalFormatting sqref="D48">
    <cfRule type="expression" dxfId="64" priority="65">
      <formula>$B48=TODAY()</formula>
    </cfRule>
  </conditionalFormatting>
  <conditionalFormatting sqref="G43">
    <cfRule type="expression" dxfId="63" priority="64">
      <formula>$B43=TODAY()</formula>
    </cfRule>
  </conditionalFormatting>
  <conditionalFormatting sqref="G44">
    <cfRule type="expression" dxfId="62" priority="63">
      <formula>$B44=TODAY()</formula>
    </cfRule>
  </conditionalFormatting>
  <conditionalFormatting sqref="G45">
    <cfRule type="expression" dxfId="61" priority="62">
      <formula>$B45=TODAY()</formula>
    </cfRule>
  </conditionalFormatting>
  <conditionalFormatting sqref="G46">
    <cfRule type="expression" dxfId="60" priority="61">
      <formula>$B46=TODAY()</formula>
    </cfRule>
  </conditionalFormatting>
  <conditionalFormatting sqref="G47">
    <cfRule type="expression" dxfId="59" priority="60">
      <formula>$B47=TODAY()</formula>
    </cfRule>
  </conditionalFormatting>
  <conditionalFormatting sqref="G48">
    <cfRule type="expression" dxfId="58" priority="59">
      <formula>$B48=TODAY()</formula>
    </cfRule>
  </conditionalFormatting>
  <conditionalFormatting sqref="B3">
    <cfRule type="expression" dxfId="57" priority="58">
      <formula>$B3=TODAY()</formula>
    </cfRule>
  </conditionalFormatting>
  <conditionalFormatting sqref="B4">
    <cfRule type="expression" dxfId="56" priority="57">
      <formula>$B4=TODAY()</formula>
    </cfRule>
  </conditionalFormatting>
  <conditionalFormatting sqref="B5">
    <cfRule type="expression" dxfId="55" priority="56">
      <formula>$B5=TODAY()</formula>
    </cfRule>
  </conditionalFormatting>
  <conditionalFormatting sqref="B6">
    <cfRule type="expression" dxfId="54" priority="55">
      <formula>$B6=TODAY()</formula>
    </cfRule>
  </conditionalFormatting>
  <conditionalFormatting sqref="B7">
    <cfRule type="expression" dxfId="53" priority="54">
      <formula>$B7=TODAY()</formula>
    </cfRule>
  </conditionalFormatting>
  <conditionalFormatting sqref="B8">
    <cfRule type="expression" dxfId="52" priority="53">
      <formula>$B8=TODAY()</formula>
    </cfRule>
  </conditionalFormatting>
  <conditionalFormatting sqref="B11">
    <cfRule type="expression" dxfId="51" priority="52">
      <formula>$B11=TODAY()</formula>
    </cfRule>
  </conditionalFormatting>
  <conditionalFormatting sqref="B12">
    <cfRule type="expression" dxfId="50" priority="51">
      <formula>$B12=TODAY()</formula>
    </cfRule>
  </conditionalFormatting>
  <conditionalFormatting sqref="B13">
    <cfRule type="expression" dxfId="49" priority="50">
      <formula>$B13=TODAY()</formula>
    </cfRule>
  </conditionalFormatting>
  <conditionalFormatting sqref="B14">
    <cfRule type="expression" dxfId="48" priority="49">
      <formula>$B14=TODAY()</formula>
    </cfRule>
  </conditionalFormatting>
  <conditionalFormatting sqref="B15">
    <cfRule type="expression" dxfId="47" priority="48">
      <formula>$B15=TODAY()</formula>
    </cfRule>
  </conditionalFormatting>
  <conditionalFormatting sqref="B16">
    <cfRule type="expression" dxfId="46" priority="47">
      <formula>$B16=TODAY()</formula>
    </cfRule>
  </conditionalFormatting>
  <conditionalFormatting sqref="B19">
    <cfRule type="expression" dxfId="45" priority="46">
      <formula>$B19=TODAY()</formula>
    </cfRule>
  </conditionalFormatting>
  <conditionalFormatting sqref="B20">
    <cfRule type="expression" dxfId="44" priority="45">
      <formula>$B20=TODAY()</formula>
    </cfRule>
  </conditionalFormatting>
  <conditionalFormatting sqref="B21">
    <cfRule type="expression" dxfId="43" priority="44">
      <formula>$B21=TODAY()</formula>
    </cfRule>
  </conditionalFormatting>
  <conditionalFormatting sqref="B22">
    <cfRule type="expression" dxfId="42" priority="43">
      <formula>$B22=TODAY()</formula>
    </cfRule>
  </conditionalFormatting>
  <conditionalFormatting sqref="B23">
    <cfRule type="expression" dxfId="41" priority="42">
      <formula>$B23=TODAY()</formula>
    </cfRule>
  </conditionalFormatting>
  <conditionalFormatting sqref="B24">
    <cfRule type="expression" dxfId="40" priority="41">
      <formula>$B24=TODAY()</formula>
    </cfRule>
  </conditionalFormatting>
  <conditionalFormatting sqref="B27:C27">
    <cfRule type="expression" dxfId="39" priority="40">
      <formula>$B27=TODAY()</formula>
    </cfRule>
  </conditionalFormatting>
  <conditionalFormatting sqref="B28:C28">
    <cfRule type="expression" dxfId="38" priority="39">
      <formula>$B28=TODAY()</formula>
    </cfRule>
  </conditionalFormatting>
  <conditionalFormatting sqref="B29:C29">
    <cfRule type="expression" dxfId="37" priority="38">
      <formula>$B29=TODAY()</formula>
    </cfRule>
  </conditionalFormatting>
  <conditionalFormatting sqref="B30:C30">
    <cfRule type="expression" dxfId="36" priority="37">
      <formula>$B30=TODAY()</formula>
    </cfRule>
  </conditionalFormatting>
  <conditionalFormatting sqref="B31">
    <cfRule type="expression" dxfId="35" priority="36">
      <formula>$B31=TODAY()</formula>
    </cfRule>
  </conditionalFormatting>
  <conditionalFormatting sqref="B32">
    <cfRule type="expression" dxfId="34" priority="35">
      <formula>$B32=TODAY()</formula>
    </cfRule>
  </conditionalFormatting>
  <conditionalFormatting sqref="C31">
    <cfRule type="expression" dxfId="33" priority="34">
      <formula>$B31=TODAY()</formula>
    </cfRule>
  </conditionalFormatting>
  <conditionalFormatting sqref="C32">
    <cfRule type="expression" dxfId="32" priority="33">
      <formula>$B32=TODAY()</formula>
    </cfRule>
  </conditionalFormatting>
  <conditionalFormatting sqref="B35:C35">
    <cfRule type="expression" dxfId="31" priority="32">
      <formula>$B35=TODAY()</formula>
    </cfRule>
  </conditionalFormatting>
  <conditionalFormatting sqref="B36:C36">
    <cfRule type="expression" dxfId="30" priority="31">
      <formula>$B36=TODAY()</formula>
    </cfRule>
  </conditionalFormatting>
  <conditionalFormatting sqref="B37:C37">
    <cfRule type="expression" dxfId="29" priority="30">
      <formula>$B37=TODAY()</formula>
    </cfRule>
  </conditionalFormatting>
  <conditionalFormatting sqref="B38:C38">
    <cfRule type="expression" dxfId="28" priority="29">
      <formula>$B38=TODAY()</formula>
    </cfRule>
  </conditionalFormatting>
  <conditionalFormatting sqref="B39">
    <cfRule type="expression" dxfId="27" priority="28">
      <formula>$B39=TODAY()</formula>
    </cfRule>
  </conditionalFormatting>
  <conditionalFormatting sqref="B40">
    <cfRule type="expression" dxfId="26" priority="27">
      <formula>$B40=TODAY()</formula>
    </cfRule>
  </conditionalFormatting>
  <conditionalFormatting sqref="C39">
    <cfRule type="expression" dxfId="25" priority="26">
      <formula>$B39=TODAY()</formula>
    </cfRule>
  </conditionalFormatting>
  <conditionalFormatting sqref="C40">
    <cfRule type="expression" dxfId="24" priority="25">
      <formula>$B40=TODAY()</formula>
    </cfRule>
  </conditionalFormatting>
  <conditionalFormatting sqref="B43:C43">
    <cfRule type="expression" dxfId="23" priority="24">
      <formula>$B43=TODAY()</formula>
    </cfRule>
  </conditionalFormatting>
  <conditionalFormatting sqref="B44:C44">
    <cfRule type="expression" dxfId="22" priority="23">
      <formula>$B44=TODAY()</formula>
    </cfRule>
  </conditionalFormatting>
  <conditionalFormatting sqref="B45:C45">
    <cfRule type="expression" dxfId="21" priority="22">
      <formula>$B45=TODAY()</formula>
    </cfRule>
  </conditionalFormatting>
  <conditionalFormatting sqref="B46:C46">
    <cfRule type="expression" dxfId="20" priority="21">
      <formula>$B46=TODAY()</formula>
    </cfRule>
  </conditionalFormatting>
  <conditionalFormatting sqref="B47:C47">
    <cfRule type="expression" dxfId="19" priority="20">
      <formula>$B47=TODAY()</formula>
    </cfRule>
  </conditionalFormatting>
  <conditionalFormatting sqref="B48:C48">
    <cfRule type="expression" dxfId="18" priority="19">
      <formula>$B48=TODAY()</formula>
    </cfRule>
  </conditionalFormatting>
  <conditionalFormatting sqref="C3">
    <cfRule type="expression" dxfId="17" priority="18">
      <formula>$B3=TODAY()</formula>
    </cfRule>
  </conditionalFormatting>
  <conditionalFormatting sqref="C4">
    <cfRule type="expression" dxfId="16" priority="17">
      <formula>$B4=TODAY()</formula>
    </cfRule>
  </conditionalFormatting>
  <conditionalFormatting sqref="C5">
    <cfRule type="expression" dxfId="15" priority="16">
      <formula>$B5=TODAY()</formula>
    </cfRule>
  </conditionalFormatting>
  <conditionalFormatting sqref="C6">
    <cfRule type="expression" dxfId="14" priority="15">
      <formula>$B6=TODAY()</formula>
    </cfRule>
  </conditionalFormatting>
  <conditionalFormatting sqref="C7">
    <cfRule type="expression" dxfId="13" priority="14">
      <formula>$B7=TODAY()</formula>
    </cfRule>
  </conditionalFormatting>
  <conditionalFormatting sqref="C8">
    <cfRule type="expression" dxfId="12" priority="13">
      <formula>$B8=TODAY()</formula>
    </cfRule>
  </conditionalFormatting>
  <conditionalFormatting sqref="C11">
    <cfRule type="expression" dxfId="11" priority="12">
      <formula>$B11=TODAY()</formula>
    </cfRule>
  </conditionalFormatting>
  <conditionalFormatting sqref="C12">
    <cfRule type="expression" dxfId="10" priority="11">
      <formula>$B12=TODAY()</formula>
    </cfRule>
  </conditionalFormatting>
  <conditionalFormatting sqref="C13">
    <cfRule type="expression" dxfId="9" priority="10">
      <formula>$B13=TODAY()</formula>
    </cfRule>
  </conditionalFormatting>
  <conditionalFormatting sqref="C14">
    <cfRule type="expression" dxfId="8" priority="9">
      <formula>$B14=TODAY()</formula>
    </cfRule>
  </conditionalFormatting>
  <conditionalFormatting sqref="C15">
    <cfRule type="expression" dxfId="7" priority="8">
      <formula>$B15=TODAY()</formula>
    </cfRule>
  </conditionalFormatting>
  <conditionalFormatting sqref="C16">
    <cfRule type="expression" dxfId="6" priority="7">
      <formula>$B16=TODAY()</formula>
    </cfRule>
  </conditionalFormatting>
  <conditionalFormatting sqref="C19">
    <cfRule type="expression" dxfId="5" priority="6">
      <formula>$B19=TODAY()</formula>
    </cfRule>
  </conditionalFormatting>
  <conditionalFormatting sqref="C20">
    <cfRule type="expression" dxfId="4" priority="5">
      <formula>$B20=TODAY()</formula>
    </cfRule>
  </conditionalFormatting>
  <conditionalFormatting sqref="C21">
    <cfRule type="expression" dxfId="3" priority="4">
      <formula>$B21=TODAY()</formula>
    </cfRule>
  </conditionalFormatting>
  <conditionalFormatting sqref="C22">
    <cfRule type="expression" dxfId="2" priority="3">
      <formula>$B22=TODAY()</formula>
    </cfRule>
  </conditionalFormatting>
  <conditionalFormatting sqref="C23">
    <cfRule type="expression" dxfId="1" priority="2">
      <formula>$B23=TODAY()</formula>
    </cfRule>
  </conditionalFormatting>
  <conditionalFormatting sqref="C24">
    <cfRule type="expression" dxfId="0" priority="1">
      <formula>$B24=TODAY()</formula>
    </cfRule>
  </conditionalFormatting>
  <pageMargins left="0.25" right="0.25" top="0.75" bottom="0.75" header="0.3" footer="0.3"/>
  <pageSetup paperSize="8" orientation="landscape" horizontalDpi="4294967293" r:id="rId1"/>
  <headerFooter alignWithMargins="0"/>
  <ignoredErrors>
    <ignoredError sqref="I4:N7 J8 I12:N16 I20:N48 D25:D26 D41:D42 D49 P19:T19 R38 P40:T42 R23 P29:T30 U31:Y35 W25:Y25 W24:Y24 W27:Y27 P43:Y46 U40:Y42 U38 D33:D34 P4:Q4 P36:T37 R39 U39 P20 T20 N3 N11 N19 U37:Y37 U36 W36:Y36 R24:R28 W26:Y26 W28:Y28 W29:Y29 X38 X39 G25:G26 G41:G42 G49 G33:G34 P35:R35 R21:R22 R7 R31 W30:Y30 R34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outs:outSpaceData xmlns:outs="http://schemas.microsoft.com/office/2009/outspace/metadata">
  <outs:relatedDates>
    <outs:relatedDate>
      <outs:type>3</outs:type>
      <outs:displayName>Last Modified</outs:displayName>
      <outs:dateTime>2009-10-11T18:56:16Z</outs:dateTime>
      <outs:isPinned>true</outs:isPinned>
    </outs:relatedDate>
    <outs:relatedDate>
      <outs:type>2</outs:type>
      <outs:displayName>Created</outs:displayName>
      <outs:dateTime>2002-03-22T16:01:46Z</outs:dateTime>
      <outs:isPinned>true</outs:isPinned>
    </outs:relatedDate>
    <outs:relatedDate>
      <outs:type>4</outs:type>
      <outs:displayName>Last Printed</outs:displayName>
      <outs:dateTime>2006-06-20T04:29:08Z</outs:dateTime>
      <outs:isPinned>true</outs:isPinned>
    </outs:relatedDate>
  </outs:relatedDates>
  <outs:relatedDocuments>
    <outs:relatedDocument>
      <outs:type>2</outs:type>
      <outs:displayName>Other documents in current folder</outs:displayName>
      <outs:uri/>
      <outs:isPinned>true</outs:isPinned>
    </outs:relatedDocument>
  </outs:relatedDocuments>
  <outs:relatedPeople>
    <outs:relatedPeopleItem>
      <outs:category>Author</outs:category>
      <outs:people>
        <outs:relatedPerson>
          <outs:displayName>XaMaLa</outs:displayName>
          <outs:accountName/>
        </outs:relatedPerson>
      </outs:people>
      <outs:source>0</outs:source>
      <outs:isPinned>true</outs:isPinned>
    </outs:relatedPeopleItem>
    <outs:relatedPeopleItem>
      <outs:category>Last modified by</outs:category>
      <outs:people>
        <outs:relatedPerson>
          <outs:displayName>franckha</outs:displayName>
          <outs:accountName/>
        </outs:relatedPerson>
      </outs:people>
      <outs:source>0</outs:source>
      <outs:isPinned>true</outs:isPinned>
    </outs:relatedPeopleItem>
    <outs:relatedPeopleItem>
      <outs:category>Manager</outs:category>
      <outs:people/>
      <outs:source>0</outs:source>
      <outs:isPinned>false</outs:isPinned>
    </outs:relatedPeopleItem>
  </outs:relatedPeople>
  <propertyMetadataList xmlns="http://schemas.microsoft.com/office/2009/outspace/metadata">
    <propertyMetadata>
      <type>0</type>
      <propertyId>2228224</propertyId>
      <propertyName/>
      <isPinned>true</isPinned>
    </propertyMetadata>
    <propertyMetadata>
      <type>0</type>
      <propertyId>14</propertyId>
      <propertyName/>
      <isPinned>true</isPinned>
    </propertyMetadata>
    <propertyMetadata>
      <type>0</type>
      <propertyId>8</propertyId>
      <propertyName/>
      <isPinned>true</isPinned>
    </propertyMetadata>
    <propertyMetadata>
      <type>0</type>
      <propertyId>6</propertyId>
      <propertyName/>
      <isPinned>false</isPinned>
    </propertyMetadata>
    <propertyMetadata>
      <type>0</type>
      <propertyId>655365</propertyId>
      <propertyName/>
      <isPinned>false</isPinned>
    </propertyMetadata>
    <propertyMetadata>
      <type>0</type>
      <propertyId>1</propertyId>
      <propertyName/>
      <isPinned>false</isPinned>
    </propertyMetadata>
    <propertyMetadata>
      <type>0</type>
      <propertyId>0</propertyId>
      <propertyName/>
      <isPinned>true</isPinned>
    </propertyMetadata>
    <propertyMetadata>
      <type>0</type>
      <propertyId>13</propertyId>
      <propertyName/>
      <isPinned>false</isPinned>
    </propertyMetadata>
    <propertyMetadata>
      <type>0</type>
      <propertyId>1179653</propertyId>
      <propertyName/>
      <isPinned>false</isPinned>
    </propertyMetadata>
    <propertyMetadata>
      <type>0</type>
      <propertyId>22</propertyId>
      <propertyName/>
      <isPinned>false</isPinned>
    </propertyMetadata>
  </propertyMetadataList>
  <outs:corruptMetadataWasLost/>
</outs:outSpaceData>
</file>

<file path=customXml/itemProps1.xml><?xml version="1.0" encoding="utf-8"?>
<ds:datastoreItem xmlns:ds="http://schemas.openxmlformats.org/officeDocument/2006/customXml" ds:itemID="{8D14C11E-F36A-4CB3-BD28-4B060C18DA9C}">
  <ds:schemaRefs>
    <ds:schemaRef ds:uri="http://schemas.microsoft.com/office/2009/outspace/metadat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Tableau des Matches</vt:lpstr>
      <vt:lpstr>'Tableau des Matches'!Zone_d_impression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Ronny D'Hauwer</cp:lastModifiedBy>
  <cp:lastPrinted>2014-05-07T10:52:52Z</cp:lastPrinted>
  <dcterms:created xsi:type="dcterms:W3CDTF">2002-03-22T16:01:46Z</dcterms:created>
  <dcterms:modified xsi:type="dcterms:W3CDTF">2016-05-31T09:10:37Z</dcterms:modified>
</cp:coreProperties>
</file>