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xou\Documents\Athlétisme\"/>
    </mc:Choice>
  </mc:AlternateContent>
  <bookViews>
    <workbookView xWindow="0" yWindow="0" windowWidth="24000" windowHeight="9735" tabRatio="861"/>
  </bookViews>
  <sheets>
    <sheet name="Présentation Explication" sheetId="10" r:id="rId1"/>
    <sheet name="Suivre en Direct" sheetId="7" r:id="rId2"/>
    <sheet name="Mayer et Eaton Ecart Record" sheetId="9" r:id="rId3"/>
    <sheet name="Comparatif Potentiel" sheetId="2" r:id="rId4"/>
    <sheet name="Comparatif par épreuve" sheetId="4" r:id="rId5"/>
    <sheet name="Tableau de comparaison" sheetId="1" r:id="rId6"/>
    <sheet name="Points perdus ou repris" sheetId="14" r:id="rId7"/>
    <sheet name="Meilleure perf saison" sheetId="11" r:id="rId8"/>
    <sheet name="Avance ou retard" sheetId="8" r:id="rId9"/>
    <sheet name="Classement record" sheetId="5" r:id="rId10"/>
    <sheet name="Analyse Kévin Mayer" sheetId="3" r:id="rId11"/>
    <sheet name="Informations complémentaires" sheetId="13" r:id="rId12"/>
  </sheets>
  <externalReferences>
    <externalReference r:id="rId1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8" l="1"/>
  <c r="C35" i="8"/>
  <c r="D35" i="8"/>
  <c r="E35" i="8"/>
  <c r="F35" i="8"/>
  <c r="G35" i="8"/>
  <c r="H35" i="8"/>
  <c r="I35" i="8"/>
  <c r="J35" i="8"/>
  <c r="K35" i="8"/>
  <c r="L35" i="8"/>
  <c r="B35" i="8"/>
  <c r="Q13" i="11"/>
  <c r="B48" i="11"/>
  <c r="C48" i="11"/>
  <c r="D48" i="11"/>
  <c r="E48" i="11"/>
  <c r="F48" i="11"/>
  <c r="G48" i="11"/>
  <c r="H48" i="11"/>
  <c r="I48" i="11"/>
  <c r="J48" i="11"/>
  <c r="L48" i="11"/>
  <c r="L4" i="5"/>
  <c r="H15" i="5"/>
  <c r="C48" i="7"/>
  <c r="B36" i="8" s="1"/>
  <c r="D48" i="7"/>
  <c r="C36" i="8" s="1"/>
  <c r="E48" i="7"/>
  <c r="D36" i="8" s="1"/>
  <c r="F48" i="7"/>
  <c r="E36" i="8" s="1"/>
  <c r="G48" i="7"/>
  <c r="F36" i="8" s="1"/>
  <c r="H48" i="7"/>
  <c r="G36" i="8" s="1"/>
  <c r="I48" i="7"/>
  <c r="H36" i="8" s="1"/>
  <c r="J48" i="7"/>
  <c r="I36" i="8" s="1"/>
  <c r="K48" i="7"/>
  <c r="J36" i="8" s="1"/>
  <c r="M48" i="7"/>
  <c r="L36" i="8" s="1"/>
  <c r="N15" i="14"/>
  <c r="H17" i="14"/>
  <c r="B17" i="14"/>
  <c r="G36" i="4"/>
  <c r="O36" i="4"/>
  <c r="C32" i="4"/>
  <c r="G32" i="4"/>
  <c r="K23" i="4"/>
  <c r="O27" i="4"/>
  <c r="S30" i="4"/>
  <c r="N27" i="4"/>
  <c r="J23" i="4"/>
  <c r="F32" i="4"/>
  <c r="B32" i="4"/>
  <c r="S13" i="4"/>
  <c r="R13" i="4"/>
  <c r="O5" i="4"/>
  <c r="N5" i="4"/>
  <c r="K16" i="4"/>
  <c r="J16" i="4"/>
  <c r="G6" i="4"/>
  <c r="F6" i="4"/>
  <c r="B17" i="4"/>
  <c r="M48" i="11" l="1"/>
  <c r="M47" i="11"/>
  <c r="N47" i="7"/>
  <c r="M35" i="8" s="1"/>
  <c r="N48" i="7"/>
  <c r="M36" i="8" s="1"/>
  <c r="K43" i="1"/>
  <c r="C42" i="1"/>
  <c r="D42" i="1"/>
  <c r="E42" i="1"/>
  <c r="F42" i="1"/>
  <c r="G42" i="1"/>
  <c r="H42" i="1"/>
  <c r="I42" i="1"/>
  <c r="J42" i="1"/>
  <c r="K42" i="1"/>
  <c r="L42" i="1"/>
  <c r="B42" i="1"/>
  <c r="B47" i="8"/>
  <c r="C47" i="8"/>
  <c r="D47" i="8"/>
  <c r="E47" i="8"/>
  <c r="F47" i="8"/>
  <c r="G47" i="8"/>
  <c r="H47" i="8"/>
  <c r="I47" i="8"/>
  <c r="J47" i="8"/>
  <c r="K47" i="8"/>
  <c r="L47" i="8"/>
  <c r="K48" i="8"/>
  <c r="B45" i="11"/>
  <c r="C45" i="11"/>
  <c r="D45" i="11"/>
  <c r="E45" i="11"/>
  <c r="F45" i="11"/>
  <c r="G45" i="11"/>
  <c r="H45" i="11"/>
  <c r="I45" i="11"/>
  <c r="J45" i="11"/>
  <c r="L45" i="11"/>
  <c r="M44" i="11" l="1"/>
  <c r="M45" i="11"/>
  <c r="C45" i="7"/>
  <c r="D45" i="7"/>
  <c r="E45" i="7"/>
  <c r="F45" i="7"/>
  <c r="G45" i="7"/>
  <c r="H45" i="7"/>
  <c r="I45" i="7"/>
  <c r="J45" i="7"/>
  <c r="K45" i="7"/>
  <c r="M45" i="7"/>
  <c r="N32" i="4"/>
  <c r="J28" i="4"/>
  <c r="F29" i="4"/>
  <c r="B31" i="4"/>
  <c r="R15" i="4"/>
  <c r="N15" i="4"/>
  <c r="J4" i="4"/>
  <c r="F16" i="4"/>
  <c r="B16" i="4"/>
  <c r="K40" i="1"/>
  <c r="C39" i="1"/>
  <c r="D39" i="1"/>
  <c r="E39" i="1"/>
  <c r="F39" i="1"/>
  <c r="G39" i="1"/>
  <c r="H39" i="1"/>
  <c r="I39" i="1"/>
  <c r="J39" i="1"/>
  <c r="K39" i="1"/>
  <c r="L39" i="1"/>
  <c r="B39" i="1"/>
  <c r="B63" i="2"/>
  <c r="B48" i="8" s="1"/>
  <c r="C63" i="2"/>
  <c r="C48" i="8" s="1"/>
  <c r="D63" i="2"/>
  <c r="E63" i="2"/>
  <c r="F63" i="2"/>
  <c r="G63" i="2"/>
  <c r="H63" i="2"/>
  <c r="H48" i="8" s="1"/>
  <c r="I63" i="2"/>
  <c r="J63" i="2"/>
  <c r="J48" i="8" s="1"/>
  <c r="L63" i="2"/>
  <c r="L48" i="8" s="1"/>
  <c r="F48" i="8" l="1"/>
  <c r="D48" i="8"/>
  <c r="E48" i="8"/>
  <c r="G48" i="8"/>
  <c r="N44" i="7"/>
  <c r="I48" i="8"/>
  <c r="N45" i="7"/>
  <c r="M62" i="2"/>
  <c r="M63" i="2"/>
  <c r="B17" i="2" s="1"/>
  <c r="F6" i="7"/>
  <c r="E6" i="8" s="1"/>
  <c r="B30" i="2"/>
  <c r="B40" i="1" s="1"/>
  <c r="C30" i="2"/>
  <c r="C40" i="1" s="1"/>
  <c r="G16" i="4" s="1"/>
  <c r="D30" i="2"/>
  <c r="D40" i="1" s="1"/>
  <c r="K4" i="4" s="1"/>
  <c r="E30" i="2"/>
  <c r="E40" i="1" s="1"/>
  <c r="O15" i="4" s="1"/>
  <c r="F30" i="2"/>
  <c r="F40" i="1" s="1"/>
  <c r="S15" i="4" s="1"/>
  <c r="G30" i="2"/>
  <c r="G40" i="1" s="1"/>
  <c r="C31" i="4" s="1"/>
  <c r="H30" i="2"/>
  <c r="H40" i="1" s="1"/>
  <c r="I30" i="2"/>
  <c r="I40" i="1" s="1"/>
  <c r="J30" i="2"/>
  <c r="J40" i="1" s="1"/>
  <c r="L30" i="2"/>
  <c r="C15" i="7"/>
  <c r="B80" i="2"/>
  <c r="D15" i="7"/>
  <c r="C15" i="8" s="1"/>
  <c r="C80" i="2"/>
  <c r="E15" i="7"/>
  <c r="D15" i="8" s="1"/>
  <c r="D80" i="2"/>
  <c r="F15" i="7"/>
  <c r="E15" i="8" s="1"/>
  <c r="E80" i="2"/>
  <c r="G15" i="7"/>
  <c r="F15" i="8" s="1"/>
  <c r="F80" i="2"/>
  <c r="H15" i="7"/>
  <c r="G15" i="8" s="1"/>
  <c r="G80" i="2"/>
  <c r="I15" i="7"/>
  <c r="H15" i="8" s="1"/>
  <c r="H80" i="2"/>
  <c r="J15" i="7"/>
  <c r="I15" i="8" s="1"/>
  <c r="I80" i="2"/>
  <c r="K15" i="7"/>
  <c r="J80" i="2"/>
  <c r="K11" i="9"/>
  <c r="M15" i="7"/>
  <c r="L80" i="2"/>
  <c r="C10" i="9"/>
  <c r="D10" i="9"/>
  <c r="E10" i="9"/>
  <c r="F10" i="9"/>
  <c r="G10" i="9"/>
  <c r="H10" i="9"/>
  <c r="I10" i="9"/>
  <c r="J10" i="9"/>
  <c r="K10" i="9"/>
  <c r="L10" i="9"/>
  <c r="B10" i="9"/>
  <c r="B60" i="2"/>
  <c r="C60" i="2"/>
  <c r="D60" i="2"/>
  <c r="E60" i="2"/>
  <c r="F60" i="2"/>
  <c r="F37" i="1" s="1"/>
  <c r="S12" i="4" s="1"/>
  <c r="G60" i="2"/>
  <c r="H60" i="2"/>
  <c r="I60" i="2"/>
  <c r="J60" i="2"/>
  <c r="K37" i="1"/>
  <c r="L60" i="2"/>
  <c r="L37" i="1" s="1"/>
  <c r="S35" i="4" s="1"/>
  <c r="B57" i="2"/>
  <c r="M56" i="2" s="1"/>
  <c r="C57" i="2"/>
  <c r="D57" i="2"/>
  <c r="D34" i="1" s="1"/>
  <c r="K14" i="4" s="1"/>
  <c r="E57" i="2"/>
  <c r="E34" i="1" s="1"/>
  <c r="O11" i="4" s="1"/>
  <c r="F57" i="2"/>
  <c r="F34" i="1" s="1"/>
  <c r="S16" i="4" s="1"/>
  <c r="G57" i="2"/>
  <c r="H57" i="2"/>
  <c r="I57" i="2"/>
  <c r="J57" i="2"/>
  <c r="K34" i="1"/>
  <c r="L57" i="2"/>
  <c r="L34" i="1" s="1"/>
  <c r="S34" i="4" s="1"/>
  <c r="B54" i="2"/>
  <c r="C54" i="2"/>
  <c r="D54" i="2"/>
  <c r="E54" i="2"/>
  <c r="E31" i="1" s="1"/>
  <c r="F54" i="2"/>
  <c r="F31" i="1" s="1"/>
  <c r="S9" i="4" s="1"/>
  <c r="G54" i="2"/>
  <c r="H54" i="2"/>
  <c r="H31" i="1" s="1"/>
  <c r="I54" i="2"/>
  <c r="I31" i="1" s="1"/>
  <c r="K30" i="4" s="1"/>
  <c r="J54" i="2"/>
  <c r="K31" i="1"/>
  <c r="L54" i="2"/>
  <c r="L31" i="1" s="1"/>
  <c r="B48" i="2"/>
  <c r="C48" i="2"/>
  <c r="D48" i="2"/>
  <c r="D28" i="1" s="1"/>
  <c r="K17" i="4" s="1"/>
  <c r="E48" i="2"/>
  <c r="E28" i="1" s="1"/>
  <c r="O9" i="4" s="1"/>
  <c r="F48" i="2"/>
  <c r="F28" i="1" s="1"/>
  <c r="S5" i="4" s="1"/>
  <c r="G48" i="2"/>
  <c r="H48" i="2"/>
  <c r="I48" i="2"/>
  <c r="J48" i="2"/>
  <c r="K28" i="1"/>
  <c r="L48" i="2"/>
  <c r="L28" i="1" s="1"/>
  <c r="S21" i="4" s="1"/>
  <c r="B45" i="2"/>
  <c r="M44" i="2" s="1"/>
  <c r="C45" i="2"/>
  <c r="D45" i="2"/>
  <c r="E45" i="2"/>
  <c r="E25" i="1" s="1"/>
  <c r="F45" i="2"/>
  <c r="F25" i="1" s="1"/>
  <c r="S17" i="4" s="1"/>
  <c r="G45" i="2"/>
  <c r="H45" i="2"/>
  <c r="I45" i="2"/>
  <c r="J45" i="2"/>
  <c r="K25" i="1"/>
  <c r="L45" i="2"/>
  <c r="L25" i="1" s="1"/>
  <c r="S29" i="4" s="1"/>
  <c r="B42" i="2"/>
  <c r="C42" i="2"/>
  <c r="D42" i="2"/>
  <c r="E42" i="2"/>
  <c r="E22" i="1"/>
  <c r="O17" i="4" s="1"/>
  <c r="F42" i="2"/>
  <c r="F22" i="1" s="1"/>
  <c r="G42" i="2"/>
  <c r="G22" i="1" s="1"/>
  <c r="C24" i="4" s="1"/>
  <c r="H42" i="2"/>
  <c r="I42" i="2"/>
  <c r="J42" i="2"/>
  <c r="K22" i="1"/>
  <c r="L42" i="2"/>
  <c r="L22" i="1" s="1"/>
  <c r="S32" i="4" s="1"/>
  <c r="B39" i="2"/>
  <c r="C39" i="2"/>
  <c r="D39" i="2"/>
  <c r="E39" i="2"/>
  <c r="E19" i="1" s="1"/>
  <c r="F39" i="2"/>
  <c r="F19" i="1" s="1"/>
  <c r="S6" i="4" s="1"/>
  <c r="G39" i="2"/>
  <c r="H39" i="2"/>
  <c r="I39" i="2"/>
  <c r="J39" i="2"/>
  <c r="K19" i="1"/>
  <c r="L39" i="2"/>
  <c r="L19" i="1" s="1"/>
  <c r="S31" i="4" s="1"/>
  <c r="B36" i="2"/>
  <c r="C36" i="2"/>
  <c r="C16" i="1" s="1"/>
  <c r="G10" i="4" s="1"/>
  <c r="D36" i="2"/>
  <c r="E36" i="2"/>
  <c r="F36" i="2"/>
  <c r="F16" i="1" s="1"/>
  <c r="S10" i="4" s="1"/>
  <c r="G36" i="2"/>
  <c r="G16" i="1" s="1"/>
  <c r="C25" i="4" s="1"/>
  <c r="H36" i="2"/>
  <c r="H16" i="1" s="1"/>
  <c r="I36" i="2"/>
  <c r="J36" i="2"/>
  <c r="K16" i="1"/>
  <c r="L36" i="2"/>
  <c r="L16" i="1" s="1"/>
  <c r="S27" i="4" s="1"/>
  <c r="B33" i="2"/>
  <c r="C33" i="2"/>
  <c r="M32" i="2" s="1"/>
  <c r="D33" i="2"/>
  <c r="E33" i="2"/>
  <c r="E13" i="1" s="1"/>
  <c r="O14" i="4" s="1"/>
  <c r="F33" i="2"/>
  <c r="G33" i="2"/>
  <c r="H33" i="2"/>
  <c r="I33" i="2"/>
  <c r="J33" i="2"/>
  <c r="K13" i="1"/>
  <c r="L33" i="2"/>
  <c r="L13" i="1" s="1"/>
  <c r="S23" i="4" s="1"/>
  <c r="B27" i="2"/>
  <c r="M26" i="2" s="1"/>
  <c r="C27" i="2"/>
  <c r="D27" i="2"/>
  <c r="E27" i="2"/>
  <c r="F27" i="2"/>
  <c r="G27" i="2"/>
  <c r="H27" i="2"/>
  <c r="I27" i="2"/>
  <c r="J27" i="2"/>
  <c r="K10" i="1"/>
  <c r="L27" i="2"/>
  <c r="B24" i="2"/>
  <c r="C24" i="2"/>
  <c r="C7" i="1" s="1"/>
  <c r="G4" i="4" s="1"/>
  <c r="D24" i="2"/>
  <c r="E24" i="2"/>
  <c r="F24" i="2"/>
  <c r="F7" i="1" s="1"/>
  <c r="S4" i="4" s="1"/>
  <c r="G24" i="2"/>
  <c r="G7" i="1" s="1"/>
  <c r="C21" i="4" s="1"/>
  <c r="H24" i="2"/>
  <c r="H7" i="1" s="1"/>
  <c r="I24" i="2"/>
  <c r="J24" i="2"/>
  <c r="K7" i="1"/>
  <c r="L24" i="2"/>
  <c r="L7" i="1" s="1"/>
  <c r="B21" i="2"/>
  <c r="M20" i="2" s="1"/>
  <c r="C21" i="2"/>
  <c r="C4" i="1" s="1"/>
  <c r="G3" i="4" s="1"/>
  <c r="D21" i="2"/>
  <c r="D4" i="1" s="1"/>
  <c r="K8" i="4" s="1"/>
  <c r="E21" i="2"/>
  <c r="F21" i="2"/>
  <c r="F4" i="1" s="1"/>
  <c r="S3" i="4" s="1"/>
  <c r="G21" i="2"/>
  <c r="H21" i="2"/>
  <c r="H4" i="1" s="1"/>
  <c r="I21" i="2"/>
  <c r="J21" i="2"/>
  <c r="K4" i="1"/>
  <c r="L21" i="2"/>
  <c r="B42" i="11"/>
  <c r="C42" i="11"/>
  <c r="D42" i="11"/>
  <c r="M42" i="11" s="1"/>
  <c r="E42" i="11"/>
  <c r="M41" i="11" s="1"/>
  <c r="F42" i="11"/>
  <c r="G42" i="11"/>
  <c r="H42" i="11"/>
  <c r="I42" i="11"/>
  <c r="J42" i="11"/>
  <c r="L42" i="11"/>
  <c r="B39" i="11"/>
  <c r="M39" i="11" s="1"/>
  <c r="C39" i="11"/>
  <c r="D39" i="11"/>
  <c r="E39" i="11"/>
  <c r="F39" i="11"/>
  <c r="G39" i="11"/>
  <c r="H39" i="11"/>
  <c r="I39" i="11"/>
  <c r="J39" i="11"/>
  <c r="L39" i="11"/>
  <c r="B36" i="11"/>
  <c r="C36" i="11"/>
  <c r="D36" i="11"/>
  <c r="E36" i="11"/>
  <c r="M35" i="11" s="1"/>
  <c r="F36" i="11"/>
  <c r="G36" i="11"/>
  <c r="H36" i="11"/>
  <c r="I36" i="11"/>
  <c r="J36" i="11"/>
  <c r="L36" i="11"/>
  <c r="B33" i="11"/>
  <c r="M33" i="11" s="1"/>
  <c r="C33" i="11"/>
  <c r="D33" i="11"/>
  <c r="E33" i="11"/>
  <c r="F33" i="11"/>
  <c r="G33" i="11"/>
  <c r="H33" i="11"/>
  <c r="I33" i="11"/>
  <c r="J33" i="11"/>
  <c r="L33" i="11"/>
  <c r="B30" i="11"/>
  <c r="C30" i="11"/>
  <c r="D30" i="11"/>
  <c r="M30" i="11" s="1"/>
  <c r="E30" i="11"/>
  <c r="M29" i="11" s="1"/>
  <c r="F30" i="11"/>
  <c r="G30" i="11"/>
  <c r="H30" i="11"/>
  <c r="I30" i="11"/>
  <c r="J30" i="11"/>
  <c r="L30" i="11"/>
  <c r="B27" i="11"/>
  <c r="M27" i="11" s="1"/>
  <c r="C27" i="11"/>
  <c r="D27" i="11"/>
  <c r="E27" i="11"/>
  <c r="F27" i="11"/>
  <c r="G27" i="11"/>
  <c r="H27" i="11"/>
  <c r="I27" i="11"/>
  <c r="J27" i="11"/>
  <c r="L27" i="11"/>
  <c r="B24" i="11"/>
  <c r="C24" i="11"/>
  <c r="D24" i="11"/>
  <c r="M24" i="11" s="1"/>
  <c r="E24" i="11"/>
  <c r="M23" i="11" s="1"/>
  <c r="F24" i="11"/>
  <c r="G24" i="11"/>
  <c r="H24" i="11"/>
  <c r="I24" i="11"/>
  <c r="J24" i="11"/>
  <c r="L24" i="11"/>
  <c r="B21" i="11"/>
  <c r="M21" i="11" s="1"/>
  <c r="C21" i="11"/>
  <c r="D21" i="11"/>
  <c r="E21" i="11"/>
  <c r="F21" i="11"/>
  <c r="G21" i="11"/>
  <c r="H21" i="11"/>
  <c r="I21" i="11"/>
  <c r="J21" i="11"/>
  <c r="L21" i="11"/>
  <c r="B18" i="11"/>
  <c r="C18" i="11"/>
  <c r="D18" i="11"/>
  <c r="E18" i="11"/>
  <c r="M18" i="11" s="1"/>
  <c r="F18" i="11"/>
  <c r="G18" i="11"/>
  <c r="H18" i="11"/>
  <c r="I18" i="11"/>
  <c r="J18" i="11"/>
  <c r="L18" i="11"/>
  <c r="B15" i="11"/>
  <c r="M15" i="11" s="1"/>
  <c r="C15" i="11"/>
  <c r="D15" i="11"/>
  <c r="E15" i="11"/>
  <c r="F15" i="11"/>
  <c r="G15" i="11"/>
  <c r="H15" i="11"/>
  <c r="I15" i="11"/>
  <c r="J15" i="11"/>
  <c r="L15" i="11"/>
  <c r="B12" i="11"/>
  <c r="C12" i="11"/>
  <c r="D12" i="11"/>
  <c r="E12" i="11"/>
  <c r="M11" i="11" s="1"/>
  <c r="F12" i="11"/>
  <c r="G12" i="11"/>
  <c r="H12" i="11"/>
  <c r="I12" i="11"/>
  <c r="J12" i="11"/>
  <c r="L12" i="11"/>
  <c r="B9" i="11"/>
  <c r="M9" i="11" s="1"/>
  <c r="C9" i="11"/>
  <c r="D9" i="11"/>
  <c r="E9" i="11"/>
  <c r="F9" i="11"/>
  <c r="G9" i="11"/>
  <c r="H9" i="11"/>
  <c r="I9" i="11"/>
  <c r="J9" i="11"/>
  <c r="L9" i="11"/>
  <c r="B6" i="11"/>
  <c r="C6" i="11"/>
  <c r="D6" i="11"/>
  <c r="E6" i="11"/>
  <c r="M6" i="11" s="1"/>
  <c r="F6" i="11"/>
  <c r="G6" i="11"/>
  <c r="H6" i="11"/>
  <c r="I6" i="11"/>
  <c r="J6" i="11"/>
  <c r="L6" i="11"/>
  <c r="C6" i="7"/>
  <c r="B76" i="2"/>
  <c r="D6" i="7"/>
  <c r="C76" i="2"/>
  <c r="E6" i="7"/>
  <c r="D76" i="2"/>
  <c r="E76" i="2"/>
  <c r="G6" i="7"/>
  <c r="F6" i="8" s="1"/>
  <c r="F76" i="2"/>
  <c r="H6" i="7"/>
  <c r="G6" i="8" s="1"/>
  <c r="G76" i="2"/>
  <c r="I6" i="7"/>
  <c r="H6" i="8" s="1"/>
  <c r="H76" i="2"/>
  <c r="J6" i="7"/>
  <c r="I6" i="8" s="1"/>
  <c r="I76" i="2"/>
  <c r="K6" i="7"/>
  <c r="J76" i="2"/>
  <c r="K17" i="9"/>
  <c r="M6" i="7"/>
  <c r="L76" i="2"/>
  <c r="C16" i="9"/>
  <c r="D16" i="9"/>
  <c r="E16" i="9"/>
  <c r="F16" i="9"/>
  <c r="G16" i="9"/>
  <c r="H16" i="9"/>
  <c r="I16" i="9"/>
  <c r="J16" i="9"/>
  <c r="K16" i="9"/>
  <c r="L16" i="9"/>
  <c r="B16" i="9"/>
  <c r="L51" i="2"/>
  <c r="L43" i="1" s="1"/>
  <c r="J51" i="2"/>
  <c r="I51" i="2"/>
  <c r="H51" i="2"/>
  <c r="G51" i="2"/>
  <c r="F51" i="2"/>
  <c r="F43" i="1" s="1"/>
  <c r="B51" i="2"/>
  <c r="C51" i="2"/>
  <c r="C43" i="1" s="1"/>
  <c r="D51" i="2"/>
  <c r="D43" i="1" s="1"/>
  <c r="E51" i="2"/>
  <c r="E43" i="1" s="1"/>
  <c r="C73" i="2"/>
  <c r="D73" i="2"/>
  <c r="E73" i="2"/>
  <c r="F73" i="2"/>
  <c r="G73" i="2"/>
  <c r="H73" i="2"/>
  <c r="I73" i="2"/>
  <c r="I5" i="9" s="1"/>
  <c r="J73" i="2"/>
  <c r="K5" i="9"/>
  <c r="L73" i="2"/>
  <c r="C4" i="9"/>
  <c r="D4" i="9"/>
  <c r="E4" i="9"/>
  <c r="F4" i="9"/>
  <c r="G4" i="9"/>
  <c r="H4" i="9"/>
  <c r="I4" i="9"/>
  <c r="J4" i="9"/>
  <c r="K4" i="9"/>
  <c r="L4" i="9"/>
  <c r="B4" i="9"/>
  <c r="D42" i="7"/>
  <c r="C45" i="8" s="1"/>
  <c r="E42" i="7"/>
  <c r="F42" i="7"/>
  <c r="G42" i="7"/>
  <c r="F45" i="8" s="1"/>
  <c r="H42" i="7"/>
  <c r="I42" i="7"/>
  <c r="J42" i="7"/>
  <c r="K42" i="7"/>
  <c r="J45" i="8" s="1"/>
  <c r="K45" i="8"/>
  <c r="M42" i="7"/>
  <c r="L45" i="8"/>
  <c r="C42" i="7"/>
  <c r="N41" i="7" s="1"/>
  <c r="B45" i="8"/>
  <c r="C9" i="7"/>
  <c r="D9" i="7"/>
  <c r="E9" i="7"/>
  <c r="F9" i="7"/>
  <c r="G9" i="7"/>
  <c r="F9" i="8" s="1"/>
  <c r="N8" i="7"/>
  <c r="M23" i="2"/>
  <c r="H9" i="7"/>
  <c r="G9" i="8" s="1"/>
  <c r="I9" i="7"/>
  <c r="J9" i="7"/>
  <c r="K9" i="7"/>
  <c r="M9" i="7"/>
  <c r="C12" i="7"/>
  <c r="D12" i="7"/>
  <c r="C12" i="8" s="1"/>
  <c r="E12" i="7"/>
  <c r="D12" i="8" s="1"/>
  <c r="F12" i="7"/>
  <c r="E12" i="8" s="1"/>
  <c r="G12" i="7"/>
  <c r="H12" i="7"/>
  <c r="I12" i="7"/>
  <c r="J12" i="7"/>
  <c r="I12" i="8" s="1"/>
  <c r="K12" i="7"/>
  <c r="J12" i="8" s="1"/>
  <c r="M12" i="7"/>
  <c r="C18" i="7"/>
  <c r="N17" i="7" s="1"/>
  <c r="D18" i="7"/>
  <c r="E18" i="7"/>
  <c r="F18" i="7"/>
  <c r="E18" i="8" s="1"/>
  <c r="G18" i="7"/>
  <c r="H18" i="7"/>
  <c r="I18" i="7"/>
  <c r="J18" i="7"/>
  <c r="K18" i="7"/>
  <c r="M18" i="7"/>
  <c r="L18" i="8" s="1"/>
  <c r="C21" i="7"/>
  <c r="B21" i="8" s="1"/>
  <c r="D21" i="7"/>
  <c r="E21" i="7"/>
  <c r="D21" i="8" s="1"/>
  <c r="F21" i="7"/>
  <c r="G21" i="7"/>
  <c r="M35" i="2"/>
  <c r="H21" i="7"/>
  <c r="G21" i="8" s="1"/>
  <c r="I21" i="7"/>
  <c r="H21" i="8" s="1"/>
  <c r="J21" i="7"/>
  <c r="K21" i="7"/>
  <c r="M21" i="7"/>
  <c r="C24" i="7"/>
  <c r="D24" i="7"/>
  <c r="E24" i="7"/>
  <c r="F24" i="7"/>
  <c r="E24" i="8" s="1"/>
  <c r="G24" i="7"/>
  <c r="H24" i="7"/>
  <c r="I24" i="7"/>
  <c r="H24" i="8" s="1"/>
  <c r="J24" i="7"/>
  <c r="I24" i="8" s="1"/>
  <c r="K24" i="7"/>
  <c r="J24" i="8" s="1"/>
  <c r="M24" i="7"/>
  <c r="L24" i="8" s="1"/>
  <c r="C27" i="7"/>
  <c r="B27" i="8" s="1"/>
  <c r="D27" i="7"/>
  <c r="C27" i="8" s="1"/>
  <c r="E27" i="7"/>
  <c r="F27" i="7"/>
  <c r="G27" i="7"/>
  <c r="M41" i="2"/>
  <c r="H27" i="7"/>
  <c r="I27" i="7"/>
  <c r="H27" i="8" s="1"/>
  <c r="J27" i="7"/>
  <c r="I27" i="8" s="1"/>
  <c r="K27" i="7"/>
  <c r="M27" i="7"/>
  <c r="C30" i="7"/>
  <c r="B30" i="8" s="1"/>
  <c r="D30" i="7"/>
  <c r="C30" i="8" s="1"/>
  <c r="E30" i="7"/>
  <c r="F30" i="7"/>
  <c r="E30" i="8" s="1"/>
  <c r="G30" i="7"/>
  <c r="H30" i="7"/>
  <c r="I30" i="7"/>
  <c r="J30" i="7"/>
  <c r="K30" i="7"/>
  <c r="M30" i="7"/>
  <c r="L30" i="8" s="1"/>
  <c r="C33" i="7"/>
  <c r="D33" i="7"/>
  <c r="E33" i="7"/>
  <c r="D33" i="8" s="1"/>
  <c r="F33" i="7"/>
  <c r="E33" i="8" s="1"/>
  <c r="G33" i="7"/>
  <c r="F33" i="8" s="1"/>
  <c r="H33" i="7"/>
  <c r="I33" i="7"/>
  <c r="J33" i="7"/>
  <c r="K33" i="7"/>
  <c r="M33" i="7"/>
  <c r="L33" i="8" s="1"/>
  <c r="C36" i="7"/>
  <c r="B39" i="8" s="1"/>
  <c r="D36" i="7"/>
  <c r="E36" i="7"/>
  <c r="F36" i="7"/>
  <c r="G36" i="7"/>
  <c r="F39" i="8" s="1"/>
  <c r="M53" i="2"/>
  <c r="H36" i="7"/>
  <c r="G39" i="8" s="1"/>
  <c r="I36" i="7"/>
  <c r="J36" i="7"/>
  <c r="I39" i="8" s="1"/>
  <c r="K36" i="7"/>
  <c r="M36" i="7"/>
  <c r="C39" i="7"/>
  <c r="D39" i="7"/>
  <c r="C42" i="8" s="1"/>
  <c r="E39" i="7"/>
  <c r="D42" i="8" s="1"/>
  <c r="F39" i="7"/>
  <c r="E42" i="8" s="1"/>
  <c r="G39" i="7"/>
  <c r="F42" i="8" s="1"/>
  <c r="H39" i="7"/>
  <c r="I39" i="7"/>
  <c r="H42" i="8" s="1"/>
  <c r="J39" i="7"/>
  <c r="I42" i="8" s="1"/>
  <c r="K39" i="7"/>
  <c r="J42" i="8" s="1"/>
  <c r="M39" i="7"/>
  <c r="B8" i="8"/>
  <c r="C8" i="8"/>
  <c r="D8" i="8"/>
  <c r="E8" i="8"/>
  <c r="F8" i="8"/>
  <c r="G8" i="8"/>
  <c r="H8" i="8"/>
  <c r="I8" i="8"/>
  <c r="J8" i="8"/>
  <c r="K8" i="8"/>
  <c r="L8" i="8"/>
  <c r="B9" i="8"/>
  <c r="C9" i="8"/>
  <c r="D9" i="8"/>
  <c r="J9" i="8"/>
  <c r="K9" i="8"/>
  <c r="L9" i="8"/>
  <c r="B11" i="8"/>
  <c r="C11" i="8"/>
  <c r="D11" i="8"/>
  <c r="E11" i="8"/>
  <c r="F11" i="8"/>
  <c r="G11" i="8"/>
  <c r="H11" i="8"/>
  <c r="I11" i="8"/>
  <c r="J11" i="8"/>
  <c r="K11" i="8"/>
  <c r="L11" i="8"/>
  <c r="F12" i="8"/>
  <c r="H12" i="8"/>
  <c r="K12" i="8"/>
  <c r="L12" i="8"/>
  <c r="B14" i="8"/>
  <c r="C14" i="8"/>
  <c r="D14" i="8"/>
  <c r="E14" i="8"/>
  <c r="F14" i="8"/>
  <c r="G14" i="8"/>
  <c r="H14" i="8"/>
  <c r="I14" i="8"/>
  <c r="J14" i="8"/>
  <c r="K14" i="8"/>
  <c r="L14" i="8"/>
  <c r="K15" i="8"/>
  <c r="B17" i="8"/>
  <c r="C17" i="8"/>
  <c r="D17" i="8"/>
  <c r="E17" i="8"/>
  <c r="F17" i="8"/>
  <c r="G17" i="8"/>
  <c r="H17" i="8"/>
  <c r="I17" i="8"/>
  <c r="J17" i="8"/>
  <c r="K17" i="8"/>
  <c r="L17" i="8"/>
  <c r="I18" i="8"/>
  <c r="K18" i="8"/>
  <c r="B20" i="8"/>
  <c r="C20" i="8"/>
  <c r="D20" i="8"/>
  <c r="E20" i="8"/>
  <c r="F20" i="8"/>
  <c r="G20" i="8"/>
  <c r="H20" i="8"/>
  <c r="I20" i="8"/>
  <c r="J20" i="8"/>
  <c r="K20" i="8"/>
  <c r="L20" i="8"/>
  <c r="C21" i="8"/>
  <c r="J21" i="8"/>
  <c r="K21" i="8"/>
  <c r="L21" i="8"/>
  <c r="B23" i="8"/>
  <c r="C23" i="8"/>
  <c r="D23" i="8"/>
  <c r="E23" i="8"/>
  <c r="F23" i="8"/>
  <c r="G23" i="8"/>
  <c r="H23" i="8"/>
  <c r="I23" i="8"/>
  <c r="J23" i="8"/>
  <c r="K23" i="8"/>
  <c r="L23" i="8"/>
  <c r="G24" i="8"/>
  <c r="K24" i="8"/>
  <c r="B26" i="8"/>
  <c r="C26" i="8"/>
  <c r="D26" i="8"/>
  <c r="E26" i="8"/>
  <c r="F26" i="8"/>
  <c r="G26" i="8"/>
  <c r="H26" i="8"/>
  <c r="I26" i="8"/>
  <c r="J26" i="8"/>
  <c r="K26" i="8"/>
  <c r="L26" i="8"/>
  <c r="D27" i="8"/>
  <c r="E27" i="8"/>
  <c r="F27" i="8"/>
  <c r="G27" i="8"/>
  <c r="J27" i="8"/>
  <c r="K27" i="8"/>
  <c r="L27" i="8"/>
  <c r="B29" i="8"/>
  <c r="C29" i="8"/>
  <c r="D29" i="8"/>
  <c r="E29" i="8"/>
  <c r="F29" i="8"/>
  <c r="G29" i="8"/>
  <c r="H29" i="8"/>
  <c r="I29" i="8"/>
  <c r="J29" i="8"/>
  <c r="K29" i="8"/>
  <c r="L29" i="8"/>
  <c r="D30" i="8"/>
  <c r="F30" i="8"/>
  <c r="G30" i="8"/>
  <c r="H30" i="8"/>
  <c r="I30" i="8"/>
  <c r="K30" i="8"/>
  <c r="B32" i="8"/>
  <c r="C32" i="8"/>
  <c r="D32" i="8"/>
  <c r="E32" i="8"/>
  <c r="F32" i="8"/>
  <c r="G32" i="8"/>
  <c r="H32" i="8"/>
  <c r="I32" i="8"/>
  <c r="J32" i="8"/>
  <c r="K32" i="8"/>
  <c r="L32" i="8"/>
  <c r="B33" i="8"/>
  <c r="C33" i="8"/>
  <c r="G33" i="8"/>
  <c r="H33" i="8"/>
  <c r="I33" i="8"/>
  <c r="J33" i="8"/>
  <c r="K33" i="8"/>
  <c r="B38" i="8"/>
  <c r="C38" i="8"/>
  <c r="D38" i="8"/>
  <c r="E38" i="8"/>
  <c r="F38" i="8"/>
  <c r="G38" i="8"/>
  <c r="H38" i="8"/>
  <c r="I38" i="8"/>
  <c r="J38" i="8"/>
  <c r="K38" i="8"/>
  <c r="L38" i="8"/>
  <c r="C39" i="8"/>
  <c r="D39" i="8"/>
  <c r="E39" i="8"/>
  <c r="J39" i="8"/>
  <c r="K39" i="8"/>
  <c r="L39" i="8"/>
  <c r="B41" i="8"/>
  <c r="C41" i="8"/>
  <c r="D41" i="8"/>
  <c r="E41" i="8"/>
  <c r="F41" i="8"/>
  <c r="G41" i="8"/>
  <c r="H41" i="8"/>
  <c r="I41" i="8"/>
  <c r="J41" i="8"/>
  <c r="K41" i="8"/>
  <c r="L41" i="8"/>
  <c r="G42" i="8"/>
  <c r="K42" i="8"/>
  <c r="B44" i="8"/>
  <c r="C44" i="8"/>
  <c r="D44" i="8"/>
  <c r="E44" i="8"/>
  <c r="F44" i="8"/>
  <c r="G44" i="8"/>
  <c r="H44" i="8"/>
  <c r="I44" i="8"/>
  <c r="J44" i="8"/>
  <c r="K44" i="8"/>
  <c r="L44" i="8"/>
  <c r="J6" i="8"/>
  <c r="K6" i="8"/>
  <c r="C5" i="8"/>
  <c r="D5" i="8"/>
  <c r="E5" i="8"/>
  <c r="F5" i="8"/>
  <c r="G5" i="8"/>
  <c r="H5" i="8"/>
  <c r="I5" i="8"/>
  <c r="J5" i="8"/>
  <c r="K5" i="8"/>
  <c r="L5" i="8"/>
  <c r="B5" i="8"/>
  <c r="B73" i="2"/>
  <c r="M73" i="2" s="1"/>
  <c r="S24" i="4"/>
  <c r="S28" i="4"/>
  <c r="G33" i="4"/>
  <c r="S7" i="4"/>
  <c r="J30" i="4"/>
  <c r="J31" i="4"/>
  <c r="J32" i="4"/>
  <c r="F31" i="4"/>
  <c r="F33" i="4"/>
  <c r="F34" i="4"/>
  <c r="N30" i="4"/>
  <c r="N33" i="4"/>
  <c r="N31" i="4"/>
  <c r="N29" i="4"/>
  <c r="N28" i="4"/>
  <c r="N26" i="4"/>
  <c r="N35" i="4"/>
  <c r="N25" i="4"/>
  <c r="N24" i="4"/>
  <c r="N23" i="4"/>
  <c r="N34" i="4"/>
  <c r="N22" i="4"/>
  <c r="N21" i="4"/>
  <c r="J35" i="4"/>
  <c r="J34" i="4"/>
  <c r="J33" i="4"/>
  <c r="J29" i="4"/>
  <c r="J27" i="4"/>
  <c r="J25" i="4"/>
  <c r="J22" i="4"/>
  <c r="J26" i="4"/>
  <c r="J24" i="4"/>
  <c r="J21" i="4"/>
  <c r="F35" i="4"/>
  <c r="F30" i="4"/>
  <c r="F23" i="4"/>
  <c r="F28" i="4"/>
  <c r="F27" i="4"/>
  <c r="F26" i="4"/>
  <c r="F24" i="4"/>
  <c r="F22" i="4"/>
  <c r="F25" i="4"/>
  <c r="F21" i="4"/>
  <c r="B33" i="4"/>
  <c r="B30" i="4"/>
  <c r="B28" i="4"/>
  <c r="B27" i="4"/>
  <c r="B35" i="4"/>
  <c r="B29" i="4"/>
  <c r="B26" i="4"/>
  <c r="B25" i="4"/>
  <c r="B24" i="4"/>
  <c r="B23" i="4"/>
  <c r="B34" i="4"/>
  <c r="B22" i="4"/>
  <c r="B21" i="4"/>
  <c r="R14" i="4"/>
  <c r="R12" i="4"/>
  <c r="R11" i="4"/>
  <c r="R17" i="4"/>
  <c r="R10" i="4"/>
  <c r="R8" i="4"/>
  <c r="R7" i="4"/>
  <c r="R16" i="4"/>
  <c r="R9" i="4"/>
  <c r="R6" i="4"/>
  <c r="R5" i="4"/>
  <c r="R4" i="4"/>
  <c r="R3" i="4"/>
  <c r="N17" i="4"/>
  <c r="N3" i="4"/>
  <c r="N16" i="4"/>
  <c r="N13" i="4"/>
  <c r="N14" i="4"/>
  <c r="N11" i="4"/>
  <c r="N12" i="4"/>
  <c r="N4" i="4"/>
  <c r="N9" i="4"/>
  <c r="N10" i="4"/>
  <c r="N8" i="4"/>
  <c r="N7" i="4"/>
  <c r="N6" i="4"/>
  <c r="J6" i="4"/>
  <c r="J14" i="4"/>
  <c r="J3" i="4"/>
  <c r="F11" i="4"/>
  <c r="B15" i="4"/>
  <c r="B14" i="4"/>
  <c r="B13" i="4"/>
  <c r="B7" i="4"/>
  <c r="B11" i="4"/>
  <c r="B10" i="4"/>
  <c r="B9" i="4"/>
  <c r="B8" i="4"/>
  <c r="B12" i="4"/>
  <c r="B5" i="4"/>
  <c r="B6" i="4"/>
  <c r="B4" i="4"/>
  <c r="B3" i="4"/>
  <c r="C3" i="1"/>
  <c r="F3" i="4" s="1"/>
  <c r="C36" i="1"/>
  <c r="F17" i="4" s="1"/>
  <c r="D36" i="1"/>
  <c r="E36" i="1"/>
  <c r="F36" i="1"/>
  <c r="G36" i="1"/>
  <c r="H36" i="1"/>
  <c r="I36" i="1"/>
  <c r="J36" i="1"/>
  <c r="K36" i="1"/>
  <c r="L36" i="1"/>
  <c r="B36" i="1"/>
  <c r="C24" i="1"/>
  <c r="F5" i="4" s="1"/>
  <c r="D24" i="1"/>
  <c r="J10" i="4" s="1"/>
  <c r="E24" i="1"/>
  <c r="F24" i="1"/>
  <c r="G24" i="1"/>
  <c r="H24" i="1"/>
  <c r="I24" i="1"/>
  <c r="J24" i="1"/>
  <c r="K24" i="1"/>
  <c r="L24" i="1"/>
  <c r="B24" i="1"/>
  <c r="C27" i="1"/>
  <c r="F8" i="4" s="1"/>
  <c r="D27" i="1"/>
  <c r="J17" i="4" s="1"/>
  <c r="E27" i="1"/>
  <c r="F27" i="1"/>
  <c r="G27" i="1"/>
  <c r="H27" i="1"/>
  <c r="I27" i="1"/>
  <c r="J27" i="1"/>
  <c r="K27" i="1"/>
  <c r="L27" i="1"/>
  <c r="B27" i="1"/>
  <c r="C18" i="1"/>
  <c r="F9" i="4" s="1"/>
  <c r="D18" i="1"/>
  <c r="J13" i="4" s="1"/>
  <c r="E18" i="1"/>
  <c r="F18" i="1"/>
  <c r="G18" i="1"/>
  <c r="H18" i="1"/>
  <c r="I18" i="1"/>
  <c r="J18" i="1"/>
  <c r="K18" i="1"/>
  <c r="L18" i="1"/>
  <c r="B18" i="1"/>
  <c r="C21" i="1"/>
  <c r="F14" i="4" s="1"/>
  <c r="D21" i="1"/>
  <c r="J7" i="4" s="1"/>
  <c r="E21" i="1"/>
  <c r="F21" i="1"/>
  <c r="G21" i="1"/>
  <c r="H21" i="1"/>
  <c r="I21" i="1"/>
  <c r="J21" i="1"/>
  <c r="K21" i="1"/>
  <c r="L21" i="1"/>
  <c r="B21" i="1"/>
  <c r="C15" i="1"/>
  <c r="F10" i="4" s="1"/>
  <c r="D15" i="1"/>
  <c r="J12" i="4" s="1"/>
  <c r="E15" i="1"/>
  <c r="F15" i="1"/>
  <c r="G15" i="1"/>
  <c r="H15" i="1"/>
  <c r="I15" i="1"/>
  <c r="J15" i="1"/>
  <c r="K15" i="1"/>
  <c r="L15" i="1"/>
  <c r="B15" i="1"/>
  <c r="C30" i="1"/>
  <c r="F12" i="4" s="1"/>
  <c r="D30" i="1"/>
  <c r="J11" i="4" s="1"/>
  <c r="E30" i="1"/>
  <c r="F30" i="1"/>
  <c r="G30" i="1"/>
  <c r="H30" i="1"/>
  <c r="I30" i="1"/>
  <c r="J30" i="1"/>
  <c r="K30" i="1"/>
  <c r="L30" i="1"/>
  <c r="B30" i="1"/>
  <c r="C12" i="1"/>
  <c r="F13" i="4" s="1"/>
  <c r="D12" i="1"/>
  <c r="J5" i="4" s="1"/>
  <c r="E12" i="1"/>
  <c r="F12" i="1"/>
  <c r="G12" i="1"/>
  <c r="H12" i="1"/>
  <c r="I12" i="1"/>
  <c r="J12" i="1"/>
  <c r="K12" i="1"/>
  <c r="L12" i="1"/>
  <c r="B12" i="1"/>
  <c r="C9" i="1"/>
  <c r="F15" i="4" s="1"/>
  <c r="D9" i="1"/>
  <c r="J9" i="4" s="1"/>
  <c r="E9" i="1"/>
  <c r="F9" i="1"/>
  <c r="G9" i="1"/>
  <c r="H9" i="1"/>
  <c r="I9" i="1"/>
  <c r="J9" i="1"/>
  <c r="K9" i="1"/>
  <c r="L9" i="1"/>
  <c r="B9" i="1"/>
  <c r="L6" i="1"/>
  <c r="K6" i="1"/>
  <c r="J6" i="1"/>
  <c r="I6" i="1"/>
  <c r="H6" i="1"/>
  <c r="G6" i="1"/>
  <c r="F6" i="1"/>
  <c r="E6" i="1"/>
  <c r="D6" i="1"/>
  <c r="J15" i="4" s="1"/>
  <c r="C6" i="1"/>
  <c r="F4" i="4" s="1"/>
  <c r="B6" i="1"/>
  <c r="C33" i="1"/>
  <c r="F7" i="4" s="1"/>
  <c r="D33" i="1"/>
  <c r="E33" i="1"/>
  <c r="F33" i="1"/>
  <c r="G33" i="1"/>
  <c r="H33" i="1"/>
  <c r="I33" i="1"/>
  <c r="J33" i="1"/>
  <c r="K33" i="1"/>
  <c r="L33" i="1"/>
  <c r="B33" i="1"/>
  <c r="D3" i="1"/>
  <c r="J8" i="4" s="1"/>
  <c r="E3" i="1"/>
  <c r="F3" i="1"/>
  <c r="G3" i="1"/>
  <c r="H3" i="1"/>
  <c r="I3" i="1"/>
  <c r="J3" i="1"/>
  <c r="K3" i="1"/>
  <c r="B3" i="1"/>
  <c r="B70" i="2"/>
  <c r="C70" i="2"/>
  <c r="D70" i="2"/>
  <c r="E70" i="2"/>
  <c r="F70" i="2"/>
  <c r="G70" i="2"/>
  <c r="H70" i="2"/>
  <c r="I70" i="2"/>
  <c r="J70" i="2"/>
  <c r="L70" i="2"/>
  <c r="B67" i="2"/>
  <c r="C67" i="2"/>
  <c r="D67" i="2"/>
  <c r="E67" i="2"/>
  <c r="F67" i="2"/>
  <c r="G67" i="2"/>
  <c r="H67" i="2"/>
  <c r="I67" i="2"/>
  <c r="J67" i="2"/>
  <c r="L67" i="2"/>
  <c r="E12" i="3"/>
  <c r="E11" i="3"/>
  <c r="E10" i="3"/>
  <c r="E9" i="3"/>
  <c r="E8" i="3"/>
  <c r="E7" i="3"/>
  <c r="O4" i="4"/>
  <c r="O7" i="4"/>
  <c r="O3" i="4"/>
  <c r="L17" i="9" l="1"/>
  <c r="J17" i="9"/>
  <c r="I17" i="9"/>
  <c r="H5" i="9"/>
  <c r="H11" i="9"/>
  <c r="G11" i="9"/>
  <c r="F5" i="9"/>
  <c r="F17" i="9"/>
  <c r="D11" i="9"/>
  <c r="C11" i="9"/>
  <c r="N33" i="7"/>
  <c r="N35" i="7"/>
  <c r="N24" i="7"/>
  <c r="N12" i="7"/>
  <c r="C5" i="9"/>
  <c r="N14" i="7"/>
  <c r="N39" i="7"/>
  <c r="N26" i="7"/>
  <c r="N32" i="7"/>
  <c r="N27" i="7"/>
  <c r="N18" i="7"/>
  <c r="D24" i="8"/>
  <c r="G45" i="8"/>
  <c r="N42" i="7"/>
  <c r="G5" i="9"/>
  <c r="L6" i="8"/>
  <c r="C24" i="8"/>
  <c r="L11" i="9"/>
  <c r="N6" i="7"/>
  <c r="M6" i="8" s="1"/>
  <c r="B6" i="8"/>
  <c r="B17" i="9"/>
  <c r="C5" i="2"/>
  <c r="J8" i="2" s="1"/>
  <c r="C11" i="2"/>
  <c r="J14" i="2" s="1"/>
  <c r="C3" i="2"/>
  <c r="J3" i="2" s="1"/>
  <c r="J10" i="1"/>
  <c r="O21" i="4" s="1"/>
  <c r="M5" i="11"/>
  <c r="I25" i="1"/>
  <c r="K26" i="4" s="1"/>
  <c r="L42" i="8"/>
  <c r="N36" i="7"/>
  <c r="N9" i="7"/>
  <c r="E17" i="9"/>
  <c r="M12" i="11"/>
  <c r="I19" i="1"/>
  <c r="K27" i="4" s="1"/>
  <c r="H25" i="1"/>
  <c r="G23" i="4" s="1"/>
  <c r="I34" i="1"/>
  <c r="K22" i="4" s="1"/>
  <c r="F21" i="8"/>
  <c r="H9" i="8"/>
  <c r="N29" i="7"/>
  <c r="M29" i="8" s="1"/>
  <c r="N21" i="7"/>
  <c r="E5" i="9"/>
  <c r="G43" i="1"/>
  <c r="D17" i="9"/>
  <c r="D7" i="1"/>
  <c r="K15" i="4" s="1"/>
  <c r="H19" i="1"/>
  <c r="G31" i="4" s="1"/>
  <c r="D22" i="1"/>
  <c r="K7" i="4" s="1"/>
  <c r="J28" i="1"/>
  <c r="O26" i="4" s="1"/>
  <c r="B28" i="1"/>
  <c r="H34" i="1"/>
  <c r="G25" i="4" s="1"/>
  <c r="B10" i="1"/>
  <c r="B11" i="1" s="1"/>
  <c r="P15" i="1" s="1"/>
  <c r="N5" i="7"/>
  <c r="M5" i="8" s="1"/>
  <c r="M17" i="11"/>
  <c r="B19" i="1"/>
  <c r="B20" i="1" s="1"/>
  <c r="P10" i="1" s="1"/>
  <c r="J15" i="8"/>
  <c r="N20" i="7"/>
  <c r="M20" i="8" s="1"/>
  <c r="M36" i="11"/>
  <c r="B4" i="1"/>
  <c r="H10" i="1"/>
  <c r="G28" i="4" s="1"/>
  <c r="B15" i="8"/>
  <c r="M21" i="2"/>
  <c r="B3" i="2" s="1"/>
  <c r="L3" i="5" s="1"/>
  <c r="B42" i="8"/>
  <c r="H39" i="8"/>
  <c r="B12" i="8"/>
  <c r="N38" i="7"/>
  <c r="M41" i="8" s="1"/>
  <c r="N30" i="7"/>
  <c r="M30" i="8" s="1"/>
  <c r="M38" i="2"/>
  <c r="N11" i="7"/>
  <c r="M11" i="8" s="1"/>
  <c r="D5" i="9"/>
  <c r="H43" i="1"/>
  <c r="H17" i="9"/>
  <c r="I13" i="1"/>
  <c r="D16" i="1"/>
  <c r="K12" i="4" s="1"/>
  <c r="J22" i="1"/>
  <c r="O28" i="4" s="1"/>
  <c r="I28" i="1"/>
  <c r="H12" i="14" s="1"/>
  <c r="G34" i="1"/>
  <c r="C34" i="4" s="1"/>
  <c r="J37" i="1"/>
  <c r="O23" i="4" s="1"/>
  <c r="B37" i="1"/>
  <c r="C7" i="4" s="1"/>
  <c r="J11" i="9"/>
  <c r="F11" i="9"/>
  <c r="B11" i="9"/>
  <c r="M29" i="2"/>
  <c r="C6" i="2" s="1"/>
  <c r="O3" i="5" s="1"/>
  <c r="J25" i="1"/>
  <c r="O30" i="4" s="1"/>
  <c r="B43" i="1"/>
  <c r="J4" i="1"/>
  <c r="J19" i="1"/>
  <c r="N8" i="14" s="1"/>
  <c r="J34" i="1"/>
  <c r="O34" i="4" s="1"/>
  <c r="D6" i="8"/>
  <c r="M8" i="11"/>
  <c r="M20" i="11"/>
  <c r="M26" i="11"/>
  <c r="M32" i="11"/>
  <c r="M38" i="11"/>
  <c r="G4" i="1"/>
  <c r="C22" i="4" s="1"/>
  <c r="I22" i="1"/>
  <c r="K33" i="4" s="1"/>
  <c r="B22" i="1"/>
  <c r="B23" i="1" s="1"/>
  <c r="P6" i="1" s="1"/>
  <c r="H28" i="1"/>
  <c r="G35" i="4" s="1"/>
  <c r="B25" i="1"/>
  <c r="B26" i="1" s="1"/>
  <c r="P16" i="1" s="1"/>
  <c r="B34" i="1"/>
  <c r="B24" i="8"/>
  <c r="M47" i="2"/>
  <c r="N23" i="7"/>
  <c r="I43" i="1"/>
  <c r="M14" i="11"/>
  <c r="J7" i="1"/>
  <c r="O29" i="4" s="1"/>
  <c r="C6" i="8"/>
  <c r="J30" i="8"/>
  <c r="F24" i="8"/>
  <c r="J5" i="9"/>
  <c r="J43" i="1"/>
  <c r="G17" i="9"/>
  <c r="D10" i="1"/>
  <c r="K9" i="4" s="1"/>
  <c r="J16" i="1"/>
  <c r="B16" i="1"/>
  <c r="B17" i="1" s="1"/>
  <c r="P9" i="1" s="1"/>
  <c r="H22" i="1"/>
  <c r="G22" i="4" s="1"/>
  <c r="G28" i="1"/>
  <c r="C30" i="4" s="1"/>
  <c r="J31" i="1"/>
  <c r="B31" i="1"/>
  <c r="B32" i="1" s="1"/>
  <c r="P13" i="1" s="1"/>
  <c r="I11" i="9"/>
  <c r="L15" i="8"/>
  <c r="M47" i="8"/>
  <c r="C17" i="2"/>
  <c r="J17" i="2" s="1"/>
  <c r="D17" i="2"/>
  <c r="O14" i="2" s="1"/>
  <c r="E17" i="2"/>
  <c r="O24" i="4"/>
  <c r="G27" i="4"/>
  <c r="N6" i="14"/>
  <c r="G26" i="4"/>
  <c r="K29" i="4"/>
  <c r="O33" i="4"/>
  <c r="N7" i="14"/>
  <c r="G34" i="4"/>
  <c r="R9" i="14"/>
  <c r="O35" i="4"/>
  <c r="N11" i="14"/>
  <c r="B13" i="14"/>
  <c r="K28" i="4"/>
  <c r="O31" i="4"/>
  <c r="N9" i="14"/>
  <c r="H13" i="14"/>
  <c r="N13" i="14"/>
  <c r="O32" i="4"/>
  <c r="G29" i="4"/>
  <c r="C5" i="4"/>
  <c r="C16" i="4"/>
  <c r="B41" i="1"/>
  <c r="P17" i="1" s="1"/>
  <c r="L12" i="5"/>
  <c r="H8" i="5"/>
  <c r="M48" i="8"/>
  <c r="L40" i="1"/>
  <c r="S33" i="4" s="1"/>
  <c r="M66" i="2"/>
  <c r="M70" i="2"/>
  <c r="M51" i="2"/>
  <c r="B13" i="2" s="1"/>
  <c r="M75" i="2"/>
  <c r="E7" i="1"/>
  <c r="O12" i="4" s="1"/>
  <c r="E9" i="8"/>
  <c r="B7" i="1"/>
  <c r="M24" i="2"/>
  <c r="F10" i="1"/>
  <c r="S8" i="4" s="1"/>
  <c r="M27" i="2"/>
  <c r="C13" i="1"/>
  <c r="G13" i="4" s="1"/>
  <c r="M33" i="2"/>
  <c r="C18" i="8"/>
  <c r="E16" i="1"/>
  <c r="O13" i="4" s="1"/>
  <c r="M36" i="2"/>
  <c r="E21" i="8"/>
  <c r="D19" i="1"/>
  <c r="K13" i="4" s="1"/>
  <c r="M39" i="2"/>
  <c r="C22" i="1"/>
  <c r="G14" i="4" s="1"/>
  <c r="M42" i="2"/>
  <c r="D25" i="1"/>
  <c r="K10" i="4" s="1"/>
  <c r="M45" i="2"/>
  <c r="B11" i="2" s="1"/>
  <c r="C28" i="1"/>
  <c r="G8" i="4" s="1"/>
  <c r="M48" i="2"/>
  <c r="D31" i="1"/>
  <c r="K11" i="4" s="1"/>
  <c r="M54" i="2"/>
  <c r="B14" i="2" s="1"/>
  <c r="E14" i="2" s="1"/>
  <c r="C34" i="1"/>
  <c r="G7" i="4" s="1"/>
  <c r="M57" i="2"/>
  <c r="O16" i="2" s="1"/>
  <c r="I37" i="1"/>
  <c r="I45" i="8"/>
  <c r="D37" i="1"/>
  <c r="K6" i="4" s="1"/>
  <c r="D45" i="8"/>
  <c r="M60" i="2"/>
  <c r="M59" i="2"/>
  <c r="E11" i="9"/>
  <c r="M80" i="2"/>
  <c r="M79" i="2"/>
  <c r="I7" i="1"/>
  <c r="I9" i="8"/>
  <c r="G10" i="1"/>
  <c r="C28" i="4" s="1"/>
  <c r="G12" i="8"/>
  <c r="G13" i="1"/>
  <c r="C23" i="4" s="1"/>
  <c r="G18" i="8"/>
  <c r="I16" i="1"/>
  <c r="I21" i="8"/>
  <c r="H37" i="1"/>
  <c r="H45" i="8"/>
  <c r="E37" i="1"/>
  <c r="O16" i="4" s="1"/>
  <c r="E45" i="8"/>
  <c r="M30" i="2"/>
  <c r="B6" i="2" s="1"/>
  <c r="L4" i="1"/>
  <c r="S22" i="4" s="1"/>
  <c r="I4" i="1"/>
  <c r="E6" i="14" s="1"/>
  <c r="E4" i="1"/>
  <c r="O8" i="4" s="1"/>
  <c r="L10" i="1"/>
  <c r="S25" i="4" s="1"/>
  <c r="I10" i="1"/>
  <c r="E10" i="1"/>
  <c r="O6" i="4" s="1"/>
  <c r="C10" i="1"/>
  <c r="G19" i="1"/>
  <c r="C27" i="4" s="1"/>
  <c r="C19" i="1"/>
  <c r="G9" i="4" s="1"/>
  <c r="G25" i="1"/>
  <c r="C35" i="4" s="1"/>
  <c r="C25" i="1"/>
  <c r="G5" i="4" s="1"/>
  <c r="G31" i="1"/>
  <c r="C29" i="4" s="1"/>
  <c r="C31" i="1"/>
  <c r="G12" i="4" s="1"/>
  <c r="G37" i="1"/>
  <c r="C33" i="4" s="1"/>
  <c r="C37" i="1"/>
  <c r="G17" i="4" s="1"/>
  <c r="C15" i="2"/>
  <c r="J11" i="2" s="1"/>
  <c r="M38" i="8"/>
  <c r="C14" i="2"/>
  <c r="J6" i="2" s="1"/>
  <c r="M32" i="8"/>
  <c r="C12" i="2"/>
  <c r="J7" i="2" s="1"/>
  <c r="M26" i="8"/>
  <c r="C10" i="2"/>
  <c r="C8" i="2"/>
  <c r="J10" i="2" s="1"/>
  <c r="M17" i="8"/>
  <c r="C7" i="2"/>
  <c r="M8" i="8"/>
  <c r="C4" i="2"/>
  <c r="J4" i="2" s="1"/>
  <c r="C17" i="9"/>
  <c r="M76" i="2"/>
  <c r="J13" i="1"/>
  <c r="J18" i="8"/>
  <c r="F13" i="1"/>
  <c r="S11" i="4" s="1"/>
  <c r="F18" i="8"/>
  <c r="B13" i="1"/>
  <c r="B18" i="8"/>
  <c r="M67" i="2"/>
  <c r="M69" i="2"/>
  <c r="H17" i="5"/>
  <c r="E3" i="2"/>
  <c r="D3" i="2"/>
  <c r="O3" i="2" s="1"/>
  <c r="B5" i="9"/>
  <c r="M72" i="2"/>
  <c r="M42" i="8"/>
  <c r="M39" i="8"/>
  <c r="M50" i="2"/>
  <c r="C13" i="2" s="1"/>
  <c r="J15" i="2" s="1"/>
  <c r="B5" i="1"/>
  <c r="C4" i="4"/>
  <c r="H13" i="1"/>
  <c r="H18" i="8"/>
  <c r="D13" i="1"/>
  <c r="K5" i="4" s="1"/>
  <c r="D18" i="8"/>
  <c r="L5" i="9"/>
  <c r="N15" i="7"/>
  <c r="B38" i="1" l="1"/>
  <c r="P8" i="1" s="1"/>
  <c r="B44" i="1"/>
  <c r="C17" i="4"/>
  <c r="C41" i="1"/>
  <c r="C12" i="4"/>
  <c r="M4" i="9"/>
  <c r="M10" i="9"/>
  <c r="M17" i="9"/>
  <c r="M16" i="9"/>
  <c r="C14" i="4"/>
  <c r="H14" i="14"/>
  <c r="C9" i="4"/>
  <c r="N12" i="14"/>
  <c r="M14" i="8"/>
  <c r="C15" i="4"/>
  <c r="K32" i="4"/>
  <c r="B12" i="14"/>
  <c r="B29" i="1"/>
  <c r="C11" i="4"/>
  <c r="C17" i="1"/>
  <c r="S9" i="1" s="1"/>
  <c r="C8" i="4"/>
  <c r="H11" i="14"/>
  <c r="B11" i="14"/>
  <c r="H10" i="14"/>
  <c r="B35" i="1"/>
  <c r="P7" i="1" s="1"/>
  <c r="C6" i="4"/>
  <c r="B9" i="14"/>
  <c r="P3" i="5"/>
  <c r="N10" i="14"/>
  <c r="B14" i="14"/>
  <c r="M23" i="8"/>
  <c r="C9" i="2"/>
  <c r="J5" i="2" s="1"/>
  <c r="J12" i="2"/>
  <c r="K3" i="2" s="1"/>
  <c r="D6" i="2"/>
  <c r="P6" i="5" s="1"/>
  <c r="D13" i="2"/>
  <c r="O11" i="2" s="1"/>
  <c r="E13" i="2"/>
  <c r="H9" i="14"/>
  <c r="B10" i="14"/>
  <c r="F17" i="2"/>
  <c r="G30" i="4"/>
  <c r="B7" i="14"/>
  <c r="K31" i="4"/>
  <c r="K7" i="14"/>
  <c r="K35" i="4"/>
  <c r="H15" i="14"/>
  <c r="R7" i="14"/>
  <c r="R6" i="14"/>
  <c r="O22" i="4"/>
  <c r="R8" i="14"/>
  <c r="K24" i="4"/>
  <c r="K6" i="14"/>
  <c r="G21" i="4"/>
  <c r="B15" i="14"/>
  <c r="K21" i="4"/>
  <c r="H8" i="14"/>
  <c r="K34" i="4"/>
  <c r="H6" i="14"/>
  <c r="B16" i="14"/>
  <c r="N14" i="14"/>
  <c r="E7" i="14"/>
  <c r="H16" i="14"/>
  <c r="B8" i="14"/>
  <c r="H7" i="14"/>
  <c r="B6" i="14"/>
  <c r="C32" i="1"/>
  <c r="S15" i="1" s="1"/>
  <c r="C23" i="1"/>
  <c r="S7" i="1" s="1"/>
  <c r="O18" i="4"/>
  <c r="M11" i="9"/>
  <c r="C26" i="1"/>
  <c r="S12" i="1" s="1"/>
  <c r="K18" i="4"/>
  <c r="B15" i="2"/>
  <c r="L16" i="5" s="1"/>
  <c r="S36" i="4"/>
  <c r="C36" i="4"/>
  <c r="S18" i="4"/>
  <c r="D41" i="1"/>
  <c r="S18" i="1"/>
  <c r="G15" i="4"/>
  <c r="G18" i="4" s="1"/>
  <c r="C11" i="1"/>
  <c r="M45" i="8"/>
  <c r="B16" i="2"/>
  <c r="C20" i="1"/>
  <c r="M21" i="8"/>
  <c r="B8" i="2"/>
  <c r="D8" i="2" s="1"/>
  <c r="O7" i="2" s="1"/>
  <c r="B8" i="1"/>
  <c r="C3" i="4"/>
  <c r="F6" i="2"/>
  <c r="L5" i="5"/>
  <c r="F3" i="2"/>
  <c r="E6" i="2"/>
  <c r="F14" i="2" s="1"/>
  <c r="H16" i="5"/>
  <c r="C16" i="2"/>
  <c r="J16" i="2" s="1"/>
  <c r="M44" i="8"/>
  <c r="M33" i="8"/>
  <c r="B12" i="2"/>
  <c r="M27" i="8"/>
  <c r="B10" i="2"/>
  <c r="D10" i="2" s="1"/>
  <c r="O10" i="2" s="1"/>
  <c r="M24" i="8"/>
  <c r="B9" i="2"/>
  <c r="M18" i="8"/>
  <c r="B7" i="2"/>
  <c r="M12" i="8"/>
  <c r="B5" i="2"/>
  <c r="M9" i="8"/>
  <c r="B4" i="2"/>
  <c r="D17" i="1"/>
  <c r="D12" i="2"/>
  <c r="O12" i="2" s="1"/>
  <c r="D4" i="2"/>
  <c r="O8" i="2" s="1"/>
  <c r="C5" i="1"/>
  <c r="P5" i="1"/>
  <c r="H14" i="5"/>
  <c r="F11" i="2"/>
  <c r="D11" i="2"/>
  <c r="O9" i="2" s="1"/>
  <c r="L7" i="5"/>
  <c r="E11" i="2"/>
  <c r="H5" i="5"/>
  <c r="D14" i="2"/>
  <c r="O17" i="2" s="1"/>
  <c r="L15" i="5"/>
  <c r="B14" i="1"/>
  <c r="C10" i="4"/>
  <c r="J13" i="2"/>
  <c r="D7" i="2"/>
  <c r="O5" i="2" s="1"/>
  <c r="J9" i="2"/>
  <c r="M15" i="8"/>
  <c r="M5" i="9"/>
  <c r="K5" i="2" l="1"/>
  <c r="K16" i="2"/>
  <c r="K10" i="2"/>
  <c r="D32" i="1"/>
  <c r="C38" i="1"/>
  <c r="K15" i="2"/>
  <c r="C44" i="1"/>
  <c r="P18" i="1"/>
  <c r="K36" i="4"/>
  <c r="D26" i="1"/>
  <c r="E26" i="1" s="1"/>
  <c r="K13" i="2"/>
  <c r="P12" i="1"/>
  <c r="C29" i="1"/>
  <c r="K11" i="2"/>
  <c r="F15" i="2"/>
  <c r="O6" i="2"/>
  <c r="P5" i="2" s="1"/>
  <c r="E15" i="2"/>
  <c r="K17" i="2"/>
  <c r="H4" i="5"/>
  <c r="K6" i="2"/>
  <c r="D15" i="2"/>
  <c r="O6" i="5"/>
  <c r="K8" i="2"/>
  <c r="K9" i="2"/>
  <c r="K14" i="2"/>
  <c r="F13" i="2"/>
  <c r="K4" i="2"/>
  <c r="K12" i="2"/>
  <c r="C35" i="1"/>
  <c r="P9" i="2"/>
  <c r="D23" i="1"/>
  <c r="C18" i="4"/>
  <c r="E41" i="1"/>
  <c r="V17" i="1"/>
  <c r="H13" i="5"/>
  <c r="F4" i="2"/>
  <c r="E4" i="2"/>
  <c r="L6" i="5"/>
  <c r="D5" i="2"/>
  <c r="O4" i="2" s="1"/>
  <c r="H12" i="5"/>
  <c r="F5" i="2"/>
  <c r="L8" i="5"/>
  <c r="E5" i="2"/>
  <c r="F7" i="2"/>
  <c r="H9" i="5"/>
  <c r="L10" i="5"/>
  <c r="E7" i="2"/>
  <c r="H11" i="5"/>
  <c r="F9" i="2"/>
  <c r="L9" i="5"/>
  <c r="D9" i="2"/>
  <c r="O13" i="2" s="1"/>
  <c r="E9" i="2"/>
  <c r="H6" i="5"/>
  <c r="F10" i="2"/>
  <c r="L14" i="5"/>
  <c r="E10" i="2"/>
  <c r="E12" i="2"/>
  <c r="H7" i="5"/>
  <c r="L13" i="5"/>
  <c r="F12" i="2"/>
  <c r="C8" i="1"/>
  <c r="P4" i="1"/>
  <c r="L17" i="5"/>
  <c r="F16" i="2"/>
  <c r="E16" i="2"/>
  <c r="D16" i="2"/>
  <c r="O15" i="2" s="1"/>
  <c r="H3" i="5"/>
  <c r="S17" i="1"/>
  <c r="D11" i="1"/>
  <c r="H10" i="5"/>
  <c r="F8" i="2"/>
  <c r="E8" i="2"/>
  <c r="L11" i="5"/>
  <c r="D20" i="1"/>
  <c r="S8" i="1"/>
  <c r="C14" i="1"/>
  <c r="P11" i="1"/>
  <c r="D5" i="1"/>
  <c r="S4" i="1"/>
  <c r="E32" i="1"/>
  <c r="V15" i="1"/>
  <c r="P4" i="2"/>
  <c r="E17" i="1"/>
  <c r="V11" i="1"/>
  <c r="P13" i="2" l="1"/>
  <c r="P8" i="2"/>
  <c r="P17" i="2"/>
  <c r="P15" i="2"/>
  <c r="V13" i="1"/>
  <c r="P16" i="2"/>
  <c r="P11" i="2"/>
  <c r="P6" i="2"/>
  <c r="P12" i="2"/>
  <c r="P7" i="2"/>
  <c r="D44" i="1"/>
  <c r="S13" i="1"/>
  <c r="S16" i="1"/>
  <c r="D38" i="1"/>
  <c r="S10" i="1"/>
  <c r="D29" i="1"/>
  <c r="D35" i="1"/>
  <c r="S6" i="1"/>
  <c r="P3" i="2"/>
  <c r="P14" i="2"/>
  <c r="P10" i="2"/>
  <c r="V6" i="1"/>
  <c r="E23" i="1"/>
  <c r="H18" i="5"/>
  <c r="H21" i="5" s="1"/>
  <c r="F41" i="1"/>
  <c r="Y18" i="1"/>
  <c r="V10" i="1"/>
  <c r="E20" i="1"/>
  <c r="E11" i="1"/>
  <c r="V16" i="1"/>
  <c r="D8" i="1"/>
  <c r="S5" i="1"/>
  <c r="F26" i="1"/>
  <c r="Y8" i="1"/>
  <c r="F17" i="1"/>
  <c r="Y12" i="1"/>
  <c r="F32" i="1"/>
  <c r="Y6" i="1"/>
  <c r="V4" i="1"/>
  <c r="E5" i="1"/>
  <c r="D14" i="1"/>
  <c r="S11" i="1"/>
  <c r="V12" i="1" l="1"/>
  <c r="E38" i="1"/>
  <c r="E44" i="1"/>
  <c r="V18" i="1"/>
  <c r="E35" i="1"/>
  <c r="V7" i="1"/>
  <c r="V14" i="1"/>
  <c r="E29" i="1"/>
  <c r="H23" i="5"/>
  <c r="H22" i="5"/>
  <c r="H20" i="5"/>
  <c r="F23" i="1"/>
  <c r="Y13" i="1"/>
  <c r="G41" i="1"/>
  <c r="AB18" i="1"/>
  <c r="F20" i="1"/>
  <c r="Y7" i="1"/>
  <c r="E8" i="1"/>
  <c r="V5" i="1"/>
  <c r="F11" i="1"/>
  <c r="Y11" i="1"/>
  <c r="F5" i="1"/>
  <c r="Y4" i="1"/>
  <c r="E14" i="1"/>
  <c r="V8" i="1"/>
  <c r="G32" i="1"/>
  <c r="AB7" i="1"/>
  <c r="G17" i="1"/>
  <c r="AB11" i="1"/>
  <c r="G26" i="1"/>
  <c r="AB15" i="1"/>
  <c r="F44" i="1" l="1"/>
  <c r="Y15" i="1"/>
  <c r="F38" i="1"/>
  <c r="Y17" i="1"/>
  <c r="F29" i="1"/>
  <c r="Y16" i="1"/>
  <c r="Y9" i="1"/>
  <c r="F35" i="1"/>
  <c r="AB10" i="1"/>
  <c r="G23" i="1"/>
  <c r="H41" i="1"/>
  <c r="P35" i="1"/>
  <c r="AB9" i="1"/>
  <c r="G11" i="1"/>
  <c r="F8" i="1"/>
  <c r="Y5" i="1"/>
  <c r="G20" i="1"/>
  <c r="AB6" i="1"/>
  <c r="H26" i="1"/>
  <c r="P33" i="1"/>
  <c r="H17" i="1"/>
  <c r="P27" i="1"/>
  <c r="H32" i="1"/>
  <c r="P24" i="1"/>
  <c r="F14" i="1"/>
  <c r="Y14" i="1"/>
  <c r="AB4" i="1"/>
  <c r="G5" i="1"/>
  <c r="AB17" i="1" l="1"/>
  <c r="G38" i="1"/>
  <c r="AB16" i="1"/>
  <c r="G44" i="1"/>
  <c r="G35" i="1"/>
  <c r="AB12" i="1"/>
  <c r="AB8" i="1"/>
  <c r="G29" i="1"/>
  <c r="P25" i="1"/>
  <c r="H23" i="1"/>
  <c r="I41" i="1"/>
  <c r="S35" i="1"/>
  <c r="H11" i="1"/>
  <c r="P28" i="1"/>
  <c r="H20" i="1"/>
  <c r="P23" i="1"/>
  <c r="G8" i="1"/>
  <c r="AB5" i="1"/>
  <c r="G14" i="1"/>
  <c r="AB14" i="1"/>
  <c r="I32" i="1"/>
  <c r="S27" i="1"/>
  <c r="H5" i="1"/>
  <c r="P21" i="1"/>
  <c r="S30" i="1"/>
  <c r="I17" i="1"/>
  <c r="J17" i="1" s="1"/>
  <c r="I26" i="1"/>
  <c r="S32" i="1"/>
  <c r="H44" i="1" l="1"/>
  <c r="P32" i="1"/>
  <c r="P34" i="1"/>
  <c r="H38" i="1"/>
  <c r="H29" i="1"/>
  <c r="P29" i="1"/>
  <c r="H35" i="1"/>
  <c r="P31" i="1"/>
  <c r="S23" i="1"/>
  <c r="I23" i="1"/>
  <c r="J23" i="1" s="1"/>
  <c r="J41" i="1"/>
  <c r="V35" i="1"/>
  <c r="H8" i="1"/>
  <c r="P22" i="1"/>
  <c r="I20" i="1"/>
  <c r="S24" i="1"/>
  <c r="S28" i="1"/>
  <c r="I11" i="1"/>
  <c r="K17" i="1"/>
  <c r="L17" i="1" s="1"/>
  <c r="AB26" i="1" s="1"/>
  <c r="Y28" i="1"/>
  <c r="V26" i="1"/>
  <c r="J26" i="1"/>
  <c r="V31" i="1"/>
  <c r="S21" i="1"/>
  <c r="I5" i="1"/>
  <c r="J32" i="1"/>
  <c r="V29" i="1"/>
  <c r="H14" i="1"/>
  <c r="P26" i="1"/>
  <c r="I38" i="1" l="1"/>
  <c r="S29" i="1"/>
  <c r="I44" i="1"/>
  <c r="S34" i="1"/>
  <c r="I35" i="1"/>
  <c r="S31" i="1"/>
  <c r="I29" i="1"/>
  <c r="S33" i="1"/>
  <c r="Y27" i="1"/>
  <c r="K23" i="1"/>
  <c r="L23" i="1" s="1"/>
  <c r="AB28" i="1" s="1"/>
  <c r="V25" i="1"/>
  <c r="K41" i="1"/>
  <c r="L41" i="1" s="1"/>
  <c r="AB35" i="1" s="1"/>
  <c r="Y35" i="1"/>
  <c r="J11" i="1"/>
  <c r="V30" i="1"/>
  <c r="J20" i="1"/>
  <c r="V24" i="1"/>
  <c r="I8" i="1"/>
  <c r="S22" i="1"/>
  <c r="I14" i="1"/>
  <c r="S26" i="1"/>
  <c r="K26" i="1"/>
  <c r="L26" i="1" s="1"/>
  <c r="AB29" i="1" s="1"/>
  <c r="Y29" i="1"/>
  <c r="K32" i="1"/>
  <c r="L32" i="1" s="1"/>
  <c r="AB32" i="1" s="1"/>
  <c r="Y34" i="1"/>
  <c r="J5" i="1"/>
  <c r="V21" i="1"/>
  <c r="J38" i="1" l="1"/>
  <c r="V34" i="1"/>
  <c r="J44" i="1"/>
  <c r="V32" i="1"/>
  <c r="J29" i="1"/>
  <c r="V33" i="1"/>
  <c r="J35" i="1"/>
  <c r="V27" i="1"/>
  <c r="V22" i="1"/>
  <c r="J8" i="1"/>
  <c r="Y26" i="1"/>
  <c r="K20" i="1"/>
  <c r="L20" i="1" s="1"/>
  <c r="AB27" i="1" s="1"/>
  <c r="Y23" i="1"/>
  <c r="K11" i="1"/>
  <c r="L11" i="1" s="1"/>
  <c r="AB23" i="1" s="1"/>
  <c r="K5" i="1"/>
  <c r="L5" i="1" s="1"/>
  <c r="AB21" i="1" s="1"/>
  <c r="Y21" i="1"/>
  <c r="V28" i="1"/>
  <c r="J14" i="1"/>
  <c r="K44" i="1" l="1"/>
  <c r="L44" i="1" s="1"/>
  <c r="AB31" i="1" s="1"/>
  <c r="Y31" i="1"/>
  <c r="Y32" i="1"/>
  <c r="K38" i="1"/>
  <c r="L38" i="1" s="1"/>
  <c r="AB34" i="1" s="1"/>
  <c r="Y30" i="1"/>
  <c r="K35" i="1"/>
  <c r="L35" i="1" s="1"/>
  <c r="AB33" i="1" s="1"/>
  <c r="Y33" i="1"/>
  <c r="K29" i="1"/>
  <c r="L29" i="1" s="1"/>
  <c r="AB30" i="1" s="1"/>
  <c r="K8" i="1"/>
  <c r="L8" i="1" s="1"/>
  <c r="AB22" i="1" s="1"/>
  <c r="Y22" i="1"/>
  <c r="K14" i="1"/>
  <c r="L14" i="1" s="1"/>
  <c r="AB25" i="1" s="1"/>
  <c r="Y25" i="1"/>
</calcChain>
</file>

<file path=xl/sharedStrings.xml><?xml version="1.0" encoding="utf-8"?>
<sst xmlns="http://schemas.openxmlformats.org/spreadsheetml/2006/main" count="1627" uniqueCount="224">
  <si>
    <t>100 m</t>
  </si>
  <si>
    <t>Longueur</t>
  </si>
  <si>
    <t>Poids</t>
  </si>
  <si>
    <t>Hauteur</t>
  </si>
  <si>
    <t>400 m</t>
  </si>
  <si>
    <t>110 H</t>
  </si>
  <si>
    <t>Disque</t>
  </si>
  <si>
    <t>Perche</t>
  </si>
  <si>
    <t>Javelot</t>
  </si>
  <si>
    <t>500m</t>
  </si>
  <si>
    <t>TOTAL</t>
  </si>
  <si>
    <t>Athlète</t>
  </si>
  <si>
    <t>Mayer</t>
  </si>
  <si>
    <t>Eaton</t>
  </si>
  <si>
    <t>Warner</t>
  </si>
  <si>
    <t>Kazmirek</t>
  </si>
  <si>
    <t>Freimuth</t>
  </si>
  <si>
    <t>Sintnicolass</t>
  </si>
  <si>
    <t xml:space="preserve">Bourrada </t>
  </si>
  <si>
    <t>Abele</t>
  </si>
  <si>
    <t>1ere journée</t>
  </si>
  <si>
    <t xml:space="preserve">2ème </t>
  </si>
  <si>
    <t>Différence avec Mayer</t>
  </si>
  <si>
    <t>2ème journée</t>
  </si>
  <si>
    <t>Moscou</t>
  </si>
  <si>
    <t>Zurich</t>
  </si>
  <si>
    <t>Talence</t>
  </si>
  <si>
    <t>Bruxelles</t>
  </si>
  <si>
    <t>Arona</t>
  </si>
  <si>
    <t>Tallinn</t>
  </si>
  <si>
    <t>Gotzis</t>
  </si>
  <si>
    <t>Déca Mayer</t>
  </si>
  <si>
    <t>Total</t>
  </si>
  <si>
    <t>Année</t>
  </si>
  <si>
    <t>Potentiel Maximum</t>
  </si>
  <si>
    <t>Meilleures performances par discipline</t>
  </si>
  <si>
    <t>100m</t>
  </si>
  <si>
    <t>Aubagne</t>
  </si>
  <si>
    <t>"+1,2m/s"</t>
  </si>
  <si>
    <t>"+0,3m/s"</t>
  </si>
  <si>
    <t>Ratingen</t>
  </si>
  <si>
    <t>"+1,4m/s"</t>
  </si>
  <si>
    <t>"+1,1m/s"</t>
  </si>
  <si>
    <t>"-0,9m/s"</t>
  </si>
  <si>
    <t>Goteborg</t>
  </si>
  <si>
    <t>"+0,2m/s"</t>
  </si>
  <si>
    <t>"+1,8m/s"</t>
  </si>
  <si>
    <t>Aubiere</t>
  </si>
  <si>
    <t>Bompas</t>
  </si>
  <si>
    <t>Villeneuve d'asc</t>
  </si>
  <si>
    <t>2m10</t>
  </si>
  <si>
    <t>2m09</t>
  </si>
  <si>
    <t>2m08</t>
  </si>
  <si>
    <t>2m07</t>
  </si>
  <si>
    <t>Aubière</t>
  </si>
  <si>
    <t>Bruxelle</t>
  </si>
  <si>
    <t>400m</t>
  </si>
  <si>
    <t>Kladno</t>
  </si>
  <si>
    <t>Londres</t>
  </si>
  <si>
    <t>110m/haies</t>
  </si>
  <si>
    <t>Valence</t>
  </si>
  <si>
    <t>"-0,6m/s"</t>
  </si>
  <si>
    <t>"-0,2m/s"</t>
  </si>
  <si>
    <t>Vergeze</t>
  </si>
  <si>
    <t>Oyonnax</t>
  </si>
  <si>
    <t>5m35</t>
  </si>
  <si>
    <t>5m30</t>
  </si>
  <si>
    <t>5m22</t>
  </si>
  <si>
    <t>5m20</t>
  </si>
  <si>
    <t>Metz</t>
  </si>
  <si>
    <t>Villeneuve</t>
  </si>
  <si>
    <t>66m09</t>
  </si>
  <si>
    <t>Moirans</t>
  </si>
  <si>
    <t>Montellimar</t>
  </si>
  <si>
    <t>65m77</t>
  </si>
  <si>
    <t>64m73</t>
  </si>
  <si>
    <t>64m38</t>
  </si>
  <si>
    <t>64m03</t>
  </si>
  <si>
    <t>1500m</t>
  </si>
  <si>
    <t>St-Etienne</t>
  </si>
  <si>
    <t>Cannes la Bocca</t>
  </si>
  <si>
    <t>Moncton</t>
  </si>
  <si>
    <t>4'18'04</t>
  </si>
  <si>
    <t>4'19'43</t>
  </si>
  <si>
    <t>4'19'65</t>
  </si>
  <si>
    <t>4'19'79</t>
  </si>
  <si>
    <t>4'21'36</t>
  </si>
  <si>
    <t>48m99</t>
  </si>
  <si>
    <t>47m60</t>
  </si>
  <si>
    <t>46m36</t>
  </si>
  <si>
    <t>46m23</t>
  </si>
  <si>
    <t>Suarez</t>
  </si>
  <si>
    <t>Discipline</t>
  </si>
  <si>
    <t>hauteur</t>
  </si>
  <si>
    <t>110m/h</t>
  </si>
  <si>
    <t>disque</t>
  </si>
  <si>
    <t xml:space="preserve">perche </t>
  </si>
  <si>
    <t>Cumulé</t>
  </si>
  <si>
    <t>4"14,48</t>
  </si>
  <si>
    <t>4"24,73</t>
  </si>
  <si>
    <t>Victor</t>
  </si>
  <si>
    <t>4"12,15</t>
  </si>
  <si>
    <t>4"33,78</t>
  </si>
  <si>
    <t>4"34,69</t>
  </si>
  <si>
    <t>4"22,29</t>
  </si>
  <si>
    <t>4"15,35</t>
  </si>
  <si>
    <t>Meilleure première journée</t>
  </si>
  <si>
    <t>Meilleure deuxième journée</t>
  </si>
  <si>
    <t>Classement 1ère journée</t>
  </si>
  <si>
    <t>Ecart avec Mayer</t>
  </si>
  <si>
    <t>Classement 2ème journée</t>
  </si>
  <si>
    <t>400  m</t>
  </si>
  <si>
    <t>Comparatif par épreuve</t>
  </si>
  <si>
    <t xml:space="preserve">1500m </t>
  </si>
  <si>
    <t>4"18,09</t>
  </si>
  <si>
    <t>4"16,7</t>
  </si>
  <si>
    <t>"+1,5m/s"</t>
  </si>
  <si>
    <t>Différence Epreuve</t>
  </si>
  <si>
    <t>Différence cumul</t>
  </si>
  <si>
    <t>Uibo</t>
  </si>
  <si>
    <t>Ziemek</t>
  </si>
  <si>
    <t>Sbrele</t>
  </si>
  <si>
    <t>Dvorak</t>
  </si>
  <si>
    <t>Taiwo</t>
  </si>
  <si>
    <t xml:space="preserve">Eaton </t>
  </si>
  <si>
    <t xml:space="preserve">Classement record </t>
  </si>
  <si>
    <t>Points</t>
  </si>
  <si>
    <t xml:space="preserve">Suarez </t>
  </si>
  <si>
    <t>Sintnicolaas</t>
  </si>
  <si>
    <t>Bourrada</t>
  </si>
  <si>
    <t>Classement record/potentiel</t>
  </si>
  <si>
    <t xml:space="preserve">Athlète </t>
  </si>
  <si>
    <t>%</t>
  </si>
  <si>
    <t>Epreuve</t>
  </si>
  <si>
    <t>4"16,34</t>
  </si>
  <si>
    <t>4"25,53</t>
  </si>
  <si>
    <t>4"42,52</t>
  </si>
  <si>
    <t>48m11</t>
  </si>
  <si>
    <t>Agen</t>
  </si>
  <si>
    <t>"+1,0m/s"</t>
  </si>
  <si>
    <t>Angers</t>
  </si>
  <si>
    <t>Monaco</t>
  </si>
  <si>
    <t>"+0,4m/s"</t>
  </si>
  <si>
    <t>Classement après chaque épreuve</t>
  </si>
  <si>
    <t xml:space="preserve">Mayer </t>
  </si>
  <si>
    <t>Ecart record 1ere journée/potentiel</t>
  </si>
  <si>
    <t>Ecart meilleure 2ème journée/potentiel</t>
  </si>
  <si>
    <t>Moyenne</t>
  </si>
  <si>
    <t>Si Moyenne</t>
  </si>
  <si>
    <t xml:space="preserve">Moyenne </t>
  </si>
  <si>
    <t>Record Mayer</t>
  </si>
  <si>
    <t>Record Eaton</t>
  </si>
  <si>
    <t>Record de France</t>
  </si>
  <si>
    <t>Kranchanka</t>
  </si>
  <si>
    <t>Plaziat</t>
  </si>
  <si>
    <t>O'Brien</t>
  </si>
  <si>
    <t>Daley Thompson</t>
  </si>
  <si>
    <t>Brian Clay</t>
  </si>
  <si>
    <t>Hingsen</t>
  </si>
  <si>
    <t>Erki Nool</t>
  </si>
  <si>
    <t>Hardee</t>
  </si>
  <si>
    <t>Auzeil</t>
  </si>
  <si>
    <t>Ashton Eaton avance ou retard sur record du monde</t>
  </si>
  <si>
    <t>Kévin Mayer avance ou retard sur record de France</t>
  </si>
  <si>
    <t>Meilleure performance de la saison par épreuve</t>
  </si>
  <si>
    <t>Suivi des performances en direct</t>
  </si>
  <si>
    <t>Les performances sont avec vent régulier, repris sur le site de la FFA,</t>
  </si>
  <si>
    <t xml:space="preserve">Récapitulatif des meilleures performances de Kévin Mayer </t>
  </si>
  <si>
    <t xml:space="preserve"> la case C4 indique  que le record de Eaton sur longueur rapporte 148 points de plus que le record de Mayer</t>
  </si>
  <si>
    <t>Général calculé selon les "Season Best" des athlètes</t>
  </si>
  <si>
    <t>Calculs automatiques à partir de l'onglet suivre en direct</t>
  </si>
  <si>
    <t>Eaton record du monde</t>
  </si>
  <si>
    <t>On peut voir que Kévin Mayer a réalisé ses meilleures performances en hauteur il y a un petit moment. Un centimètre valant entre 9 et 10 points et si l'on ajoute que dans un concours les barres montent de 3 centimètres, on peut enlever quelques points (30 à 60) sur son potentiel.</t>
  </si>
  <si>
    <t>Uwe Freimuth</t>
  </si>
  <si>
    <t>Romain Barras</t>
  </si>
  <si>
    <t>Les meilleurs décathlètes</t>
  </si>
  <si>
    <t>Athlètes</t>
  </si>
  <si>
    <t>Potentiel</t>
  </si>
  <si>
    <t>Record</t>
  </si>
  <si>
    <t>Age lors du record</t>
  </si>
  <si>
    <t>26 ans</t>
  </si>
  <si>
    <t>27 ans</t>
  </si>
  <si>
    <t>28 ans</t>
  </si>
  <si>
    <t>31 ans</t>
  </si>
  <si>
    <t>22 ans</t>
  </si>
  <si>
    <t>25 ans</t>
  </si>
  <si>
    <t>21 ans</t>
  </si>
  <si>
    <t>3 jours avant ses 30 ans</t>
  </si>
  <si>
    <t>La case F32 indique qu'après le 400m, selon les potentiels, Mayer devrait avoir 113 points de retard par rapport à Taiwo</t>
  </si>
  <si>
    <t>101 m</t>
  </si>
  <si>
    <t>401 m</t>
  </si>
  <si>
    <t>111 H</t>
  </si>
  <si>
    <t>4"37"92</t>
  </si>
  <si>
    <t>Ecart de point entre le record et le potentiel</t>
  </si>
  <si>
    <t>Pappas</t>
  </si>
  <si>
    <t>Indique le score de la première journée</t>
  </si>
  <si>
    <t xml:space="preserve">Potentiellement après le 110m/haies Mayer </t>
  </si>
  <si>
    <t>reprend sur:</t>
  </si>
  <si>
    <t>Perd sur</t>
  </si>
  <si>
    <t>Potentiellement après le disque Mayer</t>
  </si>
  <si>
    <t>Reprend sur:</t>
  </si>
  <si>
    <t>points</t>
  </si>
  <si>
    <t xml:space="preserve">Perd sur </t>
  </si>
  <si>
    <t>Potentiellement après la perche Mayer</t>
  </si>
  <si>
    <t xml:space="preserve">Perd sur: </t>
  </si>
  <si>
    <t>Reprise ou perte de point après le 110m/h / le disque et la perche</t>
  </si>
  <si>
    <t>4"43"81</t>
  </si>
  <si>
    <t>Mayer record</t>
  </si>
  <si>
    <t>Van der plaetsen</t>
  </si>
  <si>
    <t xml:space="preserve"> </t>
  </si>
  <si>
    <t>Van der Plaetsen</t>
  </si>
  <si>
    <t>4"32"52</t>
  </si>
  <si>
    <t>Diff point</t>
  </si>
  <si>
    <t>Plaetsen</t>
  </si>
  <si>
    <t>Kevin Mayer avance ou retard sur son record personnel</t>
  </si>
  <si>
    <t xml:space="preserve">Potentiellement, si Kévin Mayer et Warner égalent leurs records dans les 4 dernieres épreuves, Kévin reprendra 260 points sur Warner </t>
  </si>
  <si>
    <t>Pour les sauts (longueur, hauteur, perche) il faut mettre la performance en centimètre, pour une performance de 7m30 en longueur mettre "730"</t>
  </si>
  <si>
    <t>Le record de Warner rapporte 174 points de plus que le record de Mayer sur 100m</t>
  </si>
  <si>
    <t xml:space="preserve">Remplir la case vide pendant le décathlon, </t>
  </si>
  <si>
    <t>Montre l'écart entre le décathlon en direct et le potentiel de l'athlète</t>
  </si>
  <si>
    <t>Imaginons qu'à la suite du 110m/h Mayer se retrouve à 80 points de Kazmirek, on peut dire qu'au vu de leurs records, Kévin a mieux réussit jusque la son décathlon par rapport  Kazmirek.</t>
  </si>
  <si>
    <t>En moyenne sur le 100m Kévin perd 59 points sur ses adversaires</t>
  </si>
  <si>
    <t xml:space="preserve">Avance ou retard sur le potentiel </t>
  </si>
  <si>
    <t>Madara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</si>
</sst>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
  </numFmts>
  <fonts count="18" x14ac:knownFonts="1">
    <font>
      <sz val="11"/>
      <color theme="1"/>
      <name val="Calibri"/>
      <family val="2"/>
      <scheme val="minor"/>
    </font>
    <font>
      <b/>
      <sz val="11"/>
      <color theme="1"/>
      <name val="Calibri"/>
      <family val="2"/>
      <scheme val="minor"/>
    </font>
    <font>
      <b/>
      <sz val="10"/>
      <name val="Times New Roman"/>
      <family val="1"/>
    </font>
    <font>
      <b/>
      <sz val="8"/>
      <name val="Times New Roman"/>
      <family val="1"/>
    </font>
    <font>
      <sz val="10"/>
      <color indexed="10"/>
      <name val="Times New Roman"/>
      <family val="1"/>
    </font>
    <font>
      <b/>
      <sz val="10"/>
      <color indexed="10"/>
      <name val="Times New Roman"/>
      <family val="1"/>
    </font>
    <font>
      <b/>
      <sz val="11"/>
      <name val="Times New Roman"/>
      <family val="1"/>
    </font>
    <font>
      <sz val="10"/>
      <color theme="1"/>
      <name val="Calibri"/>
      <family val="2"/>
      <scheme val="minor"/>
    </font>
    <font>
      <b/>
      <sz val="11"/>
      <color rgb="FFFF0000"/>
      <name val="Calibri"/>
      <family val="2"/>
      <scheme val="minor"/>
    </font>
    <font>
      <sz val="11"/>
      <color rgb="FFFF0000"/>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9"/>
      <name val="Times New Roman"/>
      <family val="1"/>
    </font>
    <font>
      <sz val="10"/>
      <name val="Times New Roman"/>
      <family val="1"/>
    </font>
    <font>
      <b/>
      <sz val="11"/>
      <name val="Calibri"/>
      <family val="2"/>
      <scheme val="minor"/>
    </font>
    <font>
      <sz val="11"/>
      <name val="Times New Roman"/>
      <family val="1"/>
    </font>
    <font>
      <b/>
      <sz val="11"/>
      <color theme="9" tint="-0.249977111117893"/>
      <name val="Calibri"/>
      <family val="2"/>
      <scheme val="minor"/>
    </font>
  </fonts>
  <fills count="1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92D050"/>
        <bgColor indexed="64"/>
      </patternFill>
    </fill>
    <fill>
      <patternFill patternType="solid">
        <fgColor rgb="FFFF0000"/>
        <bgColor indexed="64"/>
      </patternFill>
    </fill>
    <fill>
      <patternFill patternType="solid">
        <fgColor theme="4"/>
        <bgColor indexed="64"/>
      </patternFill>
    </fill>
    <fill>
      <patternFill patternType="solid">
        <fgColor rgb="FF00B0F0"/>
        <bgColor indexed="64"/>
      </patternFill>
    </fill>
    <fill>
      <patternFill patternType="solid">
        <fgColor theme="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12">
    <xf numFmtId="0" fontId="0" fillId="0" borderId="0" xfId="0"/>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right" vertical="center" wrapText="1"/>
      <protection locked="0"/>
    </xf>
    <xf numFmtId="0" fontId="2" fillId="2" borderId="3" xfId="0" applyFont="1" applyFill="1" applyBorder="1" applyAlignment="1" applyProtection="1">
      <alignment horizontal="left" vertical="center" wrapText="1"/>
      <protection locked="0"/>
    </xf>
    <xf numFmtId="2" fontId="0" fillId="2" borderId="1" xfId="0" applyNumberFormat="1"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1" fontId="4" fillId="2" borderId="1" xfId="0" applyNumberFormat="1" applyFont="1" applyFill="1" applyBorder="1" applyAlignment="1" applyProtection="1">
      <alignment horizontal="center"/>
    </xf>
    <xf numFmtId="0" fontId="4" fillId="2" borderId="1"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3" xfId="0" applyFont="1" applyFill="1" applyBorder="1" applyAlignment="1" applyProtection="1">
      <alignment horizontal="center"/>
    </xf>
    <xf numFmtId="1" fontId="5" fillId="2" borderId="1" xfId="0" applyNumberFormat="1" applyFont="1" applyFill="1" applyBorder="1" applyAlignment="1" applyProtection="1">
      <alignment horizontal="center"/>
    </xf>
    <xf numFmtId="0" fontId="0" fillId="0" borderId="1" xfId="0" applyBorder="1"/>
    <xf numFmtId="0" fontId="1" fillId="0" borderId="0" xfId="0" applyFont="1" applyAlignment="1">
      <alignment horizontal="center" vertical="center"/>
    </xf>
    <xf numFmtId="0" fontId="6"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protection locked="0"/>
    </xf>
    <xf numFmtId="0" fontId="1" fillId="0" borderId="0" xfId="0" applyFont="1" applyAlignment="1">
      <alignment horizontal="center"/>
    </xf>
    <xf numFmtId="0" fontId="1" fillId="0" borderId="0" xfId="0" applyFont="1" applyFill="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6" fillId="3"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right" vertical="center" wrapText="1"/>
      <protection locked="0"/>
    </xf>
    <xf numFmtId="0" fontId="6" fillId="3" borderId="1" xfId="0" applyFont="1" applyFill="1" applyBorder="1" applyAlignment="1" applyProtection="1">
      <alignment horizontal="center" vertical="center" wrapText="1"/>
      <protection locked="0"/>
    </xf>
    <xf numFmtId="0" fontId="0" fillId="2" borderId="7" xfId="0" applyFill="1" applyBorder="1" applyAlignment="1" applyProtection="1">
      <alignment horizontal="center"/>
      <protection locked="0"/>
    </xf>
    <xf numFmtId="0" fontId="1" fillId="0" borderId="1" xfId="0" applyFont="1" applyBorder="1"/>
    <xf numFmtId="2" fontId="0" fillId="0" borderId="1" xfId="0" applyNumberFormat="1" applyBorder="1"/>
    <xf numFmtId="0" fontId="0" fillId="0" borderId="1" xfId="0" applyBorder="1" applyAlignment="1">
      <alignment horizontal="center"/>
    </xf>
    <xf numFmtId="0" fontId="0" fillId="0" borderId="1" xfId="0" applyFill="1" applyBorder="1"/>
    <xf numFmtId="0" fontId="4" fillId="2" borderId="8" xfId="0" applyFont="1" applyFill="1" applyBorder="1" applyAlignment="1" applyProtection="1">
      <alignment horizontal="center"/>
    </xf>
    <xf numFmtId="0" fontId="4" fillId="2" borderId="9" xfId="0" applyFont="1" applyFill="1" applyBorder="1" applyAlignment="1" applyProtection="1">
      <alignment horizontal="center"/>
    </xf>
    <xf numFmtId="0" fontId="4" fillId="2" borderId="10" xfId="0" applyFont="1" applyFill="1" applyBorder="1" applyAlignment="1" applyProtection="1">
      <alignment horizontal="center"/>
    </xf>
    <xf numFmtId="1" fontId="5" fillId="2" borderId="8" xfId="0" applyNumberFormat="1" applyFont="1" applyFill="1" applyBorder="1" applyAlignment="1" applyProtection="1">
      <alignment horizontal="center"/>
    </xf>
    <xf numFmtId="0" fontId="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left" vertical="center" wrapText="1"/>
      <protection locked="0"/>
    </xf>
    <xf numFmtId="2" fontId="0" fillId="2" borderId="0" xfId="0" applyNumberFormat="1" applyFill="1" applyBorder="1" applyAlignment="1" applyProtection="1">
      <alignment horizontal="center"/>
      <protection locked="0"/>
    </xf>
    <xf numFmtId="0" fontId="0" fillId="2" borderId="0" xfId="0" applyFill="1" applyBorder="1" applyAlignment="1" applyProtection="1">
      <alignment horizontal="center"/>
      <protection locked="0"/>
    </xf>
    <xf numFmtId="0" fontId="4" fillId="2" borderId="0" xfId="0" applyFont="1" applyFill="1" applyBorder="1" applyAlignment="1" applyProtection="1">
      <alignment horizontal="center"/>
    </xf>
    <xf numFmtId="1" fontId="5" fillId="2" borderId="0" xfId="0" applyNumberFormat="1" applyFont="1" applyFill="1" applyBorder="1" applyAlignment="1" applyProtection="1">
      <alignment horizontal="center"/>
    </xf>
    <xf numFmtId="1" fontId="0" fillId="0" borderId="1" xfId="0" applyNumberFormat="1" applyBorder="1"/>
    <xf numFmtId="1" fontId="0" fillId="0" borderId="0" xfId="0" applyNumberFormat="1"/>
    <xf numFmtId="1" fontId="0" fillId="0" borderId="4" xfId="0" applyNumberFormat="1" applyFill="1" applyBorder="1"/>
    <xf numFmtId="1" fontId="0" fillId="0" borderId="1" xfId="0" applyNumberFormat="1" applyFill="1" applyBorder="1"/>
    <xf numFmtId="0" fontId="1" fillId="3" borderId="1" xfId="0" applyFont="1" applyFill="1" applyBorder="1" applyAlignment="1">
      <alignment horizontal="center"/>
    </xf>
    <xf numFmtId="0" fontId="8" fillId="3" borderId="1" xfId="0" applyFont="1" applyFill="1" applyBorder="1" applyAlignment="1">
      <alignment horizontal="center" vertical="center"/>
    </xf>
    <xf numFmtId="0" fontId="0" fillId="0" borderId="0" xfId="0" applyBorder="1"/>
    <xf numFmtId="0" fontId="8" fillId="3" borderId="1" xfId="0" applyFont="1" applyFill="1" applyBorder="1" applyAlignment="1">
      <alignment horizontal="center"/>
    </xf>
    <xf numFmtId="0" fontId="1" fillId="0" borderId="0" xfId="0" applyFont="1"/>
    <xf numFmtId="1" fontId="0" fillId="2" borderId="1" xfId="0" applyNumberFormat="1" applyFill="1" applyBorder="1" applyAlignment="1" applyProtection="1">
      <alignment horizontal="center"/>
      <protection locked="0"/>
    </xf>
    <xf numFmtId="2" fontId="0" fillId="0" borderId="1" xfId="0" applyNumberFormat="1" applyBorder="1" applyAlignment="1">
      <alignment horizontal="center"/>
    </xf>
    <xf numFmtId="1" fontId="0" fillId="0" borderId="1" xfId="0" applyNumberFormat="1" applyBorder="1" applyAlignment="1">
      <alignment horizontal="center"/>
    </xf>
    <xf numFmtId="0" fontId="1" fillId="0" borderId="0" xfId="0" applyFont="1" applyAlignment="1">
      <alignment horizontal="center"/>
    </xf>
    <xf numFmtId="0" fontId="0" fillId="5" borderId="1" xfId="0" applyFill="1" applyBorder="1"/>
    <xf numFmtId="0" fontId="1" fillId="6" borderId="1" xfId="0" applyFont="1" applyFill="1" applyBorder="1"/>
    <xf numFmtId="0" fontId="0" fillId="6" borderId="1" xfId="0" applyFill="1" applyBorder="1"/>
    <xf numFmtId="0" fontId="0" fillId="7" borderId="1" xfId="0" applyFill="1" applyBorder="1"/>
    <xf numFmtId="0" fontId="1" fillId="0" borderId="1" xfId="0" applyFont="1" applyFill="1" applyBorder="1"/>
    <xf numFmtId="0" fontId="10" fillId="7" borderId="1" xfId="0" applyFont="1" applyFill="1" applyBorder="1"/>
    <xf numFmtId="0" fontId="6" fillId="5" borderId="0" xfId="0" applyFont="1" applyFill="1" applyBorder="1" applyAlignment="1" applyProtection="1">
      <alignment horizontal="center" vertical="center" wrapText="1"/>
      <protection locked="0"/>
    </xf>
    <xf numFmtId="1" fontId="0" fillId="5" borderId="1" xfId="0" applyNumberFormat="1" applyFill="1" applyBorder="1"/>
    <xf numFmtId="0" fontId="0" fillId="5" borderId="0" xfId="0" applyFill="1"/>
    <xf numFmtId="0" fontId="1" fillId="3" borderId="0" xfId="0" applyFont="1" applyFill="1" applyAlignment="1">
      <alignment horizontal="center" vertical="center"/>
    </xf>
    <xf numFmtId="164" fontId="0" fillId="0" borderId="0" xfId="0" applyNumberFormat="1"/>
    <xf numFmtId="165" fontId="0" fillId="0" borderId="0" xfId="0" applyNumberFormat="1"/>
    <xf numFmtId="0" fontId="11" fillId="0" borderId="0" xfId="0" applyFont="1"/>
    <xf numFmtId="0" fontId="2" fillId="2" borderId="12" xfId="0" applyFont="1" applyFill="1" applyBorder="1" applyAlignment="1" applyProtection="1">
      <alignment horizontal="left" vertical="center" wrapText="1"/>
      <protection locked="0"/>
    </xf>
    <xf numFmtId="0" fontId="0" fillId="0" borderId="8" xfId="0" applyBorder="1"/>
    <xf numFmtId="2" fontId="12" fillId="2" borderId="1" xfId="0" applyNumberFormat="1" applyFont="1" applyFill="1" applyBorder="1" applyAlignment="1" applyProtection="1">
      <alignment horizontal="center"/>
      <protection locked="0"/>
    </xf>
    <xf numFmtId="1" fontId="12" fillId="2" borderId="1" xfId="0" applyNumberFormat="1" applyFont="1" applyFill="1" applyBorder="1" applyAlignment="1" applyProtection="1">
      <alignment horizontal="center"/>
      <protection locked="0"/>
    </xf>
    <xf numFmtId="0" fontId="12" fillId="2" borderId="3" xfId="0" applyFont="1" applyFill="1" applyBorder="1" applyAlignment="1" applyProtection="1">
      <alignment horizontal="center"/>
      <protection locked="0"/>
    </xf>
    <xf numFmtId="0" fontId="12" fillId="0" borderId="1" xfId="0" applyFont="1" applyBorder="1"/>
    <xf numFmtId="1" fontId="12" fillId="0" borderId="1" xfId="0" applyNumberFormat="1" applyFont="1" applyBorder="1"/>
    <xf numFmtId="0" fontId="12" fillId="0" borderId="1" xfId="0" applyFont="1" applyFill="1" applyBorder="1"/>
    <xf numFmtId="0" fontId="13" fillId="2" borderId="1" xfId="0" applyFont="1" applyFill="1" applyBorder="1" applyAlignment="1" applyProtection="1">
      <alignment horizontal="center" vertical="center" wrapText="1"/>
      <protection locked="0"/>
    </xf>
    <xf numFmtId="0" fontId="1" fillId="0" borderId="8" xfId="0" applyFont="1" applyBorder="1"/>
    <xf numFmtId="0" fontId="1" fillId="0" borderId="13" xfId="0" applyFont="1" applyBorder="1"/>
    <xf numFmtId="0" fontId="0" fillId="0" borderId="13" xfId="0" applyBorder="1"/>
    <xf numFmtId="0" fontId="1" fillId="0" borderId="0" xfId="0" applyFont="1" applyFill="1" applyBorder="1"/>
    <xf numFmtId="0" fontId="0" fillId="0" borderId="0" xfId="0" applyFill="1" applyBorder="1"/>
    <xf numFmtId="0" fontId="1" fillId="0" borderId="13" xfId="0" applyFont="1" applyFill="1" applyBorder="1"/>
    <xf numFmtId="0" fontId="0" fillId="0" borderId="13" xfId="0" applyFill="1" applyBorder="1"/>
    <xf numFmtId="0" fontId="1" fillId="0" borderId="8" xfId="0" applyFont="1" applyFill="1" applyBorder="1"/>
    <xf numFmtId="0" fontId="0" fillId="0" borderId="8" xfId="0" applyFill="1" applyBorder="1"/>
    <xf numFmtId="0" fontId="0" fillId="6" borderId="8" xfId="0" applyFill="1" applyBorder="1"/>
    <xf numFmtId="0" fontId="12" fillId="0" borderId="0" xfId="0" applyFont="1" applyFill="1" applyBorder="1"/>
    <xf numFmtId="0" fontId="12" fillId="0" borderId="0" xfId="0" applyFont="1" applyBorder="1"/>
    <xf numFmtId="1"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10" fillId="0" borderId="0" xfId="0" applyFont="1" applyFill="1" applyAlignment="1">
      <alignment horizontal="center"/>
    </xf>
    <xf numFmtId="2" fontId="0" fillId="0" borderId="0" xfId="0" applyNumberFormat="1"/>
    <xf numFmtId="1" fontId="5" fillId="5" borderId="1" xfId="0" applyNumberFormat="1" applyFont="1" applyFill="1" applyBorder="1" applyAlignment="1" applyProtection="1">
      <alignment horizontal="center"/>
    </xf>
    <xf numFmtId="1" fontId="0" fillId="5" borderId="0" xfId="0" applyNumberFormat="1" applyFill="1"/>
    <xf numFmtId="0" fontId="1" fillId="0" borderId="0" xfId="0" applyFont="1" applyAlignment="1">
      <alignment horizontal="left"/>
    </xf>
    <xf numFmtId="0" fontId="0" fillId="0" borderId="11" xfId="0" applyBorder="1" applyAlignment="1">
      <alignment horizontal="center" vertical="center"/>
    </xf>
    <xf numFmtId="0" fontId="0" fillId="0" borderId="6" xfId="0" applyBorder="1" applyAlignment="1">
      <alignment horizontal="center" vertical="center"/>
    </xf>
    <xf numFmtId="0" fontId="1" fillId="0" borderId="5" xfId="0" applyFont="1" applyBorder="1"/>
    <xf numFmtId="0" fontId="1" fillId="0" borderId="4" xfId="0" applyFont="1" applyBorder="1"/>
    <xf numFmtId="0" fontId="1" fillId="0" borderId="4"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1" fillId="0" borderId="4" xfId="0" applyFont="1" applyBorder="1" applyAlignment="1">
      <alignment horizontal="center"/>
    </xf>
    <xf numFmtId="0" fontId="1" fillId="0" borderId="4" xfId="0" applyFont="1" applyFill="1" applyBorder="1" applyAlignment="1">
      <alignment horizontal="center" vertical="center"/>
    </xf>
    <xf numFmtId="0" fontId="1" fillId="0" borderId="1" xfId="0" applyFont="1" applyBorder="1" applyAlignment="1">
      <alignment horizontal="center"/>
    </xf>
    <xf numFmtId="0" fontId="0" fillId="0" borderId="0" xfId="0" applyAlignment="1">
      <alignment vertical="center"/>
    </xf>
    <xf numFmtId="0" fontId="0" fillId="0" borderId="0" xfId="0" applyAlignment="1">
      <alignment vertical="top"/>
    </xf>
    <xf numFmtId="0" fontId="1" fillId="0" borderId="0" xfId="0" applyFont="1" applyBorder="1" applyAlignment="1">
      <alignment horizontal="center"/>
    </xf>
    <xf numFmtId="165" fontId="0" fillId="0" borderId="1" xfId="0" applyNumberFormat="1" applyBorder="1"/>
    <xf numFmtId="0" fontId="1" fillId="0" borderId="1" xfId="0" applyFont="1" applyBorder="1" applyAlignment="1">
      <alignment horizontal="left"/>
    </xf>
    <xf numFmtId="1" fontId="2" fillId="2" borderId="1" xfId="0" applyNumberFormat="1" applyFont="1" applyFill="1" applyBorder="1" applyAlignment="1" applyProtection="1">
      <alignment horizontal="left"/>
    </xf>
    <xf numFmtId="0" fontId="1" fillId="0" borderId="0" xfId="0" applyFont="1" applyAlignment="1">
      <alignment horizontal="left" vertical="center"/>
    </xf>
    <xf numFmtId="0" fontId="1" fillId="0" borderId="0" xfId="0" applyFont="1" applyFill="1" applyBorder="1" applyAlignment="1">
      <alignment horizontal="left" vertical="center"/>
    </xf>
    <xf numFmtId="0" fontId="0" fillId="0" borderId="0" xfId="0" applyFont="1" applyAlignment="1">
      <alignment horizontal="left"/>
    </xf>
    <xf numFmtId="0" fontId="15" fillId="2" borderId="0" xfId="0" applyFont="1" applyFill="1" applyBorder="1" applyAlignment="1" applyProtection="1">
      <alignment horizontal="left" vertical="center" wrapText="1"/>
      <protection locked="0"/>
    </xf>
    <xf numFmtId="0" fontId="1" fillId="0" borderId="4" xfId="0" applyFont="1" applyFill="1" applyBorder="1"/>
    <xf numFmtId="0" fontId="0" fillId="0" borderId="0" xfId="0" applyBorder="1" applyAlignment="1">
      <alignment horizontal="center" vertical="center"/>
    </xf>
    <xf numFmtId="0" fontId="6" fillId="2" borderId="0" xfId="0" applyFont="1" applyFill="1" applyBorder="1" applyAlignment="1" applyProtection="1">
      <alignment horizontal="left" vertical="center" wrapText="1"/>
      <protection locked="0"/>
    </xf>
    <xf numFmtId="0" fontId="0" fillId="0" borderId="0" xfId="0" applyFill="1" applyAlignment="1">
      <alignment vertical="center"/>
    </xf>
    <xf numFmtId="2" fontId="1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protection locked="0"/>
    </xf>
    <xf numFmtId="1" fontId="4"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protection locked="0"/>
    </xf>
    <xf numFmtId="1" fontId="5" fillId="0" borderId="0" xfId="0" applyNumberFormat="1" applyFont="1" applyFill="1" applyBorder="1" applyAlignment="1" applyProtection="1">
      <alignment horizontal="center"/>
    </xf>
    <xf numFmtId="0" fontId="1" fillId="0" borderId="0" xfId="0" applyFont="1" applyAlignment="1">
      <alignment horizontal="center"/>
    </xf>
    <xf numFmtId="0" fontId="1" fillId="0" borderId="0" xfId="0" applyFont="1" applyAlignment="1">
      <alignment horizontal="center"/>
    </xf>
    <xf numFmtId="2" fontId="12" fillId="2" borderId="5" xfId="0" applyNumberFormat="1" applyFont="1" applyFill="1" applyBorder="1" applyAlignment="1" applyProtection="1">
      <alignment horizontal="center"/>
      <protection locked="0"/>
    </xf>
    <xf numFmtId="1" fontId="12" fillId="2" borderId="5" xfId="0" applyNumberFormat="1" applyFont="1" applyFill="1" applyBorder="1" applyAlignment="1" applyProtection="1">
      <alignment horizontal="center"/>
      <protection locked="0"/>
    </xf>
    <xf numFmtId="0" fontId="12" fillId="0" borderId="22" xfId="0" applyFont="1" applyBorder="1"/>
    <xf numFmtId="0" fontId="1" fillId="3" borderId="5"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wrapText="1"/>
      <protection locked="0"/>
    </xf>
    <xf numFmtId="0" fontId="1" fillId="3" borderId="5" xfId="0" applyFont="1" applyFill="1" applyBorder="1" applyAlignment="1">
      <alignment horizontal="center"/>
    </xf>
    <xf numFmtId="0" fontId="15" fillId="3" borderId="5" xfId="0" applyFont="1" applyFill="1" applyBorder="1" applyAlignment="1">
      <alignment horizontal="center"/>
    </xf>
    <xf numFmtId="2" fontId="0" fillId="0" borderId="5" xfId="0" applyNumberFormat="1" applyFill="1" applyBorder="1" applyAlignment="1" applyProtection="1">
      <alignment horizontal="center"/>
      <protection locked="0"/>
    </xf>
    <xf numFmtId="1" fontId="0" fillId="0" borderId="5" xfId="0" applyNumberFormat="1" applyFill="1" applyBorder="1" applyAlignment="1" applyProtection="1">
      <alignment horizontal="center"/>
      <protection locked="0"/>
    </xf>
    <xf numFmtId="0" fontId="1" fillId="0" borderId="22" xfId="0" applyFont="1" applyBorder="1" applyAlignment="1">
      <alignment horizontal="center" vertical="center"/>
    </xf>
    <xf numFmtId="0" fontId="13" fillId="2" borderId="22" xfId="0" applyFont="1" applyFill="1" applyBorder="1" applyAlignment="1" applyProtection="1">
      <alignment horizontal="center" vertical="center" wrapText="1"/>
      <protection locked="0"/>
    </xf>
    <xf numFmtId="0" fontId="0" fillId="0" borderId="4" xfId="0" applyFill="1" applyBorder="1"/>
    <xf numFmtId="0" fontId="12" fillId="12" borderId="1" xfId="0" applyFont="1" applyFill="1" applyBorder="1"/>
    <xf numFmtId="0" fontId="16" fillId="0" borderId="1" xfId="0" applyFont="1" applyFill="1" applyBorder="1" applyAlignment="1" applyProtection="1">
      <alignment horizontal="left" vertical="center"/>
      <protection locked="0"/>
    </xf>
    <xf numFmtId="0" fontId="0" fillId="0" borderId="1"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left"/>
    </xf>
    <xf numFmtId="0" fontId="10" fillId="0" borderId="1" xfId="0" applyFont="1" applyFill="1" applyBorder="1" applyAlignment="1">
      <alignment horizontal="left"/>
    </xf>
    <xf numFmtId="1" fontId="9" fillId="2" borderId="1" xfId="0" applyNumberFormat="1" applyFont="1" applyFill="1" applyBorder="1" applyAlignment="1" applyProtection="1">
      <alignment horizontal="center"/>
      <protection locked="0"/>
    </xf>
    <xf numFmtId="0" fontId="2" fillId="2" borderId="6"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right" vertical="center" wrapText="1"/>
      <protection locked="0"/>
    </xf>
    <xf numFmtId="2" fontId="0" fillId="0" borderId="4" xfId="0" applyNumberFormat="1" applyBorder="1"/>
    <xf numFmtId="1" fontId="9" fillId="0" borderId="4" xfId="0" applyNumberFormat="1" applyFont="1" applyBorder="1"/>
    <xf numFmtId="1" fontId="9" fillId="0" borderId="5" xfId="0" applyNumberFormat="1" applyFont="1" applyBorder="1"/>
    <xf numFmtId="2" fontId="0" fillId="0" borderId="10" xfId="0" applyNumberFormat="1" applyBorder="1"/>
    <xf numFmtId="1" fontId="9" fillId="0" borderId="7" xfId="0" applyNumberFormat="1" applyFont="1" applyBorder="1"/>
    <xf numFmtId="1" fontId="9" fillId="0" borderId="14" xfId="0" applyNumberFormat="1" applyFont="1" applyBorder="1"/>
    <xf numFmtId="2" fontId="0" fillId="0" borderId="14" xfId="0" applyNumberFormat="1" applyBorder="1"/>
    <xf numFmtId="1" fontId="9" fillId="0" borderId="6" xfId="0" applyNumberFormat="1" applyFont="1" applyBorder="1"/>
    <xf numFmtId="1" fontId="9" fillId="0" borderId="12" xfId="0" applyNumberFormat="1" applyFont="1" applyBorder="1"/>
    <xf numFmtId="1" fontId="0" fillId="0" borderId="8" xfId="0" applyNumberFormat="1" applyBorder="1"/>
    <xf numFmtId="1" fontId="0" fillId="0" borderId="4" xfId="0" applyNumberFormat="1" applyBorder="1"/>
    <xf numFmtId="2" fontId="0" fillId="0" borderId="8" xfId="0" applyNumberFormat="1" applyBorder="1"/>
    <xf numFmtId="2" fontId="0" fillId="0" borderId="0" xfId="0" applyNumberFormat="1" applyFill="1"/>
    <xf numFmtId="1" fontId="9" fillId="0" borderId="0" xfId="0" applyNumberFormat="1" applyFont="1" applyFill="1"/>
    <xf numFmtId="0" fontId="2" fillId="0" borderId="15"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2" fontId="0" fillId="0" borderId="4" xfId="0" applyNumberFormat="1" applyFill="1" applyBorder="1"/>
    <xf numFmtId="1" fontId="9" fillId="0" borderId="5" xfId="0" applyNumberFormat="1" applyFont="1" applyFill="1" applyBorder="1"/>
    <xf numFmtId="0" fontId="0" fillId="2"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Fill="1" applyBorder="1" applyAlignment="1">
      <alignment horizontal="center" vertical="center"/>
    </xf>
    <xf numFmtId="0" fontId="17" fillId="3" borderId="1" xfId="0" applyFont="1" applyFill="1" applyBorder="1" applyAlignment="1">
      <alignment horizontal="center" vertical="center"/>
    </xf>
    <xf numFmtId="1" fontId="0" fillId="0" borderId="5" xfId="0" applyNumberFormat="1" applyBorder="1"/>
    <xf numFmtId="0" fontId="0" fillId="12" borderId="1" xfId="0" applyFill="1" applyBorder="1"/>
    <xf numFmtId="0" fontId="12" fillId="14" borderId="1" xfId="0" applyFont="1" applyFill="1" applyBorder="1"/>
    <xf numFmtId="1" fontId="14" fillId="2" borderId="1" xfId="0" applyNumberFormat="1" applyFont="1" applyFill="1" applyBorder="1" applyAlignment="1" applyProtection="1">
      <alignment horizontal="right"/>
    </xf>
    <xf numFmtId="1" fontId="14" fillId="5" borderId="1" xfId="0" applyNumberFormat="1" applyFont="1" applyFill="1" applyBorder="1" applyAlignment="1" applyProtection="1">
      <alignment horizontal="right"/>
    </xf>
    <xf numFmtId="1" fontId="10" fillId="0" borderId="1" xfId="0" applyNumberFormat="1" applyFont="1" applyFill="1" applyBorder="1" applyAlignment="1">
      <alignment horizontal="right"/>
    </xf>
    <xf numFmtId="0" fontId="12" fillId="0" borderId="5" xfId="0" applyFont="1" applyBorder="1"/>
    <xf numFmtId="0" fontId="15" fillId="3" borderId="1" xfId="0" applyFont="1" applyFill="1" applyBorder="1" applyAlignment="1">
      <alignment horizontal="center"/>
    </xf>
    <xf numFmtId="0" fontId="0" fillId="0" borderId="0" xfId="0" applyAlignment="1">
      <alignment horizontal="center"/>
    </xf>
    <xf numFmtId="0" fontId="7" fillId="0" borderId="1" xfId="0" applyFont="1" applyBorder="1" applyAlignment="1">
      <alignment horizontal="center"/>
    </xf>
    <xf numFmtId="0" fontId="0" fillId="0" borderId="1" xfId="0" applyFill="1" applyBorder="1" applyAlignment="1">
      <alignment horizontal="center"/>
    </xf>
    <xf numFmtId="2" fontId="0" fillId="0" borderId="5" xfId="0" applyNumberFormat="1" applyBorder="1" applyAlignment="1">
      <alignment horizontal="center"/>
    </xf>
    <xf numFmtId="0" fontId="0" fillId="0" borderId="5" xfId="0" applyFont="1" applyBorder="1" applyAlignment="1">
      <alignment horizontal="center"/>
    </xf>
    <xf numFmtId="0" fontId="1" fillId="4" borderId="2" xfId="0" applyFont="1" applyFill="1" applyBorder="1" applyAlignment="1">
      <alignment horizontal="center" vertical="center"/>
    </xf>
    <xf numFmtId="0" fontId="1" fillId="0" borderId="15" xfId="0" applyFont="1" applyBorder="1"/>
    <xf numFmtId="0" fontId="1" fillId="0" borderId="3" xfId="0" applyFont="1" applyBorder="1"/>
    <xf numFmtId="0" fontId="0" fillId="0" borderId="2" xfId="0" applyBorder="1"/>
    <xf numFmtId="0" fontId="0" fillId="0" borderId="3" xfId="0" applyBorder="1"/>
    <xf numFmtId="0" fontId="0" fillId="0" borderId="2" xfId="0" applyFill="1" applyBorder="1"/>
    <xf numFmtId="2" fontId="0" fillId="2" borderId="8" xfId="0" applyNumberFormat="1"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1" fontId="4" fillId="2" borderId="8" xfId="0" applyNumberFormat="1" applyFont="1" applyFill="1" applyBorder="1" applyAlignment="1" applyProtection="1">
      <alignment horizontal="center"/>
    </xf>
    <xf numFmtId="0" fontId="2" fillId="2" borderId="3" xfId="0" applyFont="1" applyFill="1" applyBorder="1" applyAlignment="1" applyProtection="1">
      <alignment horizontal="center" vertical="center" wrapText="1"/>
      <protection locked="0"/>
    </xf>
    <xf numFmtId="2" fontId="0" fillId="2" borderId="10" xfId="0" applyNumberFormat="1" applyFill="1" applyBorder="1" applyAlignment="1" applyProtection="1">
      <alignment horizontal="center"/>
      <protection locked="0"/>
    </xf>
    <xf numFmtId="0" fontId="0" fillId="0" borderId="0" xfId="0" applyFill="1"/>
    <xf numFmtId="0" fontId="0" fillId="0" borderId="0" xfId="0" applyFill="1" applyBorder="1" applyAlignment="1" applyProtection="1">
      <alignment horizontal="right"/>
      <protection locked="0"/>
    </xf>
    <xf numFmtId="1" fontId="0" fillId="0" borderId="9" xfId="0" applyNumberFormat="1" applyBorder="1"/>
    <xf numFmtId="1" fontId="0" fillId="0" borderId="7" xfId="0" applyNumberFormat="1" applyBorder="1"/>
    <xf numFmtId="0" fontId="0" fillId="14" borderId="1" xfId="0" applyFill="1" applyBorder="1"/>
    <xf numFmtId="2" fontId="12" fillId="0" borderId="5" xfId="0" applyNumberFormat="1" applyFont="1" applyFill="1" applyBorder="1" applyAlignment="1" applyProtection="1">
      <alignment horizontal="center"/>
      <protection locked="0"/>
    </xf>
    <xf numFmtId="0" fontId="3"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2" fontId="0" fillId="0" borderId="0" xfId="0" applyNumberFormat="1" applyFill="1" applyBorder="1" applyAlignment="1" applyProtection="1">
      <alignment horizontal="center"/>
      <protection locked="0"/>
    </xf>
    <xf numFmtId="0" fontId="4" fillId="0" borderId="0" xfId="0" applyFont="1" applyFill="1" applyBorder="1" applyAlignment="1" applyProtection="1">
      <alignment horizontal="center"/>
    </xf>
    <xf numFmtId="0" fontId="1" fillId="0" borderId="4" xfId="0" applyFont="1" applyFill="1" applyBorder="1" applyAlignment="1">
      <alignment horizontal="left" vertical="center"/>
    </xf>
    <xf numFmtId="0" fontId="1" fillId="0" borderId="4" xfId="0" applyFont="1" applyBorder="1" applyAlignment="1">
      <alignment horizontal="left"/>
    </xf>
    <xf numFmtId="0" fontId="6" fillId="2" borderId="4" xfId="0" applyFont="1" applyFill="1" applyBorder="1" applyAlignment="1" applyProtection="1">
      <alignment horizontal="left" vertical="center" wrapText="1"/>
      <protection locked="0"/>
    </xf>
    <xf numFmtId="0" fontId="1" fillId="0" borderId="4" xfId="0" applyFont="1" applyBorder="1" applyAlignment="1">
      <alignment horizontal="left" vertical="center"/>
    </xf>
    <xf numFmtId="0" fontId="11" fillId="0" borderId="8" xfId="0" applyFont="1" applyBorder="1"/>
    <xf numFmtId="0" fontId="0" fillId="0" borderId="5" xfId="0" applyBorder="1"/>
    <xf numFmtId="0" fontId="1" fillId="0" borderId="5" xfId="0" applyFont="1" applyBorder="1" applyAlignment="1">
      <alignment horizontal="center"/>
    </xf>
    <xf numFmtId="0" fontId="0" fillId="0" borderId="0" xfId="0" applyFont="1"/>
    <xf numFmtId="0" fontId="0" fillId="0" borderId="0" xfId="0" applyAlignment="1">
      <alignment horizontal="center" vertical="center"/>
    </xf>
    <xf numFmtId="0" fontId="1" fillId="9" borderId="9" xfId="0" applyFont="1" applyFill="1" applyBorder="1" applyAlignment="1">
      <alignment horizontal="center" vertical="center"/>
    </xf>
    <xf numFmtId="0" fontId="1" fillId="9" borderId="13" xfId="0" applyFont="1" applyFill="1" applyBorder="1" applyAlignment="1">
      <alignment horizontal="center" vertical="center"/>
    </xf>
    <xf numFmtId="0" fontId="1" fillId="9" borderId="10" xfId="0" applyFont="1" applyFill="1" applyBorder="1" applyAlignment="1">
      <alignment horizontal="center" vertical="center"/>
    </xf>
    <xf numFmtId="0" fontId="1" fillId="9" borderId="7" xfId="0" applyFont="1" applyFill="1" applyBorder="1" applyAlignment="1">
      <alignment horizontal="center" vertical="center"/>
    </xf>
    <xf numFmtId="0" fontId="1" fillId="9" borderId="0"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6" xfId="0" applyFont="1" applyFill="1" applyBorder="1" applyAlignment="1">
      <alignment horizontal="center" vertical="center"/>
    </xf>
    <xf numFmtId="0" fontId="1" fillId="9" borderId="11" xfId="0" applyFont="1" applyFill="1" applyBorder="1" applyAlignment="1">
      <alignment horizontal="center" vertical="center"/>
    </xf>
    <xf numFmtId="0" fontId="1" fillId="9" borderId="12" xfId="0" applyFont="1" applyFill="1" applyBorder="1" applyAlignment="1">
      <alignment horizontal="center" vertical="center"/>
    </xf>
    <xf numFmtId="0" fontId="0" fillId="0" borderId="0" xfId="0" applyAlignment="1">
      <alignment horizontal="center" wrapText="1"/>
    </xf>
    <xf numFmtId="0" fontId="1" fillId="6" borderId="9"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2" fontId="1" fillId="6" borderId="9" xfId="0" applyNumberFormat="1" applyFont="1" applyFill="1" applyBorder="1" applyAlignment="1" applyProtection="1">
      <alignment horizontal="center" vertical="center"/>
      <protection locked="0"/>
    </xf>
    <xf numFmtId="2" fontId="1" fillId="6" borderId="13" xfId="0" applyNumberFormat="1" applyFont="1" applyFill="1" applyBorder="1" applyAlignment="1" applyProtection="1">
      <alignment horizontal="center" vertical="center"/>
      <protection locked="0"/>
    </xf>
    <xf numFmtId="2" fontId="1" fillId="6" borderId="10" xfId="0" applyNumberFormat="1" applyFont="1" applyFill="1" applyBorder="1" applyAlignment="1" applyProtection="1">
      <alignment horizontal="center" vertical="center"/>
      <protection locked="0"/>
    </xf>
    <xf numFmtId="2" fontId="1" fillId="6" borderId="6" xfId="0" applyNumberFormat="1" applyFont="1" applyFill="1" applyBorder="1" applyAlignment="1" applyProtection="1">
      <alignment horizontal="center" vertical="center"/>
      <protection locked="0"/>
    </xf>
    <xf numFmtId="2" fontId="1" fillId="6" borderId="11" xfId="0" applyNumberFormat="1" applyFont="1" applyFill="1" applyBorder="1" applyAlignment="1" applyProtection="1">
      <alignment horizontal="center" vertical="center"/>
      <protection locked="0"/>
    </xf>
    <xf numFmtId="2" fontId="1" fillId="6" borderId="12" xfId="0" applyNumberFormat="1" applyFont="1" applyFill="1" applyBorder="1" applyAlignment="1" applyProtection="1">
      <alignment horizontal="center" vertical="center"/>
      <protection locked="0"/>
    </xf>
    <xf numFmtId="0" fontId="1" fillId="0" borderId="0" xfId="0" applyFont="1" applyAlignment="1">
      <alignment horizont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wrapText="1"/>
    </xf>
    <xf numFmtId="0" fontId="1" fillId="0" borderId="5" xfId="0" applyFont="1" applyBorder="1" applyAlignment="1">
      <alignment horizontal="center" wrapText="1"/>
    </xf>
    <xf numFmtId="0" fontId="1" fillId="0" borderId="11" xfId="0"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0" fillId="13" borderId="9" xfId="0" applyFill="1" applyBorder="1" applyAlignment="1">
      <alignment horizontal="center" vertical="center"/>
    </xf>
    <xf numFmtId="0" fontId="0" fillId="13" borderId="13" xfId="0" applyFill="1" applyBorder="1" applyAlignment="1">
      <alignment horizontal="center" vertical="center"/>
    </xf>
    <xf numFmtId="0" fontId="0" fillId="13" borderId="10" xfId="0" applyFill="1" applyBorder="1" applyAlignment="1">
      <alignment horizontal="center" vertical="center"/>
    </xf>
    <xf numFmtId="0" fontId="0" fillId="13" borderId="7" xfId="0" applyFill="1" applyBorder="1" applyAlignment="1">
      <alignment horizontal="center" vertical="center"/>
    </xf>
    <xf numFmtId="0" fontId="0" fillId="13" borderId="0" xfId="0" applyFill="1" applyBorder="1" applyAlignment="1">
      <alignment horizontal="center" vertical="center"/>
    </xf>
    <xf numFmtId="0" fontId="0" fillId="13" borderId="14" xfId="0" applyFill="1" applyBorder="1" applyAlignment="1">
      <alignment horizontal="center" vertical="center"/>
    </xf>
    <xf numFmtId="0" fontId="0" fillId="13" borderId="6" xfId="0" applyFill="1" applyBorder="1" applyAlignment="1">
      <alignment horizontal="center" vertical="center"/>
    </xf>
    <xf numFmtId="0" fontId="0" fillId="13" borderId="11" xfId="0" applyFill="1" applyBorder="1" applyAlignment="1">
      <alignment horizontal="center" vertical="center"/>
    </xf>
    <xf numFmtId="0" fontId="0" fillId="13" borderId="12" xfId="0" applyFill="1" applyBorder="1" applyAlignment="1">
      <alignment horizontal="center" vertical="center"/>
    </xf>
    <xf numFmtId="0" fontId="0" fillId="8" borderId="9" xfId="0" applyFill="1" applyBorder="1" applyAlignment="1">
      <alignment horizontal="center" vertical="center"/>
    </xf>
    <xf numFmtId="0" fontId="0" fillId="8" borderId="13" xfId="0" applyFill="1" applyBorder="1" applyAlignment="1">
      <alignment horizontal="center" vertical="center"/>
    </xf>
    <xf numFmtId="0" fontId="0" fillId="8" borderId="10" xfId="0" applyFill="1" applyBorder="1" applyAlignment="1">
      <alignment horizontal="center" vertical="center"/>
    </xf>
    <xf numFmtId="0" fontId="0" fillId="8" borderId="7" xfId="0" applyFill="1" applyBorder="1" applyAlignment="1">
      <alignment horizontal="center" vertical="center"/>
    </xf>
    <xf numFmtId="0" fontId="0" fillId="8" borderId="0" xfId="0" applyFill="1" applyBorder="1" applyAlignment="1">
      <alignment horizontal="center" vertical="center"/>
    </xf>
    <xf numFmtId="0" fontId="0" fillId="8" borderId="14" xfId="0" applyFill="1" applyBorder="1" applyAlignment="1">
      <alignment horizontal="center" vertical="center"/>
    </xf>
    <xf numFmtId="0" fontId="0" fillId="8" borderId="6"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1" fillId="6" borderId="7" xfId="0" applyFont="1" applyFill="1" applyBorder="1" applyAlignment="1">
      <alignment horizontal="center" vertical="center"/>
    </xf>
    <xf numFmtId="0" fontId="1" fillId="6" borderId="0" xfId="0" applyFont="1" applyFill="1" applyBorder="1" applyAlignment="1">
      <alignment horizontal="center" vertical="center"/>
    </xf>
    <xf numFmtId="0" fontId="1" fillId="6" borderId="14" xfId="0" applyFont="1" applyFill="1" applyBorder="1" applyAlignment="1">
      <alignment horizontal="center" vertical="center"/>
    </xf>
    <xf numFmtId="0" fontId="1" fillId="0" borderId="2" xfId="0" applyFont="1" applyBorder="1" applyAlignment="1">
      <alignment horizontal="center"/>
    </xf>
    <xf numFmtId="0" fontId="1" fillId="0" borderId="15"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0" fillId="0" borderId="9" xfId="0" applyBorder="1" applyAlignment="1">
      <alignment horizontal="center" vertical="top" wrapText="1"/>
    </xf>
    <xf numFmtId="0" fontId="0" fillId="0" borderId="13" xfId="0" applyBorder="1"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14"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11" borderId="16" xfId="0" applyFont="1" applyFill="1" applyBorder="1" applyAlignment="1">
      <alignment horizontal="center" vertical="center"/>
    </xf>
    <xf numFmtId="0" fontId="1" fillId="11" borderId="17" xfId="0" applyFont="1" applyFill="1" applyBorder="1" applyAlignment="1">
      <alignment horizontal="center" vertical="center"/>
    </xf>
    <xf numFmtId="0" fontId="1" fillId="11" borderId="18" xfId="0" applyFont="1" applyFill="1" applyBorder="1" applyAlignment="1">
      <alignment horizontal="center" vertical="center"/>
    </xf>
    <xf numFmtId="0" fontId="1" fillId="11" borderId="19" xfId="0" applyFont="1" applyFill="1" applyBorder="1" applyAlignment="1">
      <alignment horizontal="center" vertical="center"/>
    </xf>
    <xf numFmtId="0" fontId="1" fillId="11" borderId="20" xfId="0" applyFont="1" applyFill="1" applyBorder="1" applyAlignment="1">
      <alignment horizontal="center" vertical="center"/>
    </xf>
    <xf numFmtId="0" fontId="1" fillId="11" borderId="21" xfId="0" applyFont="1" applyFill="1" applyBorder="1" applyAlignment="1">
      <alignment horizontal="center" vertical="center"/>
    </xf>
    <xf numFmtId="0" fontId="1" fillId="10" borderId="0" xfId="0" applyFont="1" applyFill="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0" fillId="0" borderId="0" xfId="0" applyFill="1" applyAlignment="1" applyProtection="1">
      <alignment vertical="center"/>
      <protection locked="0"/>
    </xf>
  </cellXfs>
  <cellStyles count="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16809</xdr:rowOff>
    </xdr:from>
    <xdr:to>
      <xdr:col>20</xdr:col>
      <xdr:colOff>471237</xdr:colOff>
      <xdr:row>63</xdr:row>
      <xdr:rowOff>180974</xdr:rowOff>
    </xdr:to>
    <xdr:sp macro="" textlink="">
      <xdr:nvSpPr>
        <xdr:cNvPr id="2" name="ZoneTexte 1"/>
        <xdr:cNvSpPr txBox="1"/>
      </xdr:nvSpPr>
      <xdr:spPr>
        <a:xfrm>
          <a:off x="0" y="207309"/>
          <a:ext cx="15711237" cy="11975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000" b="1" u="sng"/>
            <a:t>Présentation et explication du fichier</a:t>
          </a:r>
        </a:p>
        <a:p>
          <a:endParaRPr lang="fr-FR" sz="2000" b="1" u="sng">
            <a:latin typeface="Times New Roman" panose="02020603050405020304" pitchFamily="18" charset="0"/>
            <a:cs typeface="Times New Roman" panose="02020603050405020304" pitchFamily="18" charset="0"/>
          </a:endParaRPr>
        </a:p>
        <a:p>
          <a:r>
            <a:rPr lang="fr-FR" sz="1400" b="1" u="sng">
              <a:solidFill>
                <a:srgbClr val="FF0000"/>
              </a:solidFill>
              <a:latin typeface="Times New Roman" panose="02020603050405020304" pitchFamily="18" charset="0"/>
              <a:cs typeface="Times New Roman" panose="02020603050405020304" pitchFamily="18" charset="0"/>
            </a:rPr>
            <a:t>Contexte et but du projet:</a:t>
          </a:r>
          <a:r>
            <a:rPr lang="fr-FR" sz="1400" b="1" u="sng">
              <a:latin typeface="Times New Roman" panose="02020603050405020304" pitchFamily="18" charset="0"/>
              <a:cs typeface="Times New Roman" panose="02020603050405020304" pitchFamily="18" charset="0"/>
            </a:rPr>
            <a:t> </a:t>
          </a:r>
        </a:p>
        <a:p>
          <a:r>
            <a:rPr lang="fr-FR" sz="1100">
              <a:latin typeface="Times New Roman" panose="02020603050405020304" pitchFamily="18" charset="0"/>
              <a:cs typeface="Times New Roman" panose="02020603050405020304" pitchFamily="18" charset="0"/>
            </a:rPr>
            <a:t>Tout d'abord j'ai réalisé ce fichier car je suis un grand passionné de sport. C'est avec beaucoup d'excitation que je suis chaque événement</a:t>
          </a:r>
          <a:r>
            <a:rPr lang="fr-FR" sz="1100" baseline="0">
              <a:latin typeface="Times New Roman" panose="02020603050405020304" pitchFamily="18" charset="0"/>
              <a:cs typeface="Times New Roman" panose="02020603050405020304" pitchFamily="18" charset="0"/>
            </a:rPr>
            <a:t> d'athlétisme</a:t>
          </a:r>
          <a:r>
            <a:rPr lang="fr-FR" sz="1100">
              <a:latin typeface="Times New Roman" panose="02020603050405020304" pitchFamily="18" charset="0"/>
              <a:cs typeface="Times New Roman" panose="02020603050405020304" pitchFamily="18" charset="0"/>
            </a:rPr>
            <a:t>. </a:t>
          </a:r>
        </a:p>
        <a:p>
          <a:r>
            <a:rPr lang="fr-FR" sz="1100">
              <a:latin typeface="Times New Roman" panose="02020603050405020304" pitchFamily="18" charset="0"/>
              <a:cs typeface="Times New Roman" panose="02020603050405020304" pitchFamily="18" charset="0"/>
            </a:rPr>
            <a:t>Le décathlon étant une discipline à part, elle est très intéressante et complexe à la fois. Kévin Mayer est un des grands espoirs de l'athlétisme,</a:t>
          </a:r>
          <a:r>
            <a:rPr lang="fr-FR" sz="1100" baseline="0">
              <a:latin typeface="Times New Roman" panose="02020603050405020304" pitchFamily="18" charset="0"/>
              <a:cs typeface="Times New Roman" panose="02020603050405020304" pitchFamily="18" charset="0"/>
            </a:rPr>
            <a:t> le fait qu'il</a:t>
          </a:r>
          <a:r>
            <a:rPr lang="fr-FR" sz="1100">
              <a:latin typeface="Times New Roman" panose="02020603050405020304" pitchFamily="18" charset="0"/>
              <a:cs typeface="Times New Roman" panose="02020603050405020304" pitchFamily="18" charset="0"/>
            </a:rPr>
            <a:t> soit</a:t>
          </a:r>
          <a:r>
            <a:rPr lang="fr-FR" sz="1100" baseline="0">
              <a:latin typeface="Times New Roman" panose="02020603050405020304" pitchFamily="18" charset="0"/>
              <a:cs typeface="Times New Roman" panose="02020603050405020304" pitchFamily="18" charset="0"/>
            </a:rPr>
            <a:t> </a:t>
          </a:r>
          <a:r>
            <a:rPr lang="fr-FR" sz="1100">
              <a:latin typeface="Times New Roman" panose="02020603050405020304" pitchFamily="18" charset="0"/>
              <a:cs typeface="Times New Roman" panose="02020603050405020304" pitchFamily="18" charset="0"/>
            </a:rPr>
            <a:t>un athlète que j'admire notamment grâce</a:t>
          </a:r>
          <a:r>
            <a:rPr lang="fr-FR" sz="1100" baseline="0">
              <a:latin typeface="Times New Roman" panose="02020603050405020304" pitchFamily="18" charset="0"/>
              <a:cs typeface="Times New Roman" panose="02020603050405020304" pitchFamily="18" charset="0"/>
            </a:rPr>
            <a:t> à son talent et à sa capacité à se transcender</a:t>
          </a:r>
          <a:r>
            <a:rPr lang="fr-FR" sz="1100">
              <a:latin typeface="Times New Roman" panose="02020603050405020304" pitchFamily="18" charset="0"/>
              <a:cs typeface="Times New Roman" panose="02020603050405020304" pitchFamily="18" charset="0"/>
            </a:rPr>
            <a:t>, m'a</a:t>
          </a:r>
          <a:r>
            <a:rPr lang="fr-FR" sz="1100" baseline="0">
              <a:latin typeface="Times New Roman" panose="02020603050405020304" pitchFamily="18" charset="0"/>
              <a:cs typeface="Times New Roman" panose="02020603050405020304" pitchFamily="18" charset="0"/>
            </a:rPr>
            <a:t> donné l'envie</a:t>
          </a:r>
          <a:r>
            <a:rPr lang="fr-FR" sz="1100">
              <a:latin typeface="Times New Roman" panose="02020603050405020304" pitchFamily="18" charset="0"/>
              <a:cs typeface="Times New Roman" panose="02020603050405020304" pitchFamily="18" charset="0"/>
            </a:rPr>
            <a:t> de faire un fichier qui</a:t>
          </a:r>
          <a:r>
            <a:rPr lang="fr-FR" sz="1100" baseline="0">
              <a:latin typeface="Times New Roman" panose="02020603050405020304" pitchFamily="18" charset="0"/>
              <a:cs typeface="Times New Roman" panose="02020603050405020304" pitchFamily="18" charset="0"/>
            </a:rPr>
            <a:t> nous permet d'avoir</a:t>
          </a:r>
          <a:r>
            <a:rPr lang="fr-FR" sz="1100">
              <a:latin typeface="Times New Roman" panose="02020603050405020304" pitchFamily="18" charset="0"/>
              <a:cs typeface="Times New Roman" panose="02020603050405020304" pitchFamily="18" charset="0"/>
            </a:rPr>
            <a:t> des informations autour de lui pendant la compétition.</a:t>
          </a:r>
        </a:p>
        <a:p>
          <a:endParaRPr lang="fr-FR" sz="1100">
            <a:latin typeface="Times New Roman" panose="02020603050405020304" pitchFamily="18" charset="0"/>
            <a:cs typeface="Times New Roman" panose="02020603050405020304" pitchFamily="18" charset="0"/>
          </a:endParaRPr>
        </a:p>
        <a:p>
          <a:r>
            <a:rPr lang="fr-FR" sz="1200" b="1">
              <a:latin typeface="Times New Roman" panose="02020603050405020304" pitchFamily="18" charset="0"/>
              <a:cs typeface="Times New Roman" panose="02020603050405020304" pitchFamily="18" charset="0"/>
            </a:rPr>
            <a:t>Pourquoi j'ai réalisé ce fichier ?  </a:t>
          </a:r>
        </a:p>
        <a:p>
          <a:r>
            <a:rPr lang="fr-FR" sz="1100">
              <a:latin typeface="Times New Roman" panose="02020603050405020304" pitchFamily="18" charset="0"/>
              <a:cs typeface="Times New Roman" panose="02020603050405020304" pitchFamily="18" charset="0"/>
            </a:rPr>
            <a:t>Le</a:t>
          </a:r>
          <a:r>
            <a:rPr lang="fr-FR" sz="1100" baseline="0">
              <a:latin typeface="Times New Roman" panose="02020603050405020304" pitchFamily="18" charset="0"/>
              <a:cs typeface="Times New Roman" panose="02020603050405020304" pitchFamily="18" charset="0"/>
            </a:rPr>
            <a:t> problème </a:t>
          </a:r>
          <a:r>
            <a:rPr lang="fr-FR" sz="1100">
              <a:latin typeface="Times New Roman" panose="02020603050405020304" pitchFamily="18" charset="0"/>
              <a:cs typeface="Times New Roman" panose="02020603050405020304" pitchFamily="18" charset="0"/>
            </a:rPr>
            <a:t>que j'avais et qui m'a poussé à faire ce fichier, était la difficulté à me projeter sur les performances réellement effectuées par les décathlètes. A la fin d'une épreuve, on ne voit que les points marqués et l'écart entre les athlètes. Voir un écart de points conséquent peut nous laisser penser que l'athlète en question a raté son épreuve. Or les points perdus dans une épreuve peuvent être rattrapé dans d'autres. Le but était donc d'avoir</a:t>
          </a:r>
          <a:r>
            <a:rPr lang="fr-FR" sz="1100" baseline="0">
              <a:latin typeface="Times New Roman" panose="02020603050405020304" pitchFamily="18" charset="0"/>
              <a:cs typeface="Times New Roman" panose="02020603050405020304" pitchFamily="18" charset="0"/>
            </a:rPr>
            <a:t> lors d'une compétition,</a:t>
          </a:r>
          <a:r>
            <a:rPr lang="fr-FR" sz="1100">
              <a:latin typeface="Times New Roman" panose="02020603050405020304" pitchFamily="18" charset="0"/>
              <a:cs typeface="Times New Roman" panose="02020603050405020304" pitchFamily="18" charset="0"/>
            </a:rPr>
            <a:t> un suivis direct sur la performance</a:t>
          </a:r>
          <a:r>
            <a:rPr lang="fr-FR" sz="1100" baseline="0">
              <a:latin typeface="Times New Roman" panose="02020603050405020304" pitchFamily="18" charset="0"/>
              <a:cs typeface="Times New Roman" panose="02020603050405020304" pitchFamily="18" charset="0"/>
            </a:rPr>
            <a:t> réalisée et de voir tout de suite si l'athlète avait mieux réussit son épreuve que son adversaire.</a:t>
          </a:r>
          <a:endParaRPr lang="fr-FR" sz="1100">
            <a:latin typeface="Times New Roman" panose="02020603050405020304" pitchFamily="18" charset="0"/>
            <a:cs typeface="Times New Roman" panose="02020603050405020304" pitchFamily="18" charset="0"/>
          </a:endParaRPr>
        </a:p>
        <a:p>
          <a:endParaRPr lang="fr-FR" sz="1100">
            <a:latin typeface="Times New Roman" panose="02020603050405020304" pitchFamily="18" charset="0"/>
            <a:cs typeface="Times New Roman" panose="02020603050405020304" pitchFamily="18" charset="0"/>
          </a:endParaRPr>
        </a:p>
        <a:p>
          <a:r>
            <a:rPr lang="fr-FR" sz="1100" b="1">
              <a:latin typeface="Times New Roman" panose="02020603050405020304" pitchFamily="18" charset="0"/>
              <a:cs typeface="Times New Roman" panose="02020603050405020304" pitchFamily="18" charset="0"/>
            </a:rPr>
            <a:t>Le mode de calcul: </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Times New Roman" panose="02020603050405020304" pitchFamily="18" charset="0"/>
              <a:ea typeface="+mn-ea"/>
              <a:cs typeface="Times New Roman" panose="02020603050405020304" pitchFamily="18" charset="0"/>
            </a:rPr>
            <a:t>Tout d'abord ce n'est pas moi qui ai effectué les cellules de cacul de points selon la</a:t>
          </a:r>
          <a:r>
            <a:rPr lang="fr-FR" sz="1100" baseline="0">
              <a:solidFill>
                <a:schemeClr val="dk1"/>
              </a:solidFill>
              <a:effectLst/>
              <a:latin typeface="Times New Roman" panose="02020603050405020304" pitchFamily="18" charset="0"/>
              <a:ea typeface="+mn-ea"/>
              <a:cs typeface="Times New Roman" panose="02020603050405020304" pitchFamily="18" charset="0"/>
            </a:rPr>
            <a:t> table hongroise</a:t>
          </a:r>
          <a:r>
            <a:rPr lang="fr-FR" sz="1100">
              <a:solidFill>
                <a:schemeClr val="dk1"/>
              </a:solidFill>
              <a:effectLst/>
              <a:latin typeface="Times New Roman" panose="02020603050405020304" pitchFamily="18" charset="0"/>
              <a:ea typeface="+mn-ea"/>
              <a:cs typeface="Times New Roman" panose="02020603050405020304" pitchFamily="18" charset="0"/>
            </a:rPr>
            <a:t> (données en rouge), je me suis servit d'un fichier mis en ligne (http://gilles.follereau.pagesperso-orange.fr/divers/tables.htm) où</a:t>
          </a:r>
          <a:r>
            <a:rPr lang="fr-FR" sz="1100" baseline="0">
              <a:solidFill>
                <a:schemeClr val="dk1"/>
              </a:solidFill>
              <a:effectLst/>
              <a:latin typeface="Times New Roman" panose="02020603050405020304" pitchFamily="18" charset="0"/>
              <a:ea typeface="+mn-ea"/>
              <a:cs typeface="Times New Roman" panose="02020603050405020304" pitchFamily="18" charset="0"/>
            </a:rPr>
            <a:t> les formules étaient préalablement rentrées,</a:t>
          </a:r>
          <a:r>
            <a:rPr lang="fr-FR" sz="1100">
              <a:solidFill>
                <a:schemeClr val="dk1"/>
              </a:solidFill>
              <a:effectLst/>
              <a:latin typeface="Times New Roman" panose="02020603050405020304" pitchFamily="18" charset="0"/>
              <a:ea typeface="+mn-ea"/>
              <a:cs typeface="Times New Roman" panose="02020603050405020304" pitchFamily="18" charset="0"/>
            </a:rPr>
            <a:t> pour pouvoir</a:t>
          </a:r>
          <a:r>
            <a:rPr lang="fr-FR" sz="1100" baseline="0">
              <a:solidFill>
                <a:schemeClr val="dk1"/>
              </a:solidFill>
              <a:effectLst/>
              <a:latin typeface="Times New Roman" panose="02020603050405020304" pitchFamily="18" charset="0"/>
              <a:ea typeface="+mn-ea"/>
              <a:cs typeface="Times New Roman" panose="02020603050405020304" pitchFamily="18" charset="0"/>
            </a:rPr>
            <a:t> réaliser mes calculs. A partir de là j'ai pu trouver des données qui m'ont parues pertinantes .</a:t>
          </a:r>
          <a:endParaRPr lang="fr-FR">
            <a:effectLst/>
            <a:latin typeface="Times New Roman" panose="02020603050405020304" pitchFamily="18" charset="0"/>
            <a:cs typeface="Times New Roman" panose="02020603050405020304" pitchFamily="18" charset="0"/>
          </a:endParaRPr>
        </a:p>
        <a:p>
          <a:endParaRPr lang="fr-FR" sz="1100" b="1">
            <a:latin typeface="Times New Roman" panose="02020603050405020304" pitchFamily="18" charset="0"/>
            <a:cs typeface="Times New Roman" panose="02020603050405020304" pitchFamily="18" charset="0"/>
          </a:endParaRPr>
        </a:p>
        <a:p>
          <a:r>
            <a:rPr lang="fr-FR" sz="1100">
              <a:latin typeface="Times New Roman" panose="02020603050405020304" pitchFamily="18" charset="0"/>
              <a:cs typeface="Times New Roman" panose="02020603050405020304" pitchFamily="18" charset="0"/>
            </a:rPr>
            <a:t>La base de mes calculs sont réalisés sur le potentiel d'un athlète (j'ai</a:t>
          </a:r>
          <a:r>
            <a:rPr lang="fr-FR" sz="1100" baseline="0">
              <a:latin typeface="Times New Roman" panose="02020603050405020304" pitchFamily="18" charset="0"/>
              <a:cs typeface="Times New Roman" panose="02020603050405020304" pitchFamily="18" charset="0"/>
            </a:rPr>
            <a:t> repris les records de chaque athlètes sur chaque épreuve, ce qui ma donné un total de point, c'est ce total que j'appelle potentiel</a:t>
          </a:r>
          <a:r>
            <a:rPr lang="fr-FR" sz="1100">
              <a:latin typeface="Times New Roman" panose="02020603050405020304" pitchFamily="18" charset="0"/>
              <a:cs typeface="Times New Roman" panose="02020603050405020304" pitchFamily="18" charset="0"/>
            </a:rPr>
            <a:t>). Selon moi c'était le moyen d'avoir des résultats cohérents entre les concurents. Car s'il est évident qu'un athlète ne bat pas tous ses records dans un décathlon,  le</a:t>
          </a:r>
          <a:r>
            <a:rPr lang="fr-FR" sz="1100" baseline="0">
              <a:latin typeface="Times New Roman" panose="02020603050405020304" pitchFamily="18" charset="0"/>
              <a:cs typeface="Times New Roman" panose="02020603050405020304" pitchFamily="18" charset="0"/>
            </a:rPr>
            <a:t> record est tout de même</a:t>
          </a:r>
          <a:r>
            <a:rPr lang="fr-FR" sz="1100">
              <a:latin typeface="Times New Roman" panose="02020603050405020304" pitchFamily="18" charset="0"/>
              <a:cs typeface="Times New Roman" panose="02020603050405020304" pitchFamily="18" charset="0"/>
            </a:rPr>
            <a:t> la réelle référence  pour savoir si la performance réalisée lors du</a:t>
          </a:r>
          <a:r>
            <a:rPr lang="fr-FR" sz="1100" baseline="0">
              <a:latin typeface="Times New Roman" panose="02020603050405020304" pitchFamily="18" charset="0"/>
              <a:cs typeface="Times New Roman" panose="02020603050405020304" pitchFamily="18" charset="0"/>
            </a:rPr>
            <a:t> concours</a:t>
          </a:r>
          <a:r>
            <a:rPr lang="fr-FR" sz="1100">
              <a:latin typeface="Times New Roman" panose="02020603050405020304" pitchFamily="18" charset="0"/>
              <a:cs typeface="Times New Roman" panose="02020603050405020304" pitchFamily="18" charset="0"/>
            </a:rPr>
            <a:t> est bonne.</a:t>
          </a:r>
        </a:p>
        <a:p>
          <a:endParaRPr lang="fr-FR" sz="1100">
            <a:latin typeface="Times New Roman" panose="02020603050405020304" pitchFamily="18" charset="0"/>
            <a:cs typeface="Times New Roman" panose="02020603050405020304" pitchFamily="18" charset="0"/>
          </a:endParaRPr>
        </a:p>
        <a:p>
          <a:r>
            <a:rPr lang="fr-FR" sz="1100">
              <a:latin typeface="Times New Roman" panose="02020603050405020304" pitchFamily="18" charset="0"/>
              <a:cs typeface="Times New Roman" panose="02020603050405020304" pitchFamily="18" charset="0"/>
            </a:rPr>
            <a:t>Selon les sportifs les données peuvent indiquer différentes</a:t>
          </a:r>
          <a:r>
            <a:rPr lang="fr-FR" sz="1100" baseline="0">
              <a:latin typeface="Times New Roman" panose="02020603050405020304" pitchFamily="18" charset="0"/>
              <a:cs typeface="Times New Roman" panose="02020603050405020304" pitchFamily="18" charset="0"/>
            </a:rPr>
            <a:t> informations, le potentiel n'est pas une vérité absolue.</a:t>
          </a:r>
        </a:p>
        <a:p>
          <a:r>
            <a:rPr lang="fr-FR" sz="1100" baseline="0">
              <a:latin typeface="Times New Roman" panose="02020603050405020304" pitchFamily="18" charset="0"/>
              <a:cs typeface="Times New Roman" panose="02020603050405020304" pitchFamily="18" charset="0"/>
            </a:rPr>
            <a:t>I</a:t>
          </a:r>
          <a:r>
            <a:rPr lang="fr-FR" sz="1100">
              <a:latin typeface="Times New Roman" panose="02020603050405020304" pitchFamily="18" charset="0"/>
              <a:cs typeface="Times New Roman" panose="02020603050405020304" pitchFamily="18" charset="0"/>
            </a:rPr>
            <a:t>l faut prendre en compte qu'un décathlète évolue au fil de sa carrière. On peut voir qu'il n'est plus aussi performant sur des disciplines (exemple significatif avec Mayer). Il faudra donc prendre en compte plusieurs données pour relativiser les performances indiquées.</a:t>
          </a:r>
        </a:p>
        <a:p>
          <a:endParaRPr lang="fr-FR" sz="1100">
            <a:latin typeface="Times New Roman" panose="02020603050405020304" pitchFamily="18" charset="0"/>
            <a:cs typeface="Times New Roman" panose="02020603050405020304" pitchFamily="18" charset="0"/>
          </a:endParaRPr>
        </a:p>
        <a:p>
          <a:r>
            <a:rPr lang="fr-FR" sz="1400" b="1" baseline="0">
              <a:solidFill>
                <a:srgbClr val="FF0000"/>
              </a:solidFill>
              <a:latin typeface="Times New Roman" panose="02020603050405020304" pitchFamily="18" charset="0"/>
              <a:cs typeface="Times New Roman" panose="02020603050405020304" pitchFamily="18" charset="0"/>
            </a:rPr>
            <a:t>Travail réalisé et son utilisation:</a:t>
          </a:r>
        </a:p>
        <a:p>
          <a:r>
            <a:rPr lang="fr-FR" sz="1100" b="0" baseline="0">
              <a:latin typeface="Times New Roman" panose="02020603050405020304" pitchFamily="18" charset="0"/>
              <a:cs typeface="Times New Roman" panose="02020603050405020304" pitchFamily="18" charset="0"/>
            </a:rPr>
            <a:t>Au départ j'avais réalisé ce fichier en utilisant un peu plus d'athlètes, j'avais pris notamment Trey Hardee, Krauchanka, Schrader. Leur potentiel était très intéressant, mais pour un souci de lisibilité et de cohérence avec l'objectif souhaité, ces athlètes ne participant pas aux Jeux Olympiques, il était préférable de les enlever pour mieux suivre la compétition.</a:t>
          </a:r>
        </a:p>
        <a:p>
          <a:endParaRPr lang="fr-FR" sz="1100" b="0" baseline="0">
            <a:latin typeface="Times New Roman" panose="02020603050405020304" pitchFamily="18" charset="0"/>
            <a:cs typeface="Times New Roman" panose="02020603050405020304" pitchFamily="18" charset="0"/>
          </a:endParaRPr>
        </a:p>
        <a:p>
          <a:r>
            <a:rPr lang="fr-FR" sz="1100" b="0" baseline="0">
              <a:latin typeface="Times New Roman" panose="02020603050405020304" pitchFamily="18" charset="0"/>
              <a:cs typeface="Times New Roman" panose="02020603050405020304" pitchFamily="18" charset="0"/>
            </a:rPr>
            <a:t>Vous trouverez dans les onglets ci-dessous plusieurs statistiques et informations.</a:t>
          </a:r>
        </a:p>
        <a:p>
          <a:endParaRPr lang="fr-FR" sz="11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Times New Roman" panose="02020603050405020304" pitchFamily="18" charset="0"/>
              <a:ea typeface="+mn-ea"/>
              <a:cs typeface="Times New Roman" panose="02020603050405020304" pitchFamily="18" charset="0"/>
            </a:rPr>
            <a:t>Suivre en Direct</a:t>
          </a:r>
          <a:r>
            <a:rPr lang="fr-FR" sz="1100" b="0" baseline="0">
              <a:solidFill>
                <a:schemeClr val="dk1"/>
              </a:solidFill>
              <a:effectLst/>
              <a:latin typeface="Times New Roman" panose="02020603050405020304" pitchFamily="18" charset="0"/>
              <a:ea typeface="+mn-ea"/>
              <a:cs typeface="Times New Roman" panose="02020603050405020304" pitchFamily="18" charset="0"/>
            </a:rPr>
            <a:t>: L'onglet suivre en direct est a utiliser pour avoir les points des différents athlètes pendant la compétition, il permet également de calculer différentes données dans les onglet "</a:t>
          </a:r>
          <a:r>
            <a:rPr lang="fr-FR" sz="1100" b="1" baseline="0">
              <a:solidFill>
                <a:schemeClr val="dk1"/>
              </a:solidFill>
              <a:effectLst/>
              <a:latin typeface="Times New Roman" panose="02020603050405020304" pitchFamily="18" charset="0"/>
              <a:ea typeface="+mn-ea"/>
              <a:cs typeface="Times New Roman" panose="02020603050405020304" pitchFamily="18" charset="0"/>
            </a:rPr>
            <a:t>Mayer et Eaton Ecart Record</a:t>
          </a:r>
          <a:r>
            <a:rPr lang="fr-FR" sz="1100" b="0" baseline="0">
              <a:solidFill>
                <a:schemeClr val="dk1"/>
              </a:solidFill>
              <a:effectLst/>
              <a:latin typeface="Times New Roman" panose="02020603050405020304" pitchFamily="18" charset="0"/>
              <a:ea typeface="+mn-ea"/>
              <a:cs typeface="Times New Roman" panose="02020603050405020304" pitchFamily="18" charset="0"/>
            </a:rPr>
            <a:t>" "</a:t>
          </a:r>
          <a:r>
            <a:rPr lang="fr-FR" sz="1100" b="1" baseline="0">
              <a:solidFill>
                <a:schemeClr val="dk1"/>
              </a:solidFill>
              <a:effectLst/>
              <a:latin typeface="Times New Roman" panose="02020603050405020304" pitchFamily="18" charset="0"/>
              <a:ea typeface="+mn-ea"/>
              <a:cs typeface="Times New Roman" panose="02020603050405020304" pitchFamily="18" charset="0"/>
            </a:rPr>
            <a:t>avance ou retard</a:t>
          </a:r>
          <a:r>
            <a:rPr lang="fr-FR" sz="1100" b="0" baseline="0">
              <a:solidFill>
                <a:schemeClr val="dk1"/>
              </a:solidFill>
              <a:effectLst/>
              <a:latin typeface="Times New Roman" panose="02020603050405020304" pitchFamily="18" charset="0"/>
              <a:ea typeface="+mn-ea"/>
              <a:cs typeface="Times New Roman" panose="02020603050405020304" pitchFamily="18"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Times New Roman" panose="02020603050405020304" pitchFamily="18" charset="0"/>
              <a:ea typeface="+mn-ea"/>
              <a:cs typeface="Times New Roman" panose="02020603050405020304" pitchFamily="18" charset="0"/>
            </a:rPr>
            <a:t>Mayer et Eaton Ecart Record</a:t>
          </a:r>
          <a:r>
            <a:rPr lang="fr-FR" sz="1100" b="0" baseline="0">
              <a:solidFill>
                <a:schemeClr val="dk1"/>
              </a:solidFill>
              <a:effectLst/>
              <a:latin typeface="Times New Roman" panose="02020603050405020304" pitchFamily="18" charset="0"/>
              <a:ea typeface="+mn-ea"/>
              <a:cs typeface="Times New Roman" panose="02020603050405020304" pitchFamily="18" charset="0"/>
            </a:rPr>
            <a:t>: Calcule le retard ou l'avance que Kévin Mayer a sur son record personnel et le record de France, pour Eaton c'est par rapport au record du monde.</a:t>
          </a:r>
          <a:endParaRPr lang="fr-FR">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a:effectLst/>
            <a:latin typeface="Times New Roman" panose="02020603050405020304" pitchFamily="18" charset="0"/>
            <a:cs typeface="Times New Roman" panose="02020603050405020304" pitchFamily="18" charset="0"/>
          </a:endParaRPr>
        </a:p>
        <a:p>
          <a:r>
            <a:rPr lang="fr-FR" sz="1100" b="1" baseline="0">
              <a:latin typeface="Times New Roman" panose="02020603050405020304" pitchFamily="18" charset="0"/>
              <a:cs typeface="Times New Roman" panose="02020603050405020304" pitchFamily="18" charset="0"/>
            </a:rPr>
            <a:t>Comparatif potentiel</a:t>
          </a:r>
          <a:r>
            <a:rPr lang="fr-FR" sz="1100" b="0" baseline="0">
              <a:latin typeface="Times New Roman" panose="02020603050405020304" pitchFamily="18" charset="0"/>
              <a:cs typeface="Times New Roman" panose="02020603050405020304" pitchFamily="18" charset="0"/>
            </a:rPr>
            <a:t>: Reprend le potentiel de chaque décathlète, pour la première et deuxième journée, tout en indiquant l'écart de point avec Kévin Mayer</a:t>
          </a:r>
        </a:p>
        <a:p>
          <a:r>
            <a:rPr lang="fr-FR" sz="1100" b="1" baseline="0">
              <a:solidFill>
                <a:schemeClr val="dk1"/>
              </a:solidFill>
              <a:effectLst/>
              <a:latin typeface="Times New Roman" panose="02020603050405020304" pitchFamily="18" charset="0"/>
              <a:ea typeface="+mn-ea"/>
              <a:cs typeface="Times New Roman" panose="02020603050405020304" pitchFamily="18" charset="0"/>
            </a:rPr>
            <a:t>Comparatif par épreuve : </a:t>
          </a:r>
          <a:r>
            <a:rPr lang="fr-FR" sz="1100" b="0" baseline="0">
              <a:solidFill>
                <a:schemeClr val="dk1"/>
              </a:solidFill>
              <a:effectLst/>
              <a:latin typeface="Times New Roman" panose="02020603050405020304" pitchFamily="18" charset="0"/>
              <a:ea typeface="+mn-ea"/>
              <a:cs typeface="Times New Roman" panose="02020603050405020304" pitchFamily="18" charset="0"/>
            </a:rPr>
            <a:t>Classement des athlètes par épreuve selon leur record, cela permet de situer le niveau de l'athlète par rapport à ses adversaires. Une colonne indique la différence de points qu'il a avec Kévin.</a:t>
          </a:r>
          <a:endParaRPr lang="fr-FR" sz="1100" b="0" baseline="0">
            <a:latin typeface="Times New Roman" panose="02020603050405020304" pitchFamily="18" charset="0"/>
            <a:cs typeface="Times New Roman" panose="02020603050405020304" pitchFamily="18" charset="0"/>
          </a:endParaRPr>
        </a:p>
        <a:p>
          <a:r>
            <a:rPr lang="fr-FR" sz="1100" b="1" baseline="0">
              <a:latin typeface="Times New Roman" panose="02020603050405020304" pitchFamily="18" charset="0"/>
              <a:cs typeface="Times New Roman" panose="02020603050405020304" pitchFamily="18" charset="0"/>
            </a:rPr>
            <a:t>Le tableau de comparaison</a:t>
          </a:r>
          <a:r>
            <a:rPr lang="fr-FR" sz="1100" b="0" baseline="0">
              <a:latin typeface="Times New Roman" panose="02020603050405020304" pitchFamily="18" charset="0"/>
              <a:cs typeface="Times New Roman" panose="02020603050405020304" pitchFamily="18" charset="0"/>
            </a:rPr>
            <a:t> reprend le but principal de ce fichier, c'est à dire l'écart de potentiel entre Kévin Mayer et ses adversaires, que ce soit épreuve par épreuve mais aussi épreuve après épreuve. Il y a également un classement après chaque épreuve.</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Times New Roman" panose="02020603050405020304" pitchFamily="18" charset="0"/>
              <a:ea typeface="+mn-ea"/>
              <a:cs typeface="Times New Roman" panose="02020603050405020304" pitchFamily="18" charset="0"/>
            </a:rPr>
            <a:t>Points repris ou perdus: </a:t>
          </a:r>
          <a:r>
            <a:rPr lang="fr-FR" sz="1100" b="0" baseline="0">
              <a:solidFill>
                <a:schemeClr val="dk1"/>
              </a:solidFill>
              <a:effectLst/>
              <a:latin typeface="Times New Roman" panose="02020603050405020304" pitchFamily="18" charset="0"/>
              <a:ea typeface="+mn-ea"/>
              <a:cs typeface="Times New Roman" panose="02020603050405020304" pitchFamily="18" charset="0"/>
            </a:rPr>
            <a:t>Calculé selon le tableau de comparaison, l'onglet indique les points que reprend ou perd Kévin potentiellement après le 110m/h,  le disque et la perche.</a:t>
          </a:r>
          <a:endParaRPr lang="fr-FR">
            <a:effectLst/>
            <a:latin typeface="Times New Roman" panose="02020603050405020304" pitchFamily="18" charset="0"/>
            <a:cs typeface="Times New Roman" panose="02020603050405020304" pitchFamily="18" charset="0"/>
          </a:endParaRPr>
        </a:p>
        <a:p>
          <a:endParaRPr lang="fr-FR" sz="1100" b="0" baseline="0">
            <a:latin typeface="Times New Roman" panose="02020603050405020304" pitchFamily="18" charset="0"/>
            <a:cs typeface="Times New Roman" panose="02020603050405020304" pitchFamily="18" charset="0"/>
          </a:endParaRPr>
        </a:p>
        <a:p>
          <a:r>
            <a:rPr lang="fr-FR" sz="1100" b="1" baseline="0">
              <a:solidFill>
                <a:schemeClr val="dk1"/>
              </a:solidFill>
              <a:effectLst/>
              <a:latin typeface="Times New Roman" panose="02020603050405020304" pitchFamily="18" charset="0"/>
              <a:ea typeface="+mn-ea"/>
              <a:cs typeface="Times New Roman" panose="02020603050405020304" pitchFamily="18" charset="0"/>
            </a:rPr>
            <a:t>Meilleure perf saison</a:t>
          </a:r>
          <a:r>
            <a:rPr lang="fr-FR" sz="1100" b="0" baseline="0">
              <a:solidFill>
                <a:schemeClr val="dk1"/>
              </a:solidFill>
              <a:effectLst/>
              <a:latin typeface="Times New Roman" panose="02020603050405020304" pitchFamily="18" charset="0"/>
              <a:ea typeface="+mn-ea"/>
              <a:cs typeface="Times New Roman" panose="02020603050405020304" pitchFamily="18" charset="0"/>
            </a:rPr>
            <a:t>: Simulation du nombre de points que les athlètes auraient s'il faisait leurs records de la saison sur les dix disciplines. </a:t>
          </a:r>
        </a:p>
        <a:p>
          <a:r>
            <a:rPr lang="fr-FR" sz="1100" b="1" baseline="0">
              <a:solidFill>
                <a:schemeClr val="dk1"/>
              </a:solidFill>
              <a:effectLst/>
              <a:latin typeface="Times New Roman" panose="02020603050405020304" pitchFamily="18" charset="0"/>
              <a:ea typeface="+mn-ea"/>
              <a:cs typeface="Times New Roman" panose="02020603050405020304" pitchFamily="18" charset="0"/>
            </a:rPr>
            <a:t>Avance ou retard</a:t>
          </a:r>
          <a:r>
            <a:rPr lang="fr-FR" sz="1100" b="0" baseline="0">
              <a:solidFill>
                <a:schemeClr val="dk1"/>
              </a:solidFill>
              <a:effectLst/>
              <a:latin typeface="Times New Roman" panose="02020603050405020304" pitchFamily="18" charset="0"/>
              <a:ea typeface="+mn-ea"/>
              <a:cs typeface="Times New Roman" panose="02020603050405020304" pitchFamily="18" charset="0"/>
            </a:rPr>
            <a:t>: Les cellules indiquent le retard ou l'avance de l'athlète par rapport à son potentiel pendant le décathlon (après avoir remplit l'onglet  "Suivre en direct").</a:t>
          </a:r>
          <a:endParaRPr lang="fr-FR">
            <a:effectLst/>
            <a:latin typeface="Times New Roman" panose="02020603050405020304" pitchFamily="18" charset="0"/>
            <a:cs typeface="Times New Roman" panose="02020603050405020304" pitchFamily="18" charset="0"/>
          </a:endParaRPr>
        </a:p>
        <a:p>
          <a:endParaRPr lang="fr-FR" sz="1100" b="0" baseline="0">
            <a:latin typeface="Times New Roman" panose="02020603050405020304" pitchFamily="18" charset="0"/>
            <a:cs typeface="Times New Roman" panose="02020603050405020304" pitchFamily="18" charset="0"/>
          </a:endParaRPr>
        </a:p>
        <a:p>
          <a:r>
            <a:rPr lang="fr-FR" sz="1100" b="1" baseline="0">
              <a:latin typeface="Times New Roman" panose="02020603050405020304" pitchFamily="18" charset="0"/>
              <a:cs typeface="Times New Roman" panose="02020603050405020304" pitchFamily="18" charset="0"/>
            </a:rPr>
            <a:t>Classement Record</a:t>
          </a:r>
          <a:r>
            <a:rPr lang="fr-FR" sz="1100" b="0" baseline="0">
              <a:latin typeface="Times New Roman" panose="02020603050405020304" pitchFamily="18" charset="0"/>
              <a:cs typeface="Times New Roman" panose="02020603050405020304" pitchFamily="18" charset="0"/>
            </a:rPr>
            <a:t>: C'est un classement des athlètes selon leur vrai record personnel sur décathlon. Des calculs entre record personnel et potentiel sont présents.</a:t>
          </a:r>
        </a:p>
        <a:p>
          <a:r>
            <a:rPr lang="fr-FR" sz="1100" b="1" baseline="0">
              <a:latin typeface="Times New Roman" panose="02020603050405020304" pitchFamily="18" charset="0"/>
              <a:cs typeface="Times New Roman" panose="02020603050405020304" pitchFamily="18" charset="0"/>
            </a:rPr>
            <a:t>Analyse performance Mayer</a:t>
          </a:r>
          <a:r>
            <a:rPr lang="fr-FR" sz="1100" b="0" baseline="0">
              <a:latin typeface="Times New Roman" panose="02020603050405020304" pitchFamily="18" charset="0"/>
              <a:cs typeface="Times New Roman" panose="02020603050405020304" pitchFamily="18" charset="0"/>
            </a:rPr>
            <a:t>: Cet onglet reprend les meilleurs décathlons de Kévin, avec ses meilleures journées mais également ces 5 meilleures performances dans les 10 épreuves.</a:t>
          </a:r>
        </a:p>
        <a:p>
          <a:pPr marL="0" marR="0" indent="0" defTabSz="914400" eaLnBrk="1" fontAlgn="auto" latinLnBrk="0" hangingPunct="1">
            <a:lnSpc>
              <a:spcPct val="100000"/>
            </a:lnSpc>
            <a:spcBef>
              <a:spcPts val="0"/>
            </a:spcBef>
            <a:spcAft>
              <a:spcPts val="0"/>
            </a:spcAft>
            <a:buClrTx/>
            <a:buSzTx/>
            <a:buFontTx/>
            <a:buNone/>
            <a:tabLst/>
            <a:defRPr/>
          </a:pPr>
          <a:endParaRPr lang="fr-FR">
            <a:effectLst/>
            <a:latin typeface="Times New Roman" panose="02020603050405020304" pitchFamily="18" charset="0"/>
            <a:cs typeface="Times New Roman" panose="02020603050405020304" pitchFamily="18" charset="0"/>
          </a:endParaRPr>
        </a:p>
        <a:p>
          <a:r>
            <a:rPr lang="fr-FR" sz="1100" b="1" baseline="0">
              <a:latin typeface="Times New Roman" panose="02020603050405020304" pitchFamily="18" charset="0"/>
              <a:cs typeface="Times New Roman" panose="02020603050405020304" pitchFamily="18" charset="0"/>
            </a:rPr>
            <a:t>Informations complémentaires: </a:t>
          </a:r>
          <a:r>
            <a:rPr lang="fr-FR" sz="1100" b="0" baseline="0">
              <a:latin typeface="Times New Roman" panose="02020603050405020304" pitchFamily="18" charset="0"/>
              <a:cs typeface="Times New Roman" panose="02020603050405020304" pitchFamily="18" charset="0"/>
            </a:rPr>
            <a:t>Quelques stats supplémentaires</a:t>
          </a:r>
        </a:p>
        <a:p>
          <a:endParaRPr lang="fr-FR" sz="11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Times New Roman" panose="02020603050405020304" pitchFamily="18" charset="0"/>
              <a:ea typeface="+mn-ea"/>
              <a:cs typeface="Times New Roman" panose="02020603050405020304" pitchFamily="18" charset="0"/>
            </a:rPr>
            <a:t>N'oubliez pas d'activer la modification.</a:t>
          </a:r>
          <a:endParaRPr lang="fr-FR">
            <a:effectLst/>
            <a:latin typeface="Times New Roman" panose="02020603050405020304" pitchFamily="18" charset="0"/>
            <a:cs typeface="Times New Roman" panose="02020603050405020304" pitchFamily="18" charset="0"/>
          </a:endParaRPr>
        </a:p>
        <a:p>
          <a:endParaRPr lang="fr-FR" sz="1100" b="0" baseline="0">
            <a:latin typeface="Times New Roman" panose="02020603050405020304" pitchFamily="18" charset="0"/>
            <a:cs typeface="Times New Roman" panose="02020603050405020304" pitchFamily="18" charset="0"/>
          </a:endParaRPr>
        </a:p>
        <a:p>
          <a:r>
            <a:rPr lang="fr-FR" sz="1200" b="1" baseline="0">
              <a:latin typeface="Times New Roman" panose="02020603050405020304" pitchFamily="18" charset="0"/>
              <a:cs typeface="Times New Roman" panose="02020603050405020304" pitchFamily="18" charset="0"/>
            </a:rPr>
            <a:t>Après les Jeux: </a:t>
          </a:r>
        </a:p>
        <a:p>
          <a:r>
            <a:rPr lang="fr-FR" sz="1100" b="0" baseline="0">
              <a:latin typeface="Times New Roman" panose="02020603050405020304" pitchFamily="18" charset="0"/>
              <a:cs typeface="Times New Roman" panose="02020603050405020304" pitchFamily="18" charset="0"/>
            </a:rPr>
            <a:t>A partir du moment ou je vous transmets ce fichier, il vous appartient, vous pouvez l'utiliser comme vous le souhaiter. Vous pourrez rajouter, enlever des athlètes, faire des tests vous même etc.</a:t>
          </a:r>
        </a:p>
        <a:p>
          <a:r>
            <a:rPr lang="fr-FR" sz="1100" b="0" baseline="0">
              <a:latin typeface="Times New Roman" panose="02020603050405020304" pitchFamily="18" charset="0"/>
              <a:cs typeface="Times New Roman" panose="02020603050405020304" pitchFamily="18" charset="0"/>
            </a:rPr>
            <a:t>Pendant les jeux et après, il est possible (même sur) que des records personnels vont être battus, vous aurez juste à les changer dans le tableau de comparatif potentiel , toutes les données calculées se changeront automatiquement. Cependant il faudra changer la place dans les classements, ainsi que l'onglet Analyse Kévin Mayer.  </a:t>
          </a:r>
        </a:p>
        <a:p>
          <a:endParaRPr lang="fr-FR" sz="1100" b="1">
            <a:latin typeface="Times New Roman" panose="02020603050405020304" pitchFamily="18" charset="0"/>
            <a:cs typeface="Times New Roman" panose="02020603050405020304" pitchFamily="18" charset="0"/>
          </a:endParaRPr>
        </a:p>
        <a:p>
          <a:r>
            <a:rPr lang="fr-FR" sz="1200" b="1">
              <a:solidFill>
                <a:schemeClr val="dk1"/>
              </a:solidFill>
              <a:effectLst/>
              <a:latin typeface="Times New Roman" panose="02020603050405020304" pitchFamily="18" charset="0"/>
              <a:ea typeface="+mn-ea"/>
              <a:cs typeface="Times New Roman" panose="02020603050405020304" pitchFamily="18" charset="0"/>
            </a:rPr>
            <a:t>Sources:</a:t>
          </a:r>
          <a:r>
            <a:rPr lang="fr-FR" sz="1200" b="1" baseline="0">
              <a:solidFill>
                <a:schemeClr val="dk1"/>
              </a:solidFill>
              <a:effectLst/>
              <a:latin typeface="Times New Roman" panose="02020603050405020304" pitchFamily="18" charset="0"/>
              <a:ea typeface="+mn-ea"/>
              <a:cs typeface="Times New Roman" panose="02020603050405020304" pitchFamily="18" charset="0"/>
            </a:rPr>
            <a:t> </a:t>
          </a:r>
          <a:endParaRPr lang="fr-FR" sz="1200">
            <a:effectLst/>
            <a:latin typeface="Times New Roman" panose="02020603050405020304" pitchFamily="18" charset="0"/>
            <a:cs typeface="Times New Roman" panose="02020603050405020304" pitchFamily="18" charset="0"/>
          </a:endParaRPr>
        </a:p>
        <a:p>
          <a:r>
            <a:rPr lang="fr-FR" sz="1100">
              <a:solidFill>
                <a:schemeClr val="dk1"/>
              </a:solidFill>
              <a:effectLst/>
              <a:latin typeface="Times New Roman" panose="02020603050405020304" pitchFamily="18" charset="0"/>
              <a:ea typeface="+mn-ea"/>
              <a:cs typeface="Times New Roman" panose="02020603050405020304" pitchFamily="18" charset="0"/>
            </a:rPr>
            <a:t>Les données sur les performances/records ont été trouvées sur les sites de l'IAAF, la FFA et AllAthletics.</a:t>
          </a:r>
        </a:p>
        <a:p>
          <a:r>
            <a:rPr lang="fr-FR" sz="1100" baseline="0">
              <a:solidFill>
                <a:schemeClr val="dk1"/>
              </a:solidFill>
              <a:effectLst/>
              <a:latin typeface="Times New Roman" panose="02020603050405020304" pitchFamily="18" charset="0"/>
              <a:ea typeface="+mn-ea"/>
              <a:cs typeface="Times New Roman" panose="02020603050405020304" pitchFamily="18" charset="0"/>
            </a:rPr>
            <a:t>Pour le calcul du potentiel, c'est le meilleur record entre le plein air et la salle qui a été retenu.</a:t>
          </a:r>
        </a:p>
        <a:p>
          <a:endParaRPr lang="fr-FR">
            <a:effectLst/>
            <a:latin typeface="Times New Roman" panose="02020603050405020304" pitchFamily="18" charset="0"/>
            <a:cs typeface="Times New Roman" panose="02020603050405020304" pitchFamily="18" charset="0"/>
          </a:endParaRPr>
        </a:p>
        <a:p>
          <a:r>
            <a:rPr lang="fr-FR" sz="1200" b="1">
              <a:solidFill>
                <a:schemeClr val="dk1"/>
              </a:solidFill>
              <a:effectLst/>
              <a:latin typeface="Times New Roman" panose="02020603050405020304" pitchFamily="18" charset="0"/>
              <a:ea typeface="+mn-ea"/>
              <a:cs typeface="Times New Roman" panose="02020603050405020304" pitchFamily="18" charset="0"/>
            </a:rPr>
            <a:t>Pour finir: </a:t>
          </a:r>
          <a:endParaRPr lang="fr-FR" sz="1200">
            <a:effectLst/>
            <a:latin typeface="Times New Roman" panose="02020603050405020304" pitchFamily="18" charset="0"/>
            <a:cs typeface="Times New Roman" panose="02020603050405020304" pitchFamily="18" charset="0"/>
          </a:endParaRPr>
        </a:p>
        <a:p>
          <a:r>
            <a:rPr lang="fr-FR" sz="1100">
              <a:solidFill>
                <a:schemeClr val="dk1"/>
              </a:solidFill>
              <a:effectLst/>
              <a:latin typeface="Times New Roman" panose="02020603050405020304" pitchFamily="18" charset="0"/>
              <a:ea typeface="+mn-ea"/>
              <a:cs typeface="Times New Roman" panose="02020603050405020304" pitchFamily="18" charset="0"/>
            </a:rPr>
            <a:t>J'espère que ce fichier sera "compréhensible" pour leurs utilisateurs, car il est vrai qu'en étant un bon bout de temps dessus et l'ayant créé, des informations qui sont pour moi parlantes peuvent être confuses pour d'autre.</a:t>
          </a:r>
          <a:endParaRPr lang="fr-FR">
            <a:effectLst/>
            <a:latin typeface="Times New Roman" panose="02020603050405020304" pitchFamily="18" charset="0"/>
            <a:cs typeface="Times New Roman" panose="02020603050405020304" pitchFamily="18" charset="0"/>
          </a:endParaRPr>
        </a:p>
        <a:p>
          <a:r>
            <a:rPr lang="fr-FR" sz="1100" baseline="0">
              <a:solidFill>
                <a:schemeClr val="dk1"/>
              </a:solidFill>
              <a:effectLst/>
              <a:latin typeface="Times New Roman" panose="02020603050405020304" pitchFamily="18" charset="0"/>
              <a:ea typeface="+mn-ea"/>
              <a:cs typeface="Times New Roman" panose="02020603050405020304" pitchFamily="18" charset="0"/>
            </a:rPr>
            <a:t>Je m'excuse par avance si vous appercevez quelques petites erreurs, j'ai eu beau me relire et vérifier mes informations, certaines sont peut être toujours présentes, j'espère que vous ne m'en tiendrez pas rigueur.</a:t>
          </a:r>
        </a:p>
        <a:p>
          <a:r>
            <a:rPr lang="fr-FR" sz="1100" baseline="0">
              <a:solidFill>
                <a:schemeClr val="dk1"/>
              </a:solidFill>
              <a:effectLst/>
              <a:latin typeface="Times New Roman" panose="02020603050405020304" pitchFamily="18" charset="0"/>
              <a:ea typeface="+mn-ea"/>
              <a:cs typeface="Times New Roman" panose="02020603050405020304" pitchFamily="18" charset="0"/>
            </a:rPr>
            <a:t>Ayant beaucoup de données, l'affichage étant différent entre les écrans, il se peut que des pages soient peu visible, zoomez, dézoomez, agrandissez la police...</a:t>
          </a:r>
          <a:endParaRPr lang="fr-FR">
            <a:effectLst/>
            <a:latin typeface="Times New Roman" panose="02020603050405020304" pitchFamily="18" charset="0"/>
            <a:cs typeface="Times New Roman" panose="02020603050405020304" pitchFamily="18" charset="0"/>
          </a:endParaRPr>
        </a:p>
        <a:p>
          <a:endParaRPr lang="fr-FR" sz="1100">
            <a:solidFill>
              <a:schemeClr val="dk1"/>
            </a:solidFill>
            <a:effectLst/>
            <a:latin typeface="Times New Roman" panose="02020603050405020304" pitchFamily="18" charset="0"/>
            <a:ea typeface="+mn-ea"/>
            <a:cs typeface="Times New Roman" panose="02020603050405020304" pitchFamily="18" charset="0"/>
          </a:endParaRPr>
        </a:p>
        <a:p>
          <a:r>
            <a:rPr lang="fr-FR" sz="1100">
              <a:solidFill>
                <a:schemeClr val="dk1"/>
              </a:solidFill>
              <a:effectLst/>
              <a:latin typeface="Times New Roman" panose="02020603050405020304" pitchFamily="18" charset="0"/>
              <a:ea typeface="+mn-ea"/>
              <a:cs typeface="Times New Roman" panose="02020603050405020304" pitchFamily="18" charset="0"/>
            </a:rPr>
            <a:t>N'hésitez</a:t>
          </a:r>
          <a:r>
            <a:rPr lang="fr-FR" sz="1100" baseline="0">
              <a:solidFill>
                <a:schemeClr val="dk1"/>
              </a:solidFill>
              <a:effectLst/>
              <a:latin typeface="Times New Roman" panose="02020603050405020304" pitchFamily="18" charset="0"/>
              <a:ea typeface="+mn-ea"/>
              <a:cs typeface="Times New Roman" panose="02020603050405020304" pitchFamily="18" charset="0"/>
            </a:rPr>
            <a:t> pas à le partager si vous pensez qu'il peut servir à d'autres personnes.</a:t>
          </a:r>
        </a:p>
        <a:p>
          <a:r>
            <a:rPr lang="fr-FR" sz="1100">
              <a:solidFill>
                <a:schemeClr val="dk1"/>
              </a:solidFill>
              <a:effectLst/>
              <a:latin typeface="Times New Roman" panose="02020603050405020304" pitchFamily="18" charset="0"/>
              <a:ea typeface="+mn-ea"/>
              <a:cs typeface="Times New Roman" panose="02020603050405020304" pitchFamily="18" charset="0"/>
            </a:rPr>
            <a:t>En espérant que ce fichier vous serve, vous donne une partie des informations que vous recherchez</a:t>
          </a:r>
          <a:r>
            <a:rPr lang="fr-FR" sz="1100" baseline="0">
              <a:solidFill>
                <a:schemeClr val="dk1"/>
              </a:solidFill>
              <a:effectLst/>
              <a:latin typeface="Times New Roman" panose="02020603050405020304" pitchFamily="18" charset="0"/>
              <a:ea typeface="+mn-ea"/>
              <a:cs typeface="Times New Roman" panose="02020603050405020304" pitchFamily="18" charset="0"/>
            </a:rPr>
            <a:t> et qu'il vous serve pour d'autres déca.</a:t>
          </a:r>
          <a:endParaRPr lang="fr-FR">
            <a:effectLst/>
            <a:latin typeface="Times New Roman" panose="02020603050405020304" pitchFamily="18" charset="0"/>
            <a:cs typeface="Times New Roman" panose="02020603050405020304" pitchFamily="18" charset="0"/>
          </a:endParaRPr>
        </a:p>
        <a:p>
          <a:r>
            <a:rPr lang="fr-FR" sz="1100">
              <a:solidFill>
                <a:schemeClr val="dk1"/>
              </a:solidFill>
              <a:effectLst/>
              <a:latin typeface="Times New Roman" panose="02020603050405020304" pitchFamily="18" charset="0"/>
              <a:ea typeface="+mn-ea"/>
              <a:cs typeface="Times New Roman" panose="02020603050405020304" pitchFamily="18" charset="0"/>
            </a:rPr>
            <a:t>Je serais ravi d'avoir vos retours et n'hésitez pas à me donner des idées pour perfectionner ce fichier de mon coté. </a:t>
          </a:r>
          <a:endParaRPr lang="fr-FR">
            <a:effectLst/>
            <a:latin typeface="Times New Roman" panose="02020603050405020304" pitchFamily="18" charset="0"/>
            <a:cs typeface="Times New Roman" panose="02020603050405020304" pitchFamily="18" charset="0"/>
          </a:endParaRPr>
        </a:p>
        <a:p>
          <a:r>
            <a:rPr lang="fr-FR" sz="1100">
              <a:solidFill>
                <a:schemeClr val="dk1"/>
              </a:solidFill>
              <a:effectLst/>
              <a:latin typeface="Times New Roman" panose="02020603050405020304" pitchFamily="18" charset="0"/>
              <a:ea typeface="+mn-ea"/>
              <a:cs typeface="Times New Roman" panose="02020603050405020304" pitchFamily="18" charset="0"/>
            </a:rPr>
            <a:t>En espérant</a:t>
          </a:r>
          <a:r>
            <a:rPr lang="fr-FR" sz="1100" baseline="0">
              <a:solidFill>
                <a:schemeClr val="dk1"/>
              </a:solidFill>
              <a:effectLst/>
              <a:latin typeface="Times New Roman" panose="02020603050405020304" pitchFamily="18" charset="0"/>
              <a:ea typeface="+mn-ea"/>
              <a:cs typeface="Times New Roman" panose="02020603050405020304" pitchFamily="18" charset="0"/>
            </a:rPr>
            <a:t> que Kévin nous fasse rêver.</a:t>
          </a:r>
          <a:endParaRPr lang="fr-FR" sz="1100">
            <a:solidFill>
              <a:schemeClr val="dk1"/>
            </a:solidFill>
            <a:effectLst/>
            <a:latin typeface="Times New Roman" panose="02020603050405020304" pitchFamily="18" charset="0"/>
            <a:ea typeface="+mn-ea"/>
            <a:cs typeface="Times New Roman" panose="02020603050405020304" pitchFamily="18" charset="0"/>
          </a:endParaRPr>
        </a:p>
        <a:p>
          <a:r>
            <a:rPr lang="fr-FR" sz="1100">
              <a:solidFill>
                <a:schemeClr val="dk1"/>
              </a:solidFill>
              <a:effectLst/>
              <a:latin typeface="Times New Roman" panose="02020603050405020304" pitchFamily="18" charset="0"/>
              <a:ea typeface="+mn-ea"/>
              <a:cs typeface="Times New Roman" panose="02020603050405020304" pitchFamily="18" charset="0"/>
            </a:rPr>
            <a:t>Au plaisir. </a:t>
          </a:r>
        </a:p>
        <a:p>
          <a:endParaRPr lang="fr-FR">
            <a:effectLst/>
            <a:latin typeface="Times New Roman" panose="02020603050405020304" pitchFamily="18" charset="0"/>
            <a:cs typeface="Times New Roman" panose="02020603050405020304" pitchFamily="18" charset="0"/>
          </a:endParaRPr>
        </a:p>
        <a:p>
          <a:r>
            <a:rPr lang="fr-FR" sz="1100">
              <a:solidFill>
                <a:schemeClr val="dk1"/>
              </a:solidFill>
              <a:effectLst/>
              <a:latin typeface="Times New Roman" panose="02020603050405020304" pitchFamily="18" charset="0"/>
              <a:ea typeface="+mn-ea"/>
              <a:cs typeface="Times New Roman" panose="02020603050405020304" pitchFamily="18" charset="0"/>
            </a:rPr>
            <a:t>Bonne utilisation.</a:t>
          </a:r>
        </a:p>
        <a:p>
          <a:endParaRPr lang="fr-FR" sz="1100">
            <a:solidFill>
              <a:schemeClr val="dk1"/>
            </a:solidFill>
            <a:effectLst/>
            <a:latin typeface="Times New Roman" panose="02020603050405020304" pitchFamily="18" charset="0"/>
            <a:ea typeface="+mn-ea"/>
            <a:cs typeface="Times New Roman" panose="02020603050405020304" pitchFamily="18" charset="0"/>
          </a:endParaRPr>
        </a:p>
        <a:p>
          <a:r>
            <a:rPr lang="fr-FR" sz="1100">
              <a:solidFill>
                <a:schemeClr val="dk1"/>
              </a:solidFill>
              <a:effectLst/>
              <a:latin typeface="Times New Roman" panose="02020603050405020304" pitchFamily="18" charset="0"/>
              <a:ea typeface="+mn-ea"/>
              <a:cs typeface="Times New Roman" panose="02020603050405020304" pitchFamily="18" charset="0"/>
            </a:rPr>
            <a:t>M.F,</a:t>
          </a:r>
          <a:r>
            <a:rPr lang="fr-FR" sz="1100" baseline="0">
              <a:solidFill>
                <a:schemeClr val="dk1"/>
              </a:solidFill>
              <a:effectLst/>
              <a:latin typeface="Times New Roman" panose="02020603050405020304" pitchFamily="18" charset="0"/>
              <a:ea typeface="+mn-ea"/>
              <a:cs typeface="Times New Roman" panose="02020603050405020304" pitchFamily="18" charset="0"/>
            </a:rPr>
            <a:t> M.U</a:t>
          </a:r>
          <a:endParaRPr lang="fr-FR">
            <a:effectLst/>
            <a:latin typeface="Times New Roman" panose="02020603050405020304" pitchFamily="18" charset="0"/>
            <a:cs typeface="Times New Roman" panose="02020603050405020304" pitchFamily="18" charset="0"/>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12533</xdr:colOff>
      <xdr:row>19</xdr:row>
      <xdr:rowOff>100263</xdr:rowOff>
    </xdr:from>
    <xdr:to>
      <xdr:col>13</xdr:col>
      <xdr:colOff>814638</xdr:colOff>
      <xdr:row>19</xdr:row>
      <xdr:rowOff>100263</xdr:rowOff>
    </xdr:to>
    <xdr:cxnSp macro="">
      <xdr:nvCxnSpPr>
        <xdr:cNvPr id="3" name="Connecteur droit avec flèche 2"/>
        <xdr:cNvCxnSpPr/>
      </xdr:nvCxnSpPr>
      <xdr:spPr>
        <a:xfrm flipH="1">
          <a:off x="10577763" y="3158289"/>
          <a:ext cx="80210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24</xdr:row>
      <xdr:rowOff>0</xdr:rowOff>
    </xdr:from>
    <xdr:to>
      <xdr:col>17</xdr:col>
      <xdr:colOff>9525</xdr:colOff>
      <xdr:row>32</xdr:row>
      <xdr:rowOff>47625</xdr:rowOff>
    </xdr:to>
    <xdr:sp macro="" textlink="">
      <xdr:nvSpPr>
        <xdr:cNvPr id="2" name="ZoneTexte 1"/>
        <xdr:cNvSpPr txBox="1"/>
      </xdr:nvSpPr>
      <xdr:spPr>
        <a:xfrm>
          <a:off x="266700" y="4572000"/>
          <a:ext cx="1317307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 calcul record/potentiel</a:t>
          </a:r>
          <a:r>
            <a:rPr lang="fr-FR" sz="1100" baseline="0"/>
            <a:t> montre la marge qu'il existe entre le record au décathlon d'un athlète et son potentiel total de point. Il peut être interprété de différentes façons.</a:t>
          </a:r>
        </a:p>
        <a:p>
          <a:r>
            <a:rPr lang="fr-FR" sz="1100" baseline="0"/>
            <a:t>Un ratio trop bas voudrait dire que l'athlète a beaucoup de marge pour améliorer son record, mais il peut aussi indiquer qu'un athlète a pu réaliser de très bonne performances dans une discipline lorsqu'il était plus jeune, alors que maintenant il n'arrive plus de nouveau à réaliser cette performance.  Cependant il a pu améliorer d'autres records (exemple de Dan O'Brien qui bat son record du disque en 2002 alors que son record du décathlon datait de 1992). La marge est donc plus restreinte qu'elle n'y parrait. </a:t>
          </a:r>
        </a:p>
        <a:p>
          <a:endParaRPr lang="fr-FR" sz="1100" baseline="0"/>
        </a:p>
        <a:p>
          <a:r>
            <a:rPr lang="fr-FR" sz="1100" baseline="0"/>
            <a:t>A contrario un ratio beaucoup trop proche de 100% peut indiquer que l'athlète à une marge beaucoup plus faible pour améliorer son record et qu'il a optimisé son décathlon. Mais cela peut aussi indiquer que ses records ne reflètent pas son vrai niveau. Et qu'il a un potentiel beaucoup plus important . Car comme dit précédemment, il est difficile de battre tous ses records sur un seul décathlon.</a:t>
          </a:r>
        </a:p>
        <a:p>
          <a:endParaRPr lang="fr-FR" sz="1100" baseline="0"/>
        </a:p>
        <a:p>
          <a:r>
            <a:rPr lang="fr-FR" sz="1100" baseline="0"/>
            <a:t>Les cellules si moyenne indiquent le record qu'aurait un athlète s'il était dans la moyenne.</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xou/Downloads/Table%20cotation%20D&#233;cathl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s-Points"/>
      <sheetName val="Formules"/>
      <sheetName val="Module1"/>
      <sheetName val="Module2"/>
    </sheetNames>
    <sheetDataSet>
      <sheetData sheetId="0" refreshError="1"/>
      <sheetData sheetId="1" refreshError="1">
        <row r="6">
          <cell r="C6">
            <v>25.434699999999999</v>
          </cell>
          <cell r="D6">
            <v>18</v>
          </cell>
          <cell r="E6">
            <v>1.81</v>
          </cell>
        </row>
        <row r="7">
          <cell r="C7">
            <v>1.53775</v>
          </cell>
          <cell r="D7">
            <v>82</v>
          </cell>
          <cell r="E7">
            <v>1.81</v>
          </cell>
        </row>
        <row r="8">
          <cell r="C8">
            <v>5.7435200000000002</v>
          </cell>
          <cell r="D8">
            <v>28.5</v>
          </cell>
          <cell r="E8">
            <v>1.92</v>
          </cell>
        </row>
        <row r="9">
          <cell r="C9">
            <v>3.7679999999999998E-2</v>
          </cell>
          <cell r="D9">
            <v>480</v>
          </cell>
          <cell r="E9">
            <v>1.85</v>
          </cell>
        </row>
        <row r="10">
          <cell r="C10">
            <v>0.14354</v>
          </cell>
          <cell r="D10">
            <v>220</v>
          </cell>
          <cell r="E10">
            <v>1.4</v>
          </cell>
        </row>
        <row r="11">
          <cell r="C11">
            <v>0.84650000000000003</v>
          </cell>
          <cell r="D11">
            <v>75</v>
          </cell>
          <cell r="E11">
            <v>1.42</v>
          </cell>
        </row>
        <row r="12">
          <cell r="C12">
            <v>0.2797</v>
          </cell>
          <cell r="D12">
            <v>100</v>
          </cell>
          <cell r="E12">
            <v>1.35</v>
          </cell>
        </row>
        <row r="13">
          <cell r="C13">
            <v>51.39</v>
          </cell>
          <cell r="D13">
            <v>1.5</v>
          </cell>
          <cell r="E13">
            <v>1.05</v>
          </cell>
        </row>
        <row r="14">
          <cell r="C14">
            <v>12.91</v>
          </cell>
          <cell r="D14">
            <v>4</v>
          </cell>
          <cell r="E14">
            <v>1.1000000000000001</v>
          </cell>
        </row>
        <row r="15">
          <cell r="C15">
            <v>10.14</v>
          </cell>
          <cell r="D15">
            <v>7</v>
          </cell>
          <cell r="E15">
            <v>1.08</v>
          </cell>
        </row>
      </sheetData>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abSelected="1" zoomScaleNormal="100" workbookViewId="0">
      <selection activeCell="G1" sqref="G1"/>
    </sheetView>
  </sheetViews>
  <sheetFormatPr baseColWidth="10" defaultRowHeight="15" x14ac:dyDescent="0.25"/>
  <sheetData>
    <row r="1" spans="2:23" x14ac:dyDescent="0.25">
      <c r="E1" s="120"/>
      <c r="F1" s="120"/>
      <c r="G1" s="311"/>
      <c r="H1" s="120"/>
      <c r="I1" s="120" t="s">
        <v>223</v>
      </c>
      <c r="J1" s="120"/>
    </row>
    <row r="2" spans="2:23" x14ac:dyDescent="0.25">
      <c r="E2" s="120"/>
      <c r="F2" s="120"/>
      <c r="G2" s="120"/>
      <c r="H2" s="120"/>
      <c r="I2" s="120"/>
      <c r="J2" s="120"/>
    </row>
    <row r="11" spans="2:23" x14ac:dyDescent="0.25">
      <c r="B11" s="107"/>
      <c r="C11" s="107"/>
      <c r="D11" s="107"/>
      <c r="E11" s="107"/>
      <c r="F11" s="107"/>
      <c r="G11" s="107"/>
      <c r="H11" s="107"/>
      <c r="I11" s="107"/>
      <c r="J11" s="107"/>
      <c r="K11" s="107"/>
      <c r="L11" s="107"/>
      <c r="M11" s="107"/>
      <c r="N11" s="107"/>
      <c r="O11" s="107"/>
      <c r="P11" s="107"/>
      <c r="Q11" s="107"/>
      <c r="R11" s="107"/>
      <c r="S11" s="107"/>
      <c r="T11" s="107"/>
      <c r="U11" s="107"/>
      <c r="V11" s="107"/>
      <c r="W11" s="107"/>
    </row>
    <row r="12" spans="2:23" x14ac:dyDescent="0.25">
      <c r="B12" s="107"/>
      <c r="C12" s="107"/>
      <c r="D12" s="107"/>
      <c r="E12" s="107"/>
      <c r="F12" s="107"/>
      <c r="G12" s="107"/>
      <c r="H12" s="107"/>
      <c r="I12" s="107"/>
      <c r="J12" s="107"/>
      <c r="K12" s="107"/>
      <c r="L12" s="107"/>
      <c r="M12" s="107"/>
      <c r="N12" s="107"/>
      <c r="O12" s="107"/>
      <c r="P12" s="107"/>
      <c r="Q12" s="107"/>
      <c r="R12" s="107"/>
      <c r="S12" s="107"/>
      <c r="T12" s="107"/>
      <c r="U12" s="107"/>
      <c r="V12" s="107"/>
      <c r="W12" s="107"/>
    </row>
    <row r="13" spans="2:23" x14ac:dyDescent="0.25">
      <c r="B13" s="107"/>
      <c r="C13" s="107"/>
      <c r="D13" s="107"/>
      <c r="E13" s="107"/>
      <c r="F13" s="107"/>
      <c r="G13" s="107"/>
      <c r="H13" s="107"/>
      <c r="I13" s="107"/>
      <c r="J13" s="107"/>
      <c r="K13" s="107"/>
      <c r="L13" s="107"/>
      <c r="M13" s="107"/>
      <c r="N13" s="107"/>
      <c r="O13" s="107"/>
      <c r="P13" s="107"/>
      <c r="Q13" s="107"/>
      <c r="R13" s="107"/>
      <c r="S13" s="107"/>
      <c r="T13" s="107"/>
      <c r="U13" s="107"/>
      <c r="V13" s="107"/>
      <c r="W13" s="107"/>
    </row>
    <row r="19" spans="1:16" x14ac:dyDescent="0.25">
      <c r="A19" s="218"/>
      <c r="B19" s="218"/>
      <c r="C19" s="218"/>
      <c r="D19" s="218"/>
      <c r="E19" s="218"/>
      <c r="F19" s="218"/>
      <c r="G19" s="218"/>
      <c r="H19" s="218"/>
      <c r="I19" s="218"/>
      <c r="J19" s="218"/>
      <c r="K19" s="218"/>
      <c r="L19" s="218"/>
      <c r="M19" s="218"/>
      <c r="N19" s="218"/>
      <c r="O19" s="218"/>
      <c r="P19" s="218"/>
    </row>
    <row r="20" spans="1:16" x14ac:dyDescent="0.25">
      <c r="A20" s="218"/>
      <c r="B20" s="218"/>
      <c r="C20" s="218"/>
      <c r="D20" s="218"/>
      <c r="E20" s="218"/>
      <c r="F20" s="218"/>
      <c r="G20" s="218"/>
      <c r="H20" s="218"/>
      <c r="I20" s="218"/>
      <c r="J20" s="218"/>
      <c r="K20" s="218"/>
      <c r="L20" s="218"/>
      <c r="M20" s="218"/>
      <c r="N20" s="218"/>
      <c r="O20" s="218"/>
      <c r="P20" s="218"/>
    </row>
  </sheetData>
  <sheetProtection algorithmName="SHA-512" hashValue="x42SA8UPxOBlv2jkeqLi4syWgIfJgEiVa053b61F1xJ4C0Ic3hjlziGAmAYxLsKtQsYTXiE+1wqIM/YSLSd6SQ==" saltValue="nUKMBzeV9kNs4fShX40evA==" spinCount="100000" sheet="1" objects="1" scenarios="1" selectLockedCells="1"/>
  <mergeCells count="1">
    <mergeCell ref="A19:P20"/>
  </mergeCells>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Normal="100" workbookViewId="0">
      <selection sqref="A1:C1"/>
    </sheetView>
  </sheetViews>
  <sheetFormatPr baseColWidth="10" defaultRowHeight="15" x14ac:dyDescent="0.25"/>
  <cols>
    <col min="7" max="7" width="13.5703125" customWidth="1"/>
    <col min="9" max="9" width="8.5703125" customWidth="1"/>
    <col min="11" max="11" width="12.5703125" customWidth="1"/>
    <col min="12" max="12" width="18.140625" customWidth="1"/>
    <col min="15" max="15" width="22.5703125" customWidth="1"/>
  </cols>
  <sheetData>
    <row r="1" spans="1:16" x14ac:dyDescent="0.25">
      <c r="A1" s="278" t="s">
        <v>125</v>
      </c>
      <c r="B1" s="279"/>
      <c r="C1" s="280"/>
      <c r="F1" s="278" t="s">
        <v>130</v>
      </c>
      <c r="G1" s="279"/>
      <c r="H1" s="280"/>
      <c r="J1" s="248" t="s">
        <v>193</v>
      </c>
      <c r="K1" s="281"/>
      <c r="L1" s="249"/>
      <c r="N1" s="52" t="s">
        <v>145</v>
      </c>
      <c r="P1" t="s">
        <v>126</v>
      </c>
    </row>
    <row r="2" spans="1:16" x14ac:dyDescent="0.25">
      <c r="A2" s="30"/>
      <c r="B2" s="216" t="s">
        <v>11</v>
      </c>
      <c r="C2" s="216" t="s">
        <v>126</v>
      </c>
      <c r="F2" s="14"/>
      <c r="G2" s="28" t="s">
        <v>131</v>
      </c>
      <c r="H2" s="28" t="s">
        <v>132</v>
      </c>
      <c r="J2" s="250"/>
      <c r="K2" s="282"/>
      <c r="L2" s="251"/>
    </row>
    <row r="3" spans="1:16" x14ac:dyDescent="0.25">
      <c r="A3" s="28">
        <v>1</v>
      </c>
      <c r="B3" s="14" t="s">
        <v>124</v>
      </c>
      <c r="C3" s="14">
        <v>9045</v>
      </c>
      <c r="F3" s="28">
        <v>1</v>
      </c>
      <c r="G3" s="14" t="s">
        <v>100</v>
      </c>
      <c r="H3" s="110">
        <f>C12/'Comparatif Potentiel'!B16</f>
        <v>0.9869128301004908</v>
      </c>
      <c r="J3" s="28">
        <v>1</v>
      </c>
      <c r="K3" s="14" t="s">
        <v>124</v>
      </c>
      <c r="L3" s="44">
        <f>C3-'Comparatif Potentiel'!B3</f>
        <v>-498</v>
      </c>
      <c r="N3" t="s">
        <v>144</v>
      </c>
      <c r="O3" s="67">
        <f>'Analyse Kévin Mayer'!I7/'Comparatif Potentiel'!C6</f>
        <v>0.95646349631614203</v>
      </c>
      <c r="P3" s="45">
        <f>'Analyse Kévin Mayer'!I7-'Comparatif Potentiel'!C6</f>
        <v>-195</v>
      </c>
    </row>
    <row r="4" spans="1:16" x14ac:dyDescent="0.25">
      <c r="A4" s="28">
        <v>2</v>
      </c>
      <c r="B4" s="14" t="s">
        <v>14</v>
      </c>
      <c r="C4" s="14">
        <v>8695</v>
      </c>
      <c r="F4" s="28">
        <v>2</v>
      </c>
      <c r="G4" s="14" t="s">
        <v>120</v>
      </c>
      <c r="H4" s="110">
        <f>C14/'Comparatif Potentiel'!B15</f>
        <v>0.97474220831885061</v>
      </c>
      <c r="J4" s="28">
        <v>2</v>
      </c>
      <c r="K4" s="142" t="s">
        <v>213</v>
      </c>
      <c r="L4" s="44">
        <f>C17-'Comparatif Potentiel'!M51</f>
        <v>-486</v>
      </c>
    </row>
    <row r="5" spans="1:16" x14ac:dyDescent="0.25">
      <c r="A5" s="28">
        <v>3</v>
      </c>
      <c r="B5" s="14" t="s">
        <v>127</v>
      </c>
      <c r="C5" s="14">
        <v>8654</v>
      </c>
      <c r="F5" s="28">
        <v>3</v>
      </c>
      <c r="G5" s="14" t="s">
        <v>123</v>
      </c>
      <c r="H5" s="110">
        <f>C13/'Comparatif Potentiel'!B14</f>
        <v>0.97207799700011543</v>
      </c>
      <c r="J5" s="28">
        <v>3</v>
      </c>
      <c r="K5" s="14" t="s">
        <v>12</v>
      </c>
      <c r="L5" s="44">
        <f>C8-'Comparatif Potentiel'!B6</f>
        <v>-455</v>
      </c>
      <c r="N5" s="52" t="s">
        <v>146</v>
      </c>
    </row>
    <row r="6" spans="1:16" x14ac:dyDescent="0.25">
      <c r="A6" s="28">
        <v>4</v>
      </c>
      <c r="B6" s="14" t="s">
        <v>19</v>
      </c>
      <c r="C6" s="14">
        <v>8605</v>
      </c>
      <c r="F6" s="28">
        <v>4</v>
      </c>
      <c r="G6" s="14" t="s">
        <v>16</v>
      </c>
      <c r="H6" s="110">
        <f>C7/'Comparatif Potentiel'!B10</f>
        <v>0.97107531760435573</v>
      </c>
      <c r="J6" s="28">
        <v>4</v>
      </c>
      <c r="K6" s="14" t="s">
        <v>14</v>
      </c>
      <c r="L6" s="44">
        <f>C4-'Comparatif Potentiel'!B4</f>
        <v>-412</v>
      </c>
      <c r="N6" t="s">
        <v>12</v>
      </c>
      <c r="O6" s="67">
        <f>'Analyse Kévin Mayer'!L7/'Comparatif Potentiel'!D6</f>
        <v>0.95641538803646875</v>
      </c>
      <c r="P6" s="45">
        <f>'Analyse Kévin Mayer'!L7-'Comparatif Potentiel'!D6</f>
        <v>-196</v>
      </c>
    </row>
    <row r="7" spans="1:16" x14ac:dyDescent="0.25">
      <c r="A7" s="28">
        <v>5</v>
      </c>
      <c r="B7" s="14" t="s">
        <v>16</v>
      </c>
      <c r="C7" s="14">
        <v>8561</v>
      </c>
      <c r="F7" s="28">
        <v>5</v>
      </c>
      <c r="G7" s="14" t="s">
        <v>129</v>
      </c>
      <c r="H7" s="110">
        <f>C11/'Comparatif Potentiel'!B12</f>
        <v>0.96708195222311122</v>
      </c>
      <c r="J7" s="28">
        <v>5</v>
      </c>
      <c r="K7" s="14" t="s">
        <v>119</v>
      </c>
      <c r="L7" s="44">
        <f>C15-'Comparatif Potentiel'!B11</f>
        <v>-399</v>
      </c>
    </row>
    <row r="8" spans="1:16" x14ac:dyDescent="0.25">
      <c r="A8" s="28">
        <v>6</v>
      </c>
      <c r="B8" s="14" t="s">
        <v>12</v>
      </c>
      <c r="C8" s="14">
        <v>8521</v>
      </c>
      <c r="F8" s="28">
        <v>6</v>
      </c>
      <c r="G8" s="142" t="s">
        <v>161</v>
      </c>
      <c r="H8" s="110">
        <f>'Classement record'!C17/'Comparatif Potentiel'!M63</f>
        <v>0.96082111436950146</v>
      </c>
      <c r="J8" s="28">
        <v>6</v>
      </c>
      <c r="K8" s="14" t="s">
        <v>127</v>
      </c>
      <c r="L8" s="44">
        <f>C5-'Comparatif Potentiel'!B5</f>
        <v>-394</v>
      </c>
    </row>
    <row r="9" spans="1:16" x14ac:dyDescent="0.25">
      <c r="A9" s="28">
        <v>7</v>
      </c>
      <c r="B9" s="14" t="s">
        <v>128</v>
      </c>
      <c r="C9" s="14">
        <v>8506</v>
      </c>
      <c r="F9" s="28">
        <v>7</v>
      </c>
      <c r="G9" s="14" t="s">
        <v>19</v>
      </c>
      <c r="H9" s="110">
        <f>C6/'Comparatif Potentiel'!B7</f>
        <v>0.9587743732590529</v>
      </c>
      <c r="J9" s="28">
        <v>7</v>
      </c>
      <c r="K9" s="14" t="s">
        <v>15</v>
      </c>
      <c r="L9" s="44">
        <f>C10-'Comparatif Potentiel'!B9</f>
        <v>-374</v>
      </c>
    </row>
    <row r="10" spans="1:16" x14ac:dyDescent="0.25">
      <c r="A10" s="28">
        <v>8</v>
      </c>
      <c r="B10" s="14" t="s">
        <v>15</v>
      </c>
      <c r="C10" s="14">
        <v>8471</v>
      </c>
      <c r="F10" s="28">
        <v>8</v>
      </c>
      <c r="G10" s="14" t="s">
        <v>128</v>
      </c>
      <c r="H10" s="110">
        <f>C9/'Comparatif Potentiel'!B8</f>
        <v>0.95853053865224247</v>
      </c>
      <c r="J10" s="28">
        <v>8</v>
      </c>
      <c r="K10" s="14" t="s">
        <v>19</v>
      </c>
      <c r="L10" s="44">
        <f>C6-'Comparatif Potentiel'!B7</f>
        <v>-370</v>
      </c>
    </row>
    <row r="11" spans="1:16" x14ac:dyDescent="0.25">
      <c r="A11" s="28">
        <v>9</v>
      </c>
      <c r="B11" s="14" t="s">
        <v>129</v>
      </c>
      <c r="C11" s="14">
        <v>8461</v>
      </c>
      <c r="F11" s="28">
        <v>9</v>
      </c>
      <c r="G11" s="14" t="s">
        <v>15</v>
      </c>
      <c r="H11" s="110">
        <f>C10/'Comparatif Potentiel'!B9</f>
        <v>0.95771622385528543</v>
      </c>
      <c r="J11" s="28">
        <v>9</v>
      </c>
      <c r="K11" s="14" t="s">
        <v>128</v>
      </c>
      <c r="L11" s="44">
        <f>C9-'Comparatif Potentiel'!B8</f>
        <v>-368</v>
      </c>
    </row>
    <row r="12" spans="1:16" x14ac:dyDescent="0.25">
      <c r="A12" s="28">
        <v>10</v>
      </c>
      <c r="B12" s="14" t="s">
        <v>100</v>
      </c>
      <c r="C12" s="14">
        <v>8446</v>
      </c>
      <c r="F12" s="28">
        <v>10</v>
      </c>
      <c r="G12" s="14" t="s">
        <v>127</v>
      </c>
      <c r="H12" s="110">
        <f>C5/'Comparatif Potentiel'!B5</f>
        <v>0.95645446507515475</v>
      </c>
      <c r="J12" s="28">
        <v>10</v>
      </c>
      <c r="K12" s="142" t="s">
        <v>161</v>
      </c>
      <c r="L12" s="44">
        <f>C17-'Comparatif Potentiel'!M63</f>
        <v>-334</v>
      </c>
    </row>
    <row r="13" spans="1:16" x14ac:dyDescent="0.25">
      <c r="A13" s="28">
        <v>11</v>
      </c>
      <c r="B13" s="14" t="s">
        <v>123</v>
      </c>
      <c r="C13" s="14">
        <v>8425</v>
      </c>
      <c r="F13" s="28">
        <v>11</v>
      </c>
      <c r="G13" s="14" t="s">
        <v>14</v>
      </c>
      <c r="H13" s="110">
        <f>C4/'Comparatif Potentiel'!B4</f>
        <v>0.95476007466783797</v>
      </c>
      <c r="J13" s="28">
        <v>11</v>
      </c>
      <c r="K13" s="14" t="s">
        <v>129</v>
      </c>
      <c r="L13" s="44">
        <f>C11-'Comparatif Potentiel'!B12</f>
        <v>-288</v>
      </c>
    </row>
    <row r="14" spans="1:16" x14ac:dyDescent="0.25">
      <c r="A14" s="28">
        <v>12</v>
      </c>
      <c r="B14" s="14" t="s">
        <v>120</v>
      </c>
      <c r="C14" s="14">
        <v>8413</v>
      </c>
      <c r="F14" s="28">
        <v>12</v>
      </c>
      <c r="G14" s="14" t="s">
        <v>119</v>
      </c>
      <c r="H14" s="110">
        <f>C15/'Comparatif Potentiel'!B11</f>
        <v>0.9544260422615648</v>
      </c>
      <c r="J14" s="28">
        <v>12</v>
      </c>
      <c r="K14" s="14" t="s">
        <v>16</v>
      </c>
      <c r="L14" s="44">
        <f>C7-'Comparatif Potentiel'!B10</f>
        <v>-255</v>
      </c>
    </row>
    <row r="15" spans="1:16" x14ac:dyDescent="0.25">
      <c r="A15" s="28">
        <v>13</v>
      </c>
      <c r="B15" s="14" t="s">
        <v>119</v>
      </c>
      <c r="C15" s="14">
        <v>8356</v>
      </c>
      <c r="F15" s="28">
        <v>13</v>
      </c>
      <c r="G15" s="192" t="s">
        <v>213</v>
      </c>
      <c r="H15" s="110">
        <f>C16/'Comparatif Potentiel'!M51</f>
        <v>0.95136567938227501</v>
      </c>
      <c r="J15" s="28">
        <v>13</v>
      </c>
      <c r="K15" s="14" t="s">
        <v>123</v>
      </c>
      <c r="L15" s="44">
        <f>C13-'Comparatif Potentiel'!B14</f>
        <v>-242</v>
      </c>
    </row>
    <row r="16" spans="1:16" x14ac:dyDescent="0.25">
      <c r="A16" s="61">
        <v>14</v>
      </c>
      <c r="B16" s="142" t="s">
        <v>208</v>
      </c>
      <c r="C16" s="142">
        <v>8255</v>
      </c>
      <c r="F16" s="28">
        <v>14</v>
      </c>
      <c r="G16" s="14" t="s">
        <v>12</v>
      </c>
      <c r="H16" s="110">
        <f>C8/'Comparatif Potentiel'!B6</f>
        <v>0.94930926916221037</v>
      </c>
      <c r="J16" s="28">
        <v>14</v>
      </c>
      <c r="K16" s="14" t="s">
        <v>120</v>
      </c>
      <c r="L16" s="44">
        <f>C14-'Comparatif Potentiel'!B15</f>
        <v>-218</v>
      </c>
    </row>
    <row r="17" spans="1:12" x14ac:dyDescent="0.25">
      <c r="A17" s="61">
        <v>15</v>
      </c>
      <c r="B17" s="31" t="s">
        <v>161</v>
      </c>
      <c r="C17" s="31">
        <v>8191</v>
      </c>
      <c r="F17" s="28">
        <v>15</v>
      </c>
      <c r="G17" s="14" t="s">
        <v>124</v>
      </c>
      <c r="H17" s="110">
        <f>C3/'Comparatif Potentiel'!B3</f>
        <v>0.94781515246777748</v>
      </c>
      <c r="J17" s="61">
        <v>15</v>
      </c>
      <c r="K17" s="14" t="s">
        <v>100</v>
      </c>
      <c r="L17" s="44">
        <f>C12-'Comparatif Potentiel'!B16</f>
        <v>-112</v>
      </c>
    </row>
    <row r="18" spans="1:12" x14ac:dyDescent="0.25">
      <c r="G18" t="s">
        <v>147</v>
      </c>
      <c r="H18" s="68">
        <f>AVERAGE(H3:H17)</f>
        <v>0.96145754922665505</v>
      </c>
    </row>
    <row r="20" spans="1:12" x14ac:dyDescent="0.25">
      <c r="F20" t="s">
        <v>148</v>
      </c>
      <c r="G20" t="s">
        <v>12</v>
      </c>
      <c r="H20" s="94">
        <f>H18*'Comparatif Potentiel'!B6</f>
        <v>8630.0429618584549</v>
      </c>
    </row>
    <row r="21" spans="1:12" x14ac:dyDescent="0.25">
      <c r="F21" s="94" t="s">
        <v>148</v>
      </c>
      <c r="G21" s="94" t="s">
        <v>13</v>
      </c>
      <c r="H21" s="94">
        <f>H18*'Comparatif Potentiel'!B3</f>
        <v>9175.1893922699692</v>
      </c>
    </row>
    <row r="22" spans="1:12" x14ac:dyDescent="0.25">
      <c r="F22" t="s">
        <v>148</v>
      </c>
      <c r="G22" t="s">
        <v>19</v>
      </c>
      <c r="H22" s="94">
        <f>H18*'Comparatif Potentiel'!B7</f>
        <v>8629.0815043092298</v>
      </c>
    </row>
    <row r="23" spans="1:12" x14ac:dyDescent="0.25">
      <c r="F23" t="s">
        <v>148</v>
      </c>
      <c r="G23" t="s">
        <v>14</v>
      </c>
      <c r="H23" s="94">
        <f>H18*'Comparatif Potentiel'!B4</f>
        <v>8755.9939008071469</v>
      </c>
    </row>
  </sheetData>
  <mergeCells count="3">
    <mergeCell ref="A1:C1"/>
    <mergeCell ref="F1:H1"/>
    <mergeCell ref="J1:L2"/>
  </mergeCells>
  <pageMargins left="0.7" right="0.7" top="0.75" bottom="0.75" header="0.3" footer="0.3"/>
  <pageSetup paperSize="9"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opLeftCell="A13" zoomScale="85" zoomScaleNormal="85" workbookViewId="0">
      <selection activeCell="M44" sqref="M44"/>
    </sheetView>
  </sheetViews>
  <sheetFormatPr baseColWidth="10" defaultRowHeight="15" x14ac:dyDescent="0.25"/>
  <cols>
    <col min="2" max="2" width="15.140625" customWidth="1"/>
    <col min="3" max="3" width="12.140625" customWidth="1"/>
    <col min="4" max="4" width="13.85546875" customWidth="1"/>
    <col min="5" max="5" width="12.7109375" customWidth="1"/>
    <col min="9" max="9" width="16" customWidth="1"/>
    <col min="12" max="12" width="17" customWidth="1"/>
  </cols>
  <sheetData>
    <row r="1" spans="1:17" x14ac:dyDescent="0.25">
      <c r="D1" s="307" t="s">
        <v>167</v>
      </c>
      <c r="E1" s="307"/>
      <c r="F1" s="307"/>
      <c r="G1" s="307"/>
      <c r="H1" s="307"/>
      <c r="I1" s="307"/>
      <c r="J1" s="307"/>
      <c r="K1" s="307"/>
    </row>
    <row r="2" spans="1:17" x14ac:dyDescent="0.25">
      <c r="D2" s="307"/>
      <c r="E2" s="307"/>
      <c r="F2" s="307"/>
      <c r="G2" s="307"/>
      <c r="H2" s="307"/>
      <c r="I2" s="307"/>
      <c r="J2" s="307"/>
      <c r="K2" s="307"/>
    </row>
    <row r="3" spans="1:17" x14ac:dyDescent="0.25">
      <c r="D3" s="307"/>
      <c r="E3" s="307"/>
      <c r="F3" s="307"/>
      <c r="G3" s="307"/>
      <c r="H3" s="307"/>
      <c r="I3" s="307"/>
      <c r="J3" s="307"/>
      <c r="K3" s="307"/>
    </row>
    <row r="5" spans="1:17" x14ac:dyDescent="0.25">
      <c r="B5" s="308" t="s">
        <v>31</v>
      </c>
      <c r="C5" s="309"/>
      <c r="D5" s="309"/>
      <c r="E5" s="309"/>
      <c r="F5" s="310"/>
    </row>
    <row r="6" spans="1:17" x14ac:dyDescent="0.25">
      <c r="B6" s="14"/>
      <c r="C6" s="14" t="s">
        <v>20</v>
      </c>
      <c r="D6" s="14" t="s">
        <v>23</v>
      </c>
      <c r="E6" s="106" t="s">
        <v>32</v>
      </c>
      <c r="F6" s="14" t="s">
        <v>33</v>
      </c>
      <c r="H6" s="278" t="s">
        <v>106</v>
      </c>
      <c r="I6" s="280"/>
      <c r="K6" s="278" t="s">
        <v>107</v>
      </c>
      <c r="L6" s="280"/>
    </row>
    <row r="7" spans="1:17" x14ac:dyDescent="0.25">
      <c r="B7" s="14" t="s">
        <v>25</v>
      </c>
      <c r="C7" s="14">
        <v>4271</v>
      </c>
      <c r="D7" s="14">
        <v>4250</v>
      </c>
      <c r="E7" s="28">
        <f t="shared" ref="E7:E12" si="0">C7+D7</f>
        <v>8521</v>
      </c>
      <c r="F7" s="14">
        <v>2014</v>
      </c>
      <c r="H7" s="14" t="s">
        <v>29</v>
      </c>
      <c r="I7" s="14">
        <v>4284</v>
      </c>
      <c r="K7" s="14" t="s">
        <v>24</v>
      </c>
      <c r="L7" s="14">
        <v>4301</v>
      </c>
    </row>
    <row r="8" spans="1:17" x14ac:dyDescent="0.25">
      <c r="B8" s="14" t="s">
        <v>28</v>
      </c>
      <c r="C8" s="14">
        <v>4210</v>
      </c>
      <c r="D8" s="14">
        <v>4259</v>
      </c>
      <c r="E8" s="28">
        <f t="shared" si="0"/>
        <v>8469</v>
      </c>
      <c r="F8" s="14">
        <v>2015</v>
      </c>
      <c r="H8" s="14" t="s">
        <v>25</v>
      </c>
      <c r="I8" s="14">
        <v>4271</v>
      </c>
      <c r="K8" s="14" t="s">
        <v>30</v>
      </c>
      <c r="L8" s="14">
        <v>4261</v>
      </c>
    </row>
    <row r="9" spans="1:17" x14ac:dyDescent="0.25">
      <c r="B9" s="14" t="s">
        <v>24</v>
      </c>
      <c r="C9" s="14">
        <v>4145</v>
      </c>
      <c r="D9" s="14">
        <v>4301</v>
      </c>
      <c r="E9" s="28">
        <f t="shared" si="0"/>
        <v>8446</v>
      </c>
      <c r="F9" s="14">
        <v>2013</v>
      </c>
      <c r="H9" s="14" t="s">
        <v>28</v>
      </c>
      <c r="I9" s="14">
        <v>4210</v>
      </c>
      <c r="K9" s="14" t="s">
        <v>28</v>
      </c>
      <c r="L9" s="14">
        <v>4259</v>
      </c>
    </row>
    <row r="10" spans="1:17" x14ac:dyDescent="0.25">
      <c r="B10" s="14" t="s">
        <v>30</v>
      </c>
      <c r="C10" s="14">
        <v>4185</v>
      </c>
      <c r="D10" s="14">
        <v>4261</v>
      </c>
      <c r="E10" s="28">
        <f t="shared" si="0"/>
        <v>8446</v>
      </c>
      <c r="F10" s="14">
        <v>2016</v>
      </c>
      <c r="H10" s="14" t="s">
        <v>27</v>
      </c>
      <c r="I10" s="14">
        <v>4195</v>
      </c>
      <c r="K10" s="14" t="s">
        <v>25</v>
      </c>
      <c r="L10" s="14">
        <v>4250</v>
      </c>
    </row>
    <row r="11" spans="1:17" x14ac:dyDescent="0.25">
      <c r="B11" s="14" t="s">
        <v>27</v>
      </c>
      <c r="C11" s="14">
        <v>4195</v>
      </c>
      <c r="D11" s="14">
        <v>4220</v>
      </c>
      <c r="E11" s="28">
        <f t="shared" si="0"/>
        <v>8415</v>
      </c>
      <c r="F11" s="14">
        <v>2012</v>
      </c>
      <c r="H11" s="14" t="s">
        <v>30</v>
      </c>
      <c r="I11" s="14">
        <v>4185</v>
      </c>
      <c r="K11" s="14" t="s">
        <v>27</v>
      </c>
      <c r="L11" s="14">
        <v>4220</v>
      </c>
    </row>
    <row r="12" spans="1:17" x14ac:dyDescent="0.25">
      <c r="B12" s="14" t="s">
        <v>29</v>
      </c>
      <c r="C12" s="14">
        <v>4284</v>
      </c>
      <c r="D12" s="14">
        <v>4106</v>
      </c>
      <c r="E12" s="28">
        <f t="shared" si="0"/>
        <v>8390</v>
      </c>
      <c r="F12" s="14">
        <v>2013</v>
      </c>
      <c r="H12" s="14" t="s">
        <v>24</v>
      </c>
      <c r="I12" s="14">
        <v>4145</v>
      </c>
      <c r="K12" s="14" t="s">
        <v>29</v>
      </c>
      <c r="L12" s="14">
        <v>4106</v>
      </c>
    </row>
    <row r="13" spans="1:17" ht="15.75" thickBot="1" x14ac:dyDescent="0.3"/>
    <row r="14" spans="1:17" x14ac:dyDescent="0.25">
      <c r="A14" s="301" t="s">
        <v>35</v>
      </c>
      <c r="B14" s="302"/>
      <c r="C14" s="302"/>
      <c r="D14" s="302"/>
      <c r="E14" s="302"/>
      <c r="F14" s="302"/>
      <c r="G14" s="302"/>
      <c r="H14" s="302"/>
      <c r="I14" s="302"/>
      <c r="J14" s="302"/>
      <c r="K14" s="302"/>
      <c r="L14" s="302"/>
      <c r="M14" s="302"/>
      <c r="N14" s="302"/>
      <c r="O14" s="302"/>
      <c r="P14" s="302"/>
      <c r="Q14" s="303"/>
    </row>
    <row r="15" spans="1:17" ht="15.75" thickBot="1" x14ac:dyDescent="0.3">
      <c r="A15" s="304"/>
      <c r="B15" s="305"/>
      <c r="C15" s="305"/>
      <c r="D15" s="305"/>
      <c r="E15" s="305"/>
      <c r="F15" s="305"/>
      <c r="G15" s="305"/>
      <c r="H15" s="305"/>
      <c r="I15" s="305"/>
      <c r="J15" s="305"/>
      <c r="K15" s="305"/>
      <c r="L15" s="305"/>
      <c r="M15" s="305"/>
      <c r="N15" s="305"/>
      <c r="O15" s="305"/>
      <c r="P15" s="305"/>
      <c r="Q15" s="306"/>
    </row>
    <row r="16" spans="1:17" x14ac:dyDescent="0.25">
      <c r="A16" s="109"/>
      <c r="B16" s="109"/>
      <c r="C16" s="109"/>
      <c r="D16" s="109"/>
      <c r="E16" s="109"/>
      <c r="F16" s="109"/>
      <c r="G16" s="109"/>
      <c r="H16" s="109"/>
      <c r="I16" s="109"/>
      <c r="J16" s="109"/>
      <c r="K16" s="109"/>
      <c r="L16" s="109"/>
      <c r="M16" s="109"/>
      <c r="N16" s="109"/>
      <c r="O16" s="109"/>
      <c r="P16" s="109"/>
      <c r="Q16" s="109"/>
    </row>
    <row r="17" spans="1:17" x14ac:dyDescent="0.25">
      <c r="A17" s="61" t="s">
        <v>36</v>
      </c>
      <c r="B17" s="31" t="s">
        <v>37</v>
      </c>
      <c r="C17" s="31">
        <v>10.89</v>
      </c>
      <c r="D17" s="31" t="s">
        <v>38</v>
      </c>
      <c r="E17" s="59">
        <v>2016</v>
      </c>
      <c r="G17" s="28" t="s">
        <v>1</v>
      </c>
      <c r="H17" s="14" t="s">
        <v>25</v>
      </c>
      <c r="I17" s="14">
        <v>7.65</v>
      </c>
      <c r="J17" s="14" t="s">
        <v>45</v>
      </c>
      <c r="K17" s="14">
        <v>2014</v>
      </c>
      <c r="M17" s="61" t="s">
        <v>2</v>
      </c>
      <c r="N17" s="31" t="s">
        <v>47</v>
      </c>
      <c r="O17" s="31">
        <v>15.97</v>
      </c>
      <c r="P17" s="59">
        <v>2016</v>
      </c>
      <c r="Q17" s="18"/>
    </row>
    <row r="18" spans="1:17" x14ac:dyDescent="0.25">
      <c r="A18" s="61" t="s">
        <v>36</v>
      </c>
      <c r="B18" s="31" t="s">
        <v>30</v>
      </c>
      <c r="C18" s="31">
        <v>10.92</v>
      </c>
      <c r="D18" s="31" t="s">
        <v>39</v>
      </c>
      <c r="E18" s="59">
        <v>2016</v>
      </c>
      <c r="G18" s="28" t="s">
        <v>1</v>
      </c>
      <c r="H18" s="14" t="s">
        <v>29</v>
      </c>
      <c r="I18" s="14">
        <v>7.63</v>
      </c>
      <c r="J18" s="14" t="s">
        <v>38</v>
      </c>
      <c r="K18" s="14">
        <v>2013</v>
      </c>
      <c r="M18" s="61" t="s">
        <v>2</v>
      </c>
      <c r="N18" s="31" t="s">
        <v>48</v>
      </c>
      <c r="O18" s="31">
        <v>15.55</v>
      </c>
      <c r="P18" s="59">
        <v>2016</v>
      </c>
    </row>
    <row r="19" spans="1:17" x14ac:dyDescent="0.25">
      <c r="A19" s="28" t="s">
        <v>36</v>
      </c>
      <c r="B19" s="14" t="s">
        <v>29</v>
      </c>
      <c r="C19" s="14">
        <v>11.04</v>
      </c>
      <c r="D19" s="14" t="s">
        <v>41</v>
      </c>
      <c r="E19" s="14">
        <v>2013</v>
      </c>
      <c r="G19" s="28" t="s">
        <v>1</v>
      </c>
      <c r="H19" s="14" t="s">
        <v>44</v>
      </c>
      <c r="I19" s="14">
        <v>7.54</v>
      </c>
      <c r="J19" s="14"/>
      <c r="K19" s="14">
        <v>2013</v>
      </c>
      <c r="M19" s="61" t="s">
        <v>2</v>
      </c>
      <c r="N19" s="31" t="s">
        <v>140</v>
      </c>
      <c r="O19" s="31">
        <v>15.47</v>
      </c>
      <c r="P19" s="59">
        <v>2016</v>
      </c>
    </row>
    <row r="20" spans="1:17" x14ac:dyDescent="0.25">
      <c r="A20" s="28" t="s">
        <v>36</v>
      </c>
      <c r="B20" s="14" t="s">
        <v>40</v>
      </c>
      <c r="C20" s="14">
        <v>11.08</v>
      </c>
      <c r="D20" s="14" t="s">
        <v>42</v>
      </c>
      <c r="E20" s="14">
        <v>2014</v>
      </c>
      <c r="G20" s="28" t="s">
        <v>1</v>
      </c>
      <c r="H20" s="14" t="s">
        <v>29</v>
      </c>
      <c r="I20" s="14">
        <v>7.52</v>
      </c>
      <c r="J20" s="14" t="s">
        <v>46</v>
      </c>
      <c r="K20" s="14">
        <v>2011</v>
      </c>
      <c r="M20" s="61" t="s">
        <v>2</v>
      </c>
      <c r="N20" s="31" t="s">
        <v>49</v>
      </c>
      <c r="O20" s="31">
        <v>15.41</v>
      </c>
      <c r="P20" s="59">
        <v>2015</v>
      </c>
    </row>
    <row r="21" spans="1:17" x14ac:dyDescent="0.25">
      <c r="A21" s="28" t="s">
        <v>36</v>
      </c>
      <c r="B21" s="14" t="s">
        <v>25</v>
      </c>
      <c r="C21" s="29">
        <v>11.1</v>
      </c>
      <c r="D21" s="14" t="s">
        <v>43</v>
      </c>
      <c r="E21" s="14">
        <v>2014</v>
      </c>
      <c r="G21" s="28" t="s">
        <v>1</v>
      </c>
      <c r="H21" s="14" t="s">
        <v>141</v>
      </c>
      <c r="I21" s="29">
        <v>7.51</v>
      </c>
      <c r="J21" s="14" t="s">
        <v>142</v>
      </c>
      <c r="K21" s="57">
        <v>2016</v>
      </c>
      <c r="M21" s="86" t="s">
        <v>2</v>
      </c>
      <c r="N21" s="87" t="s">
        <v>28</v>
      </c>
      <c r="O21" s="87">
        <v>15.33</v>
      </c>
      <c r="P21" s="88">
        <v>2015</v>
      </c>
    </row>
    <row r="22" spans="1:17" x14ac:dyDescent="0.25">
      <c r="M22" s="84"/>
      <c r="N22" s="85"/>
      <c r="O22" s="85"/>
      <c r="P22" s="85"/>
    </row>
    <row r="23" spans="1:17" x14ac:dyDescent="0.25">
      <c r="A23" s="61" t="s">
        <v>3</v>
      </c>
      <c r="B23" s="31" t="s">
        <v>54</v>
      </c>
      <c r="C23" s="31" t="s">
        <v>50</v>
      </c>
      <c r="D23" s="60">
        <v>2010</v>
      </c>
      <c r="G23" s="61" t="s">
        <v>56</v>
      </c>
      <c r="H23" s="31" t="s">
        <v>57</v>
      </c>
      <c r="I23" s="31">
        <v>48.66</v>
      </c>
      <c r="J23" s="60">
        <v>2011</v>
      </c>
      <c r="M23" s="58" t="s">
        <v>59</v>
      </c>
      <c r="N23" s="59" t="s">
        <v>60</v>
      </c>
      <c r="O23" s="59">
        <v>14.01</v>
      </c>
      <c r="P23" s="59" t="s">
        <v>116</v>
      </c>
      <c r="Q23" s="59">
        <v>2016</v>
      </c>
    </row>
    <row r="24" spans="1:17" x14ac:dyDescent="0.25">
      <c r="A24" s="61" t="s">
        <v>3</v>
      </c>
      <c r="B24" s="31" t="s">
        <v>55</v>
      </c>
      <c r="C24" s="31" t="s">
        <v>51</v>
      </c>
      <c r="D24" s="60">
        <v>2012</v>
      </c>
      <c r="G24" s="61" t="s">
        <v>56</v>
      </c>
      <c r="H24" s="31" t="s">
        <v>27</v>
      </c>
      <c r="I24" s="31">
        <v>48.75</v>
      </c>
      <c r="J24" s="60">
        <v>2012</v>
      </c>
      <c r="M24" s="58" t="s">
        <v>59</v>
      </c>
      <c r="N24" s="59" t="s">
        <v>140</v>
      </c>
      <c r="O24" s="59">
        <v>14.05</v>
      </c>
      <c r="P24" s="59" t="s">
        <v>139</v>
      </c>
      <c r="Q24" s="59">
        <v>2016</v>
      </c>
    </row>
    <row r="25" spans="1:17" x14ac:dyDescent="0.25">
      <c r="A25" s="61" t="s">
        <v>3</v>
      </c>
      <c r="B25" s="31" t="s">
        <v>37</v>
      </c>
      <c r="C25" s="31" t="s">
        <v>52</v>
      </c>
      <c r="D25" s="60">
        <v>2012</v>
      </c>
      <c r="G25" s="61" t="s">
        <v>56</v>
      </c>
      <c r="H25" s="31" t="s">
        <v>58</v>
      </c>
      <c r="I25" s="31">
        <v>48.76</v>
      </c>
      <c r="J25" s="60">
        <v>2012</v>
      </c>
      <c r="M25" s="58" t="s">
        <v>59</v>
      </c>
      <c r="N25" s="59" t="s">
        <v>30</v>
      </c>
      <c r="O25" s="59">
        <v>14.06</v>
      </c>
      <c r="P25" s="59" t="s">
        <v>61</v>
      </c>
      <c r="Q25" s="59">
        <v>2016</v>
      </c>
    </row>
    <row r="26" spans="1:17" x14ac:dyDescent="0.25">
      <c r="A26" s="61" t="s">
        <v>3</v>
      </c>
      <c r="B26" s="31" t="s">
        <v>40</v>
      </c>
      <c r="C26" s="31" t="s">
        <v>53</v>
      </c>
      <c r="D26" s="31">
        <v>2014</v>
      </c>
      <c r="G26" s="28" t="s">
        <v>56</v>
      </c>
      <c r="H26" s="14" t="s">
        <v>28</v>
      </c>
      <c r="I26" s="14">
        <v>48.91</v>
      </c>
      <c r="J26" s="57">
        <v>2015</v>
      </c>
      <c r="M26" s="58" t="s">
        <v>59</v>
      </c>
      <c r="N26" s="59" t="s">
        <v>60</v>
      </c>
      <c r="O26" s="59">
        <v>14.09</v>
      </c>
      <c r="P26" s="59" t="s">
        <v>62</v>
      </c>
      <c r="Q26" s="59">
        <v>2016</v>
      </c>
    </row>
    <row r="27" spans="1:17" x14ac:dyDescent="0.25">
      <c r="A27" s="61" t="s">
        <v>3</v>
      </c>
      <c r="B27" s="31" t="s">
        <v>26</v>
      </c>
      <c r="C27" s="31" t="s">
        <v>53</v>
      </c>
      <c r="D27" s="60">
        <v>2012</v>
      </c>
      <c r="G27" s="28" t="s">
        <v>56</v>
      </c>
      <c r="H27" s="14" t="s">
        <v>25</v>
      </c>
      <c r="I27" s="14">
        <v>49.23</v>
      </c>
      <c r="J27" s="14">
        <v>2014</v>
      </c>
      <c r="M27" s="28" t="s">
        <v>59</v>
      </c>
      <c r="N27" s="14" t="s">
        <v>24</v>
      </c>
      <c r="O27" s="14">
        <v>14.21</v>
      </c>
      <c r="P27" s="14" t="s">
        <v>62</v>
      </c>
      <c r="Q27" s="14">
        <v>2013</v>
      </c>
    </row>
    <row r="29" spans="1:17" x14ac:dyDescent="0.25">
      <c r="A29" s="28" t="s">
        <v>6</v>
      </c>
      <c r="B29" s="14" t="s">
        <v>30</v>
      </c>
      <c r="C29" s="14" t="s">
        <v>87</v>
      </c>
      <c r="D29" s="59">
        <v>2016</v>
      </c>
      <c r="G29" s="28" t="s">
        <v>7</v>
      </c>
      <c r="H29" s="14" t="s">
        <v>28</v>
      </c>
      <c r="I29" s="14" t="s">
        <v>65</v>
      </c>
      <c r="J29" s="57">
        <v>2015</v>
      </c>
      <c r="M29" s="28" t="s">
        <v>8</v>
      </c>
      <c r="N29" s="14" t="s">
        <v>24</v>
      </c>
      <c r="O29" s="14" t="s">
        <v>71</v>
      </c>
      <c r="P29" s="14">
        <v>2013</v>
      </c>
      <c r="Q29" s="83"/>
    </row>
    <row r="30" spans="1:17" x14ac:dyDescent="0.25">
      <c r="A30" s="28" t="s">
        <v>6</v>
      </c>
      <c r="B30" s="14" t="s">
        <v>138</v>
      </c>
      <c r="C30" s="14" t="s">
        <v>137</v>
      </c>
      <c r="D30" s="59">
        <v>2016</v>
      </c>
      <c r="G30" s="28" t="s">
        <v>7</v>
      </c>
      <c r="H30" s="14" t="s">
        <v>60</v>
      </c>
      <c r="I30" s="14" t="s">
        <v>66</v>
      </c>
      <c r="J30" s="57">
        <v>2015</v>
      </c>
      <c r="M30" s="28" t="s">
        <v>8</v>
      </c>
      <c r="N30" s="14" t="s">
        <v>30</v>
      </c>
      <c r="O30" s="14" t="s">
        <v>74</v>
      </c>
      <c r="P30" s="59">
        <v>2016</v>
      </c>
    </row>
    <row r="31" spans="1:17" x14ac:dyDescent="0.25">
      <c r="A31" s="28" t="s">
        <v>6</v>
      </c>
      <c r="B31" s="14" t="s">
        <v>60</v>
      </c>
      <c r="C31" s="14" t="s">
        <v>88</v>
      </c>
      <c r="D31" s="59">
        <v>2015</v>
      </c>
      <c r="G31" s="28" t="s">
        <v>7</v>
      </c>
      <c r="H31" s="14" t="s">
        <v>48</v>
      </c>
      <c r="I31" s="14" t="s">
        <v>67</v>
      </c>
      <c r="J31" s="57">
        <v>2015</v>
      </c>
      <c r="M31" s="28" t="s">
        <v>8</v>
      </c>
      <c r="N31" s="14" t="s">
        <v>72</v>
      </c>
      <c r="O31" s="14" t="s">
        <v>75</v>
      </c>
      <c r="P31" s="59">
        <v>2016</v>
      </c>
    </row>
    <row r="32" spans="1:17" x14ac:dyDescent="0.25">
      <c r="A32" s="28" t="s">
        <v>6</v>
      </c>
      <c r="B32" s="14" t="s">
        <v>63</v>
      </c>
      <c r="C32" s="14" t="s">
        <v>89</v>
      </c>
      <c r="D32" s="59">
        <v>2015</v>
      </c>
      <c r="G32" s="28" t="s">
        <v>7</v>
      </c>
      <c r="H32" s="14" t="s">
        <v>69</v>
      </c>
      <c r="I32" s="14" t="s">
        <v>67</v>
      </c>
      <c r="J32" s="14">
        <v>2014</v>
      </c>
      <c r="M32" s="28" t="s">
        <v>8</v>
      </c>
      <c r="N32" s="14" t="s">
        <v>73</v>
      </c>
      <c r="O32" s="14" t="s">
        <v>76</v>
      </c>
      <c r="P32" s="59">
        <v>2015</v>
      </c>
    </row>
    <row r="33" spans="1:16" x14ac:dyDescent="0.25">
      <c r="A33" s="79" t="s">
        <v>6</v>
      </c>
      <c r="B33" s="71" t="s">
        <v>64</v>
      </c>
      <c r="C33" s="71" t="s">
        <v>90</v>
      </c>
      <c r="D33" s="71">
        <v>2014</v>
      </c>
      <c r="G33" s="28" t="s">
        <v>7</v>
      </c>
      <c r="H33" s="14" t="s">
        <v>70</v>
      </c>
      <c r="I33" s="14" t="s">
        <v>68</v>
      </c>
      <c r="J33" s="14">
        <v>2015</v>
      </c>
      <c r="M33" s="28" t="s">
        <v>8</v>
      </c>
      <c r="N33" s="14" t="s">
        <v>25</v>
      </c>
      <c r="O33" s="14" t="s">
        <v>77</v>
      </c>
      <c r="P33" s="14">
        <v>2014</v>
      </c>
    </row>
    <row r="34" spans="1:16" x14ac:dyDescent="0.25">
      <c r="A34" s="80"/>
      <c r="B34" s="81"/>
      <c r="C34" s="81"/>
      <c r="D34" s="81"/>
    </row>
    <row r="36" spans="1:16" x14ac:dyDescent="0.25">
      <c r="A36" s="28" t="s">
        <v>78</v>
      </c>
      <c r="B36" s="14" t="s">
        <v>27</v>
      </c>
      <c r="C36" s="14" t="s">
        <v>82</v>
      </c>
      <c r="D36" s="62">
        <v>2012</v>
      </c>
      <c r="H36" s="292" t="s">
        <v>166</v>
      </c>
      <c r="I36" s="293"/>
      <c r="J36" s="293"/>
      <c r="K36" s="293"/>
      <c r="L36" s="293"/>
      <c r="M36" s="293"/>
      <c r="N36" s="293"/>
      <c r="O36" s="293"/>
      <c r="P36" s="294"/>
    </row>
    <row r="37" spans="1:16" x14ac:dyDescent="0.25">
      <c r="A37" s="28" t="s">
        <v>78</v>
      </c>
      <c r="B37" s="14" t="s">
        <v>79</v>
      </c>
      <c r="C37" s="14" t="s">
        <v>83</v>
      </c>
      <c r="D37" s="62">
        <v>2010</v>
      </c>
      <c r="H37" s="295"/>
      <c r="I37" s="296"/>
      <c r="J37" s="296"/>
      <c r="K37" s="296"/>
      <c r="L37" s="296"/>
      <c r="M37" s="296"/>
      <c r="N37" s="296"/>
      <c r="O37" s="296"/>
      <c r="P37" s="297"/>
    </row>
    <row r="38" spans="1:16" x14ac:dyDescent="0.25">
      <c r="A38" s="28" t="s">
        <v>78</v>
      </c>
      <c r="B38" s="14" t="s">
        <v>80</v>
      </c>
      <c r="C38" s="14" t="s">
        <v>84</v>
      </c>
      <c r="D38" s="62">
        <v>2012</v>
      </c>
      <c r="H38" s="298"/>
      <c r="I38" s="299"/>
      <c r="J38" s="299"/>
      <c r="K38" s="299"/>
      <c r="L38" s="299"/>
      <c r="M38" s="299"/>
      <c r="N38" s="299"/>
      <c r="O38" s="299"/>
      <c r="P38" s="300"/>
    </row>
    <row r="39" spans="1:16" x14ac:dyDescent="0.25">
      <c r="A39" s="28" t="s">
        <v>78</v>
      </c>
      <c r="B39" s="14" t="s">
        <v>57</v>
      </c>
      <c r="C39" s="14" t="s">
        <v>85</v>
      </c>
      <c r="D39" s="62">
        <v>2011</v>
      </c>
    </row>
    <row r="40" spans="1:16" x14ac:dyDescent="0.25">
      <c r="A40" s="28" t="s">
        <v>78</v>
      </c>
      <c r="B40" s="14" t="s">
        <v>81</v>
      </c>
      <c r="C40" s="14" t="s">
        <v>86</v>
      </c>
      <c r="D40" s="62">
        <v>2010</v>
      </c>
    </row>
    <row r="42" spans="1:16" x14ac:dyDescent="0.25">
      <c r="A42" s="283" t="s">
        <v>172</v>
      </c>
      <c r="B42" s="284"/>
      <c r="C42" s="284"/>
      <c r="D42" s="284"/>
      <c r="E42" s="284"/>
      <c r="F42" s="284"/>
      <c r="G42" s="284"/>
      <c r="H42" s="284"/>
      <c r="I42" s="284"/>
      <c r="J42" s="284"/>
      <c r="K42" s="284"/>
      <c r="L42" s="285"/>
    </row>
    <row r="43" spans="1:16" x14ac:dyDescent="0.25">
      <c r="A43" s="286"/>
      <c r="B43" s="287"/>
      <c r="C43" s="287"/>
      <c r="D43" s="287"/>
      <c r="E43" s="287"/>
      <c r="F43" s="287"/>
      <c r="G43" s="287"/>
      <c r="H43" s="287"/>
      <c r="I43" s="287"/>
      <c r="J43" s="287"/>
      <c r="K43" s="287"/>
      <c r="L43" s="288"/>
    </row>
    <row r="44" spans="1:16" x14ac:dyDescent="0.25">
      <c r="A44" s="289"/>
      <c r="B44" s="290"/>
      <c r="C44" s="290"/>
      <c r="D44" s="290"/>
      <c r="E44" s="290"/>
      <c r="F44" s="290"/>
      <c r="G44" s="290"/>
      <c r="H44" s="290"/>
      <c r="I44" s="290"/>
      <c r="J44" s="290"/>
      <c r="K44" s="290"/>
      <c r="L44" s="291"/>
    </row>
    <row r="45" spans="1:16" x14ac:dyDescent="0.25">
      <c r="B45" s="108"/>
      <c r="C45" s="108"/>
      <c r="D45" s="108"/>
      <c r="E45" s="108"/>
      <c r="F45" s="108"/>
      <c r="G45" s="108"/>
      <c r="H45" s="108"/>
      <c r="I45" s="108"/>
      <c r="J45" s="108"/>
      <c r="K45" s="108"/>
    </row>
    <row r="46" spans="1:16" x14ac:dyDescent="0.25">
      <c r="B46" s="108"/>
      <c r="C46" s="108"/>
      <c r="D46" s="108"/>
      <c r="E46" s="108"/>
      <c r="F46" s="108"/>
      <c r="G46" s="108"/>
      <c r="H46" s="108"/>
      <c r="I46" s="108"/>
      <c r="J46" s="108"/>
      <c r="K46" s="108"/>
    </row>
    <row r="47" spans="1:16" x14ac:dyDescent="0.25">
      <c r="A47" s="108"/>
      <c r="B47" s="108"/>
      <c r="C47" s="108"/>
      <c r="D47" s="108"/>
      <c r="E47" s="108"/>
      <c r="F47" s="108"/>
      <c r="G47" s="108"/>
      <c r="H47" s="108"/>
      <c r="I47" s="108"/>
      <c r="J47" s="108"/>
      <c r="K47" s="108"/>
    </row>
  </sheetData>
  <mergeCells count="7">
    <mergeCell ref="A42:L44"/>
    <mergeCell ref="H36:P38"/>
    <mergeCell ref="A14:Q15"/>
    <mergeCell ref="D1:K3"/>
    <mergeCell ref="K6:L6"/>
    <mergeCell ref="H6:I6"/>
    <mergeCell ref="B5:F5"/>
  </mergeCells>
  <pageMargins left="0.7" right="0.7" top="0.75" bottom="0.75" header="0.3" footer="0.3"/>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workbookViewId="0">
      <selection activeCell="A2" sqref="A2:D3"/>
    </sheetView>
  </sheetViews>
  <sheetFormatPr baseColWidth="10" defaultRowHeight="15" x14ac:dyDescent="0.25"/>
  <cols>
    <col min="1" max="1" width="15.7109375" customWidth="1"/>
    <col min="4" max="4" width="21.42578125" customWidth="1"/>
  </cols>
  <sheetData>
    <row r="2" spans="1:4" x14ac:dyDescent="0.25">
      <c r="A2" s="292" t="s">
        <v>175</v>
      </c>
      <c r="B2" s="293"/>
      <c r="C2" s="293"/>
      <c r="D2" s="294"/>
    </row>
    <row r="3" spans="1:4" x14ac:dyDescent="0.25">
      <c r="A3" s="298"/>
      <c r="B3" s="299"/>
      <c r="C3" s="299"/>
      <c r="D3" s="300"/>
    </row>
    <row r="4" spans="1:4" x14ac:dyDescent="0.25">
      <c r="A4" s="99" t="s">
        <v>176</v>
      </c>
      <c r="B4" s="98" t="s">
        <v>177</v>
      </c>
      <c r="C4" s="118" t="s">
        <v>178</v>
      </c>
      <c r="D4" s="118" t="s">
        <v>179</v>
      </c>
    </row>
    <row r="5" spans="1:4" x14ac:dyDescent="0.25">
      <c r="A5" s="111" t="s">
        <v>155</v>
      </c>
      <c r="B5" s="14">
        <v>9476</v>
      </c>
      <c r="C5">
        <v>8891</v>
      </c>
      <c r="D5" t="s">
        <v>180</v>
      </c>
    </row>
    <row r="6" spans="1:4" x14ac:dyDescent="0.25">
      <c r="A6" s="112" t="s">
        <v>157</v>
      </c>
      <c r="B6" s="14">
        <v>9324</v>
      </c>
      <c r="C6">
        <v>8832</v>
      </c>
      <c r="D6" t="s">
        <v>182</v>
      </c>
    </row>
    <row r="7" spans="1:4" x14ac:dyDescent="0.25">
      <c r="A7" s="112" t="s">
        <v>121</v>
      </c>
      <c r="B7" s="14">
        <v>9314</v>
      </c>
      <c r="C7">
        <v>9026</v>
      </c>
      <c r="D7" t="s">
        <v>180</v>
      </c>
    </row>
    <row r="8" spans="1:4" x14ac:dyDescent="0.25">
      <c r="A8" s="111" t="s">
        <v>194</v>
      </c>
      <c r="B8" s="14">
        <v>9274</v>
      </c>
      <c r="C8">
        <v>8784</v>
      </c>
      <c r="D8" t="s">
        <v>180</v>
      </c>
    </row>
    <row r="9" spans="1:4" x14ac:dyDescent="0.25">
      <c r="A9" s="111" t="s">
        <v>122</v>
      </c>
      <c r="B9" s="14">
        <v>9265</v>
      </c>
      <c r="C9">
        <v>8994</v>
      </c>
      <c r="D9" t="s">
        <v>181</v>
      </c>
    </row>
    <row r="10" spans="1:4" x14ac:dyDescent="0.25">
      <c r="A10" s="111" t="s">
        <v>160</v>
      </c>
      <c r="B10" s="14">
        <v>9200</v>
      </c>
      <c r="C10">
        <v>8790</v>
      </c>
      <c r="D10" t="s">
        <v>185</v>
      </c>
    </row>
    <row r="11" spans="1:4" x14ac:dyDescent="0.25">
      <c r="A11" s="111" t="s">
        <v>159</v>
      </c>
      <c r="B11" s="14">
        <v>9188</v>
      </c>
      <c r="C11">
        <v>8815</v>
      </c>
      <c r="D11" t="s">
        <v>183</v>
      </c>
    </row>
    <row r="12" spans="1:4" x14ac:dyDescent="0.25">
      <c r="A12" s="111" t="s">
        <v>156</v>
      </c>
      <c r="B12" s="14">
        <v>9184</v>
      </c>
      <c r="C12">
        <v>8847</v>
      </c>
      <c r="D12" t="s">
        <v>180</v>
      </c>
    </row>
    <row r="13" spans="1:4" x14ac:dyDescent="0.25">
      <c r="A13" s="111" t="s">
        <v>158</v>
      </c>
      <c r="B13" s="14">
        <v>9142</v>
      </c>
      <c r="C13">
        <v>8832</v>
      </c>
      <c r="D13" t="s">
        <v>180</v>
      </c>
    </row>
    <row r="14" spans="1:4" x14ac:dyDescent="0.25">
      <c r="A14" s="111" t="s">
        <v>153</v>
      </c>
      <c r="B14" s="14">
        <v>9130</v>
      </c>
      <c r="C14">
        <v>8617</v>
      </c>
      <c r="D14" t="s">
        <v>186</v>
      </c>
    </row>
    <row r="15" spans="1:4" x14ac:dyDescent="0.25">
      <c r="A15" s="111" t="s">
        <v>154</v>
      </c>
      <c r="B15" s="14">
        <v>9068</v>
      </c>
      <c r="C15">
        <v>8574</v>
      </c>
      <c r="D15" t="s">
        <v>180</v>
      </c>
    </row>
    <row r="16" spans="1:4" x14ac:dyDescent="0.25">
      <c r="A16" s="111" t="s">
        <v>173</v>
      </c>
      <c r="B16" s="14">
        <v>8964</v>
      </c>
      <c r="C16">
        <v>8792</v>
      </c>
      <c r="D16" t="s">
        <v>184</v>
      </c>
    </row>
    <row r="17" spans="1:7" x14ac:dyDescent="0.25">
      <c r="A17" s="111" t="s">
        <v>174</v>
      </c>
      <c r="B17" s="14">
        <v>8685</v>
      </c>
      <c r="C17">
        <v>8453</v>
      </c>
      <c r="D17" t="s">
        <v>187</v>
      </c>
    </row>
    <row r="19" spans="1:7" x14ac:dyDescent="0.25">
      <c r="A19" s="50"/>
      <c r="B19" s="50"/>
      <c r="C19" s="50"/>
      <c r="D19" s="50"/>
      <c r="E19" s="50"/>
      <c r="F19" s="50"/>
      <c r="G19" s="50"/>
    </row>
    <row r="20" spans="1:7" x14ac:dyDescent="0.25">
      <c r="A20" s="50"/>
      <c r="B20" s="50"/>
      <c r="C20" s="50"/>
      <c r="D20" s="50"/>
      <c r="E20" s="50"/>
      <c r="F20" s="50"/>
      <c r="G20" s="50"/>
    </row>
    <row r="21" spans="1:7" x14ac:dyDescent="0.25">
      <c r="A21" s="50"/>
      <c r="B21" s="50"/>
      <c r="C21" s="50"/>
      <c r="D21" s="50"/>
      <c r="E21" s="50"/>
      <c r="F21" s="50"/>
      <c r="G21" s="50"/>
    </row>
    <row r="22" spans="1:7" x14ac:dyDescent="0.25">
      <c r="A22" s="50"/>
      <c r="B22" s="50"/>
      <c r="C22" s="50"/>
      <c r="D22" s="50"/>
      <c r="E22" s="50"/>
      <c r="F22" s="50"/>
      <c r="G22" s="50"/>
    </row>
    <row r="23" spans="1:7" x14ac:dyDescent="0.25">
      <c r="A23" s="50"/>
      <c r="B23" s="50"/>
      <c r="C23" s="50"/>
      <c r="D23" s="50"/>
      <c r="E23" s="50"/>
      <c r="F23" s="50"/>
      <c r="G23" s="50"/>
    </row>
    <row r="24" spans="1:7" x14ac:dyDescent="0.25">
      <c r="A24" s="50"/>
      <c r="B24" s="50"/>
      <c r="C24" s="50"/>
      <c r="D24" s="50"/>
      <c r="E24" s="50"/>
      <c r="F24" s="50"/>
      <c r="G24" s="50"/>
    </row>
    <row r="25" spans="1:7" x14ac:dyDescent="0.25">
      <c r="A25" s="50"/>
      <c r="B25" s="50"/>
      <c r="C25" s="50"/>
      <c r="D25" s="50"/>
      <c r="E25" s="50"/>
      <c r="F25" s="50"/>
      <c r="G25" s="50"/>
    </row>
    <row r="26" spans="1:7" x14ac:dyDescent="0.25">
      <c r="A26" s="50"/>
      <c r="B26" s="50"/>
      <c r="C26" s="50"/>
      <c r="D26" s="50"/>
      <c r="E26" s="50"/>
      <c r="F26" s="50"/>
      <c r="G26" s="50"/>
    </row>
    <row r="27" spans="1:7" x14ac:dyDescent="0.25">
      <c r="A27" s="50"/>
      <c r="B27" s="50"/>
      <c r="C27" s="50"/>
      <c r="D27" s="50"/>
      <c r="E27" s="50"/>
      <c r="F27" s="50"/>
      <c r="G27" s="50"/>
    </row>
    <row r="28" spans="1:7" x14ac:dyDescent="0.25">
      <c r="A28" s="50"/>
      <c r="B28" s="50"/>
      <c r="C28" s="50"/>
      <c r="D28" s="50"/>
      <c r="E28" s="50"/>
      <c r="F28" s="50"/>
      <c r="G28" s="50"/>
    </row>
    <row r="29" spans="1:7" x14ac:dyDescent="0.25">
      <c r="A29" s="50"/>
      <c r="B29" s="50"/>
      <c r="C29" s="50"/>
      <c r="D29" s="50"/>
      <c r="E29" s="50"/>
      <c r="F29" s="50"/>
      <c r="G29" s="50"/>
    </row>
    <row r="30" spans="1:7" x14ac:dyDescent="0.25">
      <c r="A30" s="50"/>
      <c r="B30" s="50"/>
      <c r="C30" s="50"/>
      <c r="D30" s="50"/>
      <c r="E30" s="50"/>
      <c r="F30" s="50"/>
      <c r="G30" s="50"/>
    </row>
    <row r="31" spans="1:7" x14ac:dyDescent="0.25">
      <c r="A31" s="50"/>
      <c r="B31" s="50"/>
      <c r="C31" s="50"/>
      <c r="D31" s="50"/>
      <c r="E31" s="50"/>
      <c r="F31" s="50"/>
      <c r="G31" s="50"/>
    </row>
    <row r="32" spans="1:7" x14ac:dyDescent="0.25">
      <c r="A32" s="50"/>
      <c r="B32" s="50"/>
      <c r="C32" s="50"/>
      <c r="D32" s="50"/>
      <c r="E32" s="50"/>
      <c r="F32" s="50"/>
      <c r="G32" s="50"/>
    </row>
    <row r="33" spans="1:7" x14ac:dyDescent="0.25">
      <c r="A33" s="50"/>
      <c r="B33" s="50"/>
      <c r="C33" s="50"/>
      <c r="D33" s="50"/>
      <c r="E33" s="50"/>
      <c r="F33" s="50"/>
      <c r="G33" s="50"/>
    </row>
    <row r="34" spans="1:7" x14ac:dyDescent="0.25">
      <c r="A34" s="50"/>
      <c r="B34" s="50"/>
      <c r="C34" s="50"/>
      <c r="D34" s="50"/>
      <c r="E34" s="50"/>
      <c r="F34" s="50"/>
      <c r="G34" s="50"/>
    </row>
    <row r="35" spans="1:7" x14ac:dyDescent="0.25">
      <c r="A35" s="50"/>
      <c r="B35" s="50"/>
      <c r="C35" s="50"/>
      <c r="D35" s="50"/>
      <c r="E35" s="50"/>
      <c r="F35" s="50"/>
      <c r="G35" s="50"/>
    </row>
    <row r="36" spans="1:7" x14ac:dyDescent="0.25">
      <c r="A36" s="50"/>
      <c r="B36" s="50"/>
      <c r="C36" s="50"/>
      <c r="D36" s="50"/>
      <c r="E36" s="50"/>
      <c r="F36" s="50"/>
      <c r="G36" s="50"/>
    </row>
    <row r="37" spans="1:7" x14ac:dyDescent="0.25">
      <c r="A37" s="50"/>
      <c r="B37" s="50"/>
      <c r="C37" s="50"/>
      <c r="D37" s="50"/>
      <c r="E37" s="50"/>
      <c r="F37" s="50"/>
      <c r="G37" s="50"/>
    </row>
    <row r="38" spans="1:7" x14ac:dyDescent="0.25">
      <c r="A38" s="50"/>
      <c r="B38" s="50"/>
      <c r="C38" s="50"/>
      <c r="D38" s="50"/>
      <c r="E38" s="50"/>
      <c r="F38" s="50"/>
      <c r="G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row r="43" spans="1:7" x14ac:dyDescent="0.25">
      <c r="A43" s="50"/>
      <c r="B43" s="50"/>
      <c r="C43" s="50"/>
      <c r="D43" s="50"/>
      <c r="E43" s="50"/>
      <c r="F43" s="50"/>
      <c r="G43" s="50"/>
    </row>
    <row r="44" spans="1:7" x14ac:dyDescent="0.25">
      <c r="A44" s="50"/>
      <c r="B44" s="50"/>
      <c r="C44" s="50"/>
      <c r="D44" s="50"/>
      <c r="E44" s="50"/>
      <c r="F44" s="50"/>
      <c r="G44" s="50"/>
    </row>
    <row r="45" spans="1:7" x14ac:dyDescent="0.25">
      <c r="A45" s="50"/>
      <c r="B45" s="50"/>
      <c r="C45" s="50"/>
      <c r="D45" s="50"/>
      <c r="E45" s="50"/>
      <c r="F45" s="50"/>
      <c r="G45" s="50"/>
    </row>
    <row r="46" spans="1:7" x14ac:dyDescent="0.25">
      <c r="A46" s="50"/>
      <c r="B46" s="50"/>
      <c r="C46" s="50"/>
      <c r="D46" s="50"/>
      <c r="E46" s="50"/>
      <c r="F46" s="50"/>
      <c r="G46" s="50"/>
    </row>
    <row r="47" spans="1:7" x14ac:dyDescent="0.25">
      <c r="A47" s="50"/>
      <c r="B47" s="50"/>
      <c r="C47" s="50"/>
      <c r="D47" s="50"/>
      <c r="E47" s="50"/>
      <c r="F47" s="50"/>
      <c r="G47" s="50"/>
    </row>
    <row r="48" spans="1:7" x14ac:dyDescent="0.25">
      <c r="A48" s="50"/>
      <c r="B48" s="50"/>
      <c r="C48" s="50"/>
      <c r="D48" s="50"/>
      <c r="E48" s="50"/>
      <c r="F48" s="50"/>
      <c r="G48" s="50"/>
    </row>
    <row r="49" spans="1:7" x14ac:dyDescent="0.25">
      <c r="A49" s="50"/>
      <c r="B49" s="50"/>
      <c r="C49" s="50"/>
      <c r="D49" s="50"/>
      <c r="E49" s="50"/>
      <c r="F49" s="50"/>
      <c r="G49" s="50"/>
    </row>
    <row r="50" spans="1:7" x14ac:dyDescent="0.25">
      <c r="A50" s="50"/>
      <c r="B50" s="50"/>
      <c r="C50" s="50"/>
      <c r="D50" s="50"/>
      <c r="E50" s="50"/>
      <c r="F50" s="50"/>
      <c r="G50" s="50"/>
    </row>
    <row r="51" spans="1:7" x14ac:dyDescent="0.25">
      <c r="A51" s="50"/>
      <c r="B51" s="50"/>
      <c r="C51" s="50"/>
      <c r="D51" s="50"/>
      <c r="E51" s="50"/>
      <c r="F51" s="50"/>
      <c r="G51" s="50"/>
    </row>
    <row r="52" spans="1:7" x14ac:dyDescent="0.25">
      <c r="A52" s="50"/>
      <c r="B52" s="50"/>
      <c r="C52" s="50"/>
      <c r="D52" s="50"/>
      <c r="E52" s="50"/>
      <c r="F52" s="50"/>
      <c r="G52" s="50"/>
    </row>
  </sheetData>
  <mergeCells count="1">
    <mergeCell ref="A2:D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8"/>
  <sheetViews>
    <sheetView zoomScaleNormal="100" workbookViewId="0">
      <selection activeCell="C5" sqref="C5"/>
    </sheetView>
  </sheetViews>
  <sheetFormatPr baseColWidth="10" defaultRowHeight="15" x14ac:dyDescent="0.25"/>
  <cols>
    <col min="2" max="2" width="16.7109375" customWidth="1"/>
  </cols>
  <sheetData>
    <row r="1" spans="2:19" x14ac:dyDescent="0.25">
      <c r="B1" s="219" t="s">
        <v>165</v>
      </c>
      <c r="C1" s="220"/>
      <c r="D1" s="220"/>
      <c r="E1" s="220"/>
      <c r="F1" s="220"/>
      <c r="G1" s="220"/>
      <c r="H1" s="220"/>
      <c r="I1" s="220"/>
      <c r="J1" s="220"/>
      <c r="K1" s="220"/>
      <c r="L1" s="220"/>
      <c r="M1" s="220"/>
      <c r="N1" s="221"/>
    </row>
    <row r="2" spans="2:19" x14ac:dyDescent="0.25">
      <c r="B2" s="222"/>
      <c r="C2" s="223"/>
      <c r="D2" s="223"/>
      <c r="E2" s="223"/>
      <c r="F2" s="223"/>
      <c r="G2" s="223"/>
      <c r="H2" s="223"/>
      <c r="I2" s="223"/>
      <c r="J2" s="223"/>
      <c r="K2" s="223"/>
      <c r="L2" s="223"/>
      <c r="M2" s="223"/>
      <c r="N2" s="224"/>
    </row>
    <row r="3" spans="2:19" x14ac:dyDescent="0.25">
      <c r="B3" s="225"/>
      <c r="C3" s="226"/>
      <c r="D3" s="226"/>
      <c r="E3" s="226"/>
      <c r="F3" s="226"/>
      <c r="G3" s="226"/>
      <c r="H3" s="226"/>
      <c r="I3" s="226"/>
      <c r="J3" s="226"/>
      <c r="K3" s="226"/>
      <c r="L3" s="226"/>
      <c r="M3" s="226"/>
      <c r="N3" s="227"/>
    </row>
    <row r="4" spans="2:19" ht="18.75" x14ac:dyDescent="0.3">
      <c r="B4" s="214" t="s">
        <v>11</v>
      </c>
      <c r="C4" s="23" t="s">
        <v>0</v>
      </c>
      <c r="D4" s="24" t="s">
        <v>1</v>
      </c>
      <c r="E4" s="23" t="s">
        <v>2</v>
      </c>
      <c r="F4" s="23" t="s">
        <v>3</v>
      </c>
      <c r="G4" s="23" t="s">
        <v>4</v>
      </c>
      <c r="H4" s="23" t="s">
        <v>5</v>
      </c>
      <c r="I4" s="23" t="s">
        <v>6</v>
      </c>
      <c r="J4" s="23" t="s">
        <v>7</v>
      </c>
      <c r="K4" s="23" t="s">
        <v>8</v>
      </c>
      <c r="L4" s="25">
        <v>1</v>
      </c>
      <c r="M4" s="70" t="s">
        <v>9</v>
      </c>
      <c r="N4" s="23" t="s">
        <v>10</v>
      </c>
    </row>
    <row r="5" spans="2:19" x14ac:dyDescent="0.25">
      <c r="B5" s="79" t="s">
        <v>13</v>
      </c>
      <c r="C5" s="5"/>
      <c r="D5" s="6"/>
      <c r="E5" s="6"/>
      <c r="F5" s="6"/>
      <c r="G5" s="5"/>
      <c r="H5" s="5"/>
      <c r="I5" s="6"/>
      <c r="J5" s="6"/>
      <c r="K5" s="6"/>
      <c r="L5" s="7"/>
      <c r="M5" s="8"/>
      <c r="N5" s="9">
        <f>SUM(C6:G6)</f>
        <v>0</v>
      </c>
      <c r="P5" t="s">
        <v>218</v>
      </c>
    </row>
    <row r="6" spans="2:19" x14ac:dyDescent="0.25">
      <c r="B6" s="100"/>
      <c r="C6" s="10">
        <f>IF(ISBLANK(C5)=FALSE,INT([1]Formules!$C$6*([1]Formules!$D$6-C5)^([1]Formules!$E$6)),0)</f>
        <v>0</v>
      </c>
      <c r="D6" s="10">
        <f>IF(ISBLANK(D5)=FALSE,INT([1]Formules!$C$10*(D5-[1]Formules!$D$10)^([1]Formules!$E$10)),0)</f>
        <v>0</v>
      </c>
      <c r="E6" s="10">
        <f>IF(ISBLANK(E5)=FALSE,INT([1]Formules!$C$13*(E5-[1]Formules!$D$13)^([1]Formules!$E$13)),0)</f>
        <v>0</v>
      </c>
      <c r="F6" s="10">
        <f>IF(ISBLANK(F5)=FALSE,INT([1]Formules!$C$11*(F5-[1]Formules!$D$11)^([1]Formules!$E$11)),0)</f>
        <v>0</v>
      </c>
      <c r="G6" s="10">
        <f>IF(ISBLANK(G5)=FALSE,INT([1]Formules!$C$7*([1]Formules!$D$7-G5)^([1]Formules!$E$7)),0)</f>
        <v>0</v>
      </c>
      <c r="H6" s="10">
        <f>IF(ISBLANK(H5)=FALSE,INT([1]Formules!$C$8*([1]Formules!$D$8-H5)^([1]Formules!$E$8)),0)</f>
        <v>0</v>
      </c>
      <c r="I6" s="10">
        <f>IF(ISBLANK(I5)=FALSE,INT([1]Formules!$C$14*(I5-[1]Formules!$D$14)^([1]Formules!$E$14)),0)</f>
        <v>0</v>
      </c>
      <c r="J6" s="10">
        <f>IF(ISBLANK(J5)=FALSE,INT([1]Formules!$C$12*(J5-[1]Formules!$D$12)^([1]Formules!$E$12)),0)</f>
        <v>0</v>
      </c>
      <c r="K6" s="10">
        <f>IF(ISBLANK(K5)=FALSE,INT([1]Formules!$C$15*(K5-[1]Formules!$D$15)^([1]Formules!$E$15)),0)</f>
        <v>0</v>
      </c>
      <c r="L6" s="11"/>
      <c r="M6" s="12">
        <f>IF(ISBLANK(M5)=FALSE,INT([1]Formules!$C$9*([1]Formules!$D$9-(L5*60+M5))^([1]Formules!$E$9)),0)</f>
        <v>0</v>
      </c>
      <c r="N6" s="13">
        <f>SUM(C6:M6)</f>
        <v>0</v>
      </c>
      <c r="P6" s="228" t="s">
        <v>216</v>
      </c>
      <c r="Q6" s="228"/>
      <c r="R6" s="228"/>
      <c r="S6" s="228"/>
    </row>
    <row r="7" spans="2:19" x14ac:dyDescent="0.25">
      <c r="B7" s="79"/>
      <c r="C7" s="1" t="s">
        <v>0</v>
      </c>
      <c r="D7" s="2" t="s">
        <v>1</v>
      </c>
      <c r="E7" s="1" t="s">
        <v>2</v>
      </c>
      <c r="F7" s="1" t="s">
        <v>3</v>
      </c>
      <c r="G7" s="1" t="s">
        <v>4</v>
      </c>
      <c r="H7" s="1" t="s">
        <v>5</v>
      </c>
      <c r="I7" s="1" t="s">
        <v>6</v>
      </c>
      <c r="J7" s="1" t="s">
        <v>7</v>
      </c>
      <c r="K7" s="1" t="s">
        <v>8</v>
      </c>
      <c r="L7" s="3">
        <v>1</v>
      </c>
      <c r="M7" s="4" t="s">
        <v>9</v>
      </c>
      <c r="N7" s="1" t="s">
        <v>10</v>
      </c>
      <c r="P7" s="228"/>
      <c r="Q7" s="228"/>
      <c r="R7" s="228"/>
      <c r="S7" s="228"/>
    </row>
    <row r="8" spans="2:19" x14ac:dyDescent="0.25">
      <c r="B8" s="101" t="s">
        <v>14</v>
      </c>
      <c r="C8" s="5"/>
      <c r="D8" s="6"/>
      <c r="E8" s="6"/>
      <c r="F8" s="6"/>
      <c r="G8" s="5"/>
      <c r="H8" s="5"/>
      <c r="I8" s="6"/>
      <c r="J8" s="6"/>
      <c r="K8" s="6"/>
      <c r="L8" s="7"/>
      <c r="M8" s="8"/>
      <c r="N8" s="9">
        <f>SUM(C9:G9)</f>
        <v>0</v>
      </c>
      <c r="P8" s="228"/>
      <c r="Q8" s="228"/>
      <c r="R8" s="228"/>
      <c r="S8" s="228"/>
    </row>
    <row r="9" spans="2:19" x14ac:dyDescent="0.25">
      <c r="B9" s="100"/>
      <c r="C9" s="10">
        <f>IF(ISBLANK(C8)=FALSE,INT([1]Formules!$C$6*([1]Formules!$D$6-C8)^([1]Formules!$E$6)),0)</f>
        <v>0</v>
      </c>
      <c r="D9" s="10">
        <f>IF(ISBLANK(D8)=FALSE,INT([1]Formules!$C$10*(D8-[1]Formules!$D$10)^([1]Formules!$E$10)),0)</f>
        <v>0</v>
      </c>
      <c r="E9" s="10">
        <f>IF(ISBLANK(E8)=FALSE,INT([1]Formules!$C$13*(E8-[1]Formules!$D$13)^([1]Formules!$E$13)),0)</f>
        <v>0</v>
      </c>
      <c r="F9" s="10">
        <f>IF(ISBLANK(F8)=FALSE,INT([1]Formules!$C$11*(F8-[1]Formules!$D$11)^([1]Formules!$E$11)),0)</f>
        <v>0</v>
      </c>
      <c r="G9" s="10">
        <f>IF(ISBLANK(G8)=FALSE,INT([1]Formules!$C$7*([1]Formules!$D$7-G8)^([1]Formules!$E$7)),0)</f>
        <v>0</v>
      </c>
      <c r="H9" s="10">
        <f>IF(ISBLANK(H8)=FALSE,INT([1]Formules!$C$8*([1]Formules!$D$8-H8)^([1]Formules!$E$8)),0)</f>
        <v>0</v>
      </c>
      <c r="I9" s="10">
        <f>IF(ISBLANK(I8)=FALSE,INT([1]Formules!$C$14*(I8-[1]Formules!$D$14)^([1]Formules!$E$14)),0)</f>
        <v>0</v>
      </c>
      <c r="J9" s="10">
        <f>IF(ISBLANK(J8)=FALSE,INT([1]Formules!$C$12*(J8-[1]Formules!$D$12)^([1]Formules!$E$12)),0)</f>
        <v>0</v>
      </c>
      <c r="K9" s="10">
        <f>IF(ISBLANK(K8)=FALSE,INT([1]Formules!$C$15*(K8-[1]Formules!$D$15)^([1]Formules!$E$15)),0)</f>
        <v>0</v>
      </c>
      <c r="L9" s="11"/>
      <c r="M9" s="12">
        <f>IF(ISBLANK(M8)=FALSE,INT([1]Formules!$C$9*([1]Formules!$D$9-(L8*60+M8))^([1]Formules!$E$9)),0)</f>
        <v>0</v>
      </c>
      <c r="N9" s="13">
        <f>SUM(C9:M9)</f>
        <v>0</v>
      </c>
      <c r="P9" s="228"/>
      <c r="Q9" s="228"/>
      <c r="R9" s="228"/>
      <c r="S9" s="228"/>
    </row>
    <row r="10" spans="2:19" x14ac:dyDescent="0.25">
      <c r="B10" s="79"/>
      <c r="C10" s="1" t="s">
        <v>0</v>
      </c>
      <c r="D10" s="2" t="s">
        <v>1</v>
      </c>
      <c r="E10" s="1" t="s">
        <v>2</v>
      </c>
      <c r="F10" s="1" t="s">
        <v>3</v>
      </c>
      <c r="G10" s="1" t="s">
        <v>111</v>
      </c>
      <c r="H10" s="1" t="s">
        <v>5</v>
      </c>
      <c r="I10" s="1" t="s">
        <v>6</v>
      </c>
      <c r="J10" s="1" t="s">
        <v>7</v>
      </c>
      <c r="K10" s="1" t="s">
        <v>8</v>
      </c>
      <c r="L10" s="3">
        <v>1</v>
      </c>
      <c r="M10" s="4" t="s">
        <v>9</v>
      </c>
      <c r="N10" s="1" t="s">
        <v>10</v>
      </c>
    </row>
    <row r="11" spans="2:19" x14ac:dyDescent="0.25">
      <c r="B11" s="101" t="s">
        <v>91</v>
      </c>
      <c r="C11" s="5"/>
      <c r="D11" s="6"/>
      <c r="E11" s="6"/>
      <c r="F11" s="6"/>
      <c r="G11" s="5"/>
      <c r="H11" s="5"/>
      <c r="I11" s="6"/>
      <c r="J11" s="6"/>
      <c r="K11" s="6"/>
      <c r="L11" s="7"/>
      <c r="M11" s="8"/>
      <c r="N11" s="9">
        <f>SUM(C12:G12)</f>
        <v>0</v>
      </c>
    </row>
    <row r="12" spans="2:19" x14ac:dyDescent="0.25">
      <c r="B12" s="100"/>
      <c r="C12" s="10">
        <f>IF(ISBLANK(C11)=FALSE,INT([1]Formules!$C$6*([1]Formules!$D$6-C11)^([1]Formules!$E$6)),0)</f>
        <v>0</v>
      </c>
      <c r="D12" s="10">
        <f>IF(ISBLANK(D11)=FALSE,INT([1]Formules!$C$10*(D11-[1]Formules!$D$10)^([1]Formules!$E$10)),0)</f>
        <v>0</v>
      </c>
      <c r="E12" s="10">
        <f>IF(ISBLANK(E11)=FALSE,INT([1]Formules!$C$13*(E11-[1]Formules!$D$13)^([1]Formules!$E$13)),0)</f>
        <v>0</v>
      </c>
      <c r="F12" s="10">
        <f>IF(ISBLANK(F11)=FALSE,INT([1]Formules!$C$11*(F11-[1]Formules!$D$11)^([1]Formules!$E$11)),0)</f>
        <v>0</v>
      </c>
      <c r="G12" s="10">
        <f>IF(ISBLANK(G11)=FALSE,INT([1]Formules!$C$7*([1]Formules!$D$7-G11)^([1]Formules!$E$7)),0)</f>
        <v>0</v>
      </c>
      <c r="H12" s="10">
        <f>IF(ISBLANK(H11)=FALSE,INT([1]Formules!$C$8*([1]Formules!$D$8-H11)^([1]Formules!$E$8)),0)</f>
        <v>0</v>
      </c>
      <c r="I12" s="10">
        <f>IF(ISBLANK(I11)=FALSE,INT([1]Formules!$C$14*(I11-[1]Formules!$D$14)^([1]Formules!$E$14)),0)</f>
        <v>0</v>
      </c>
      <c r="J12" s="10">
        <f>IF(ISBLANK(J11)=FALSE,INT([1]Formules!$C$12*(J11-[1]Formules!$D$12)^([1]Formules!$E$12)),0)</f>
        <v>0</v>
      </c>
      <c r="K12" s="10">
        <f>IF(ISBLANK(K11)=FALSE,INT([1]Formules!$C$15*(K11-[1]Formules!$D$15)^([1]Formules!$E$15)),0)</f>
        <v>0</v>
      </c>
      <c r="L12" s="11"/>
      <c r="M12" s="12">
        <f>IF(ISBLANK(M11)=FALSE,INT([1]Formules!$C$9*([1]Formules!$D$9-(L11*60+M11))^([1]Formules!$E$9)),0)</f>
        <v>0</v>
      </c>
      <c r="N12" s="13">
        <f t="shared" ref="N12" si="0">SUM(C12:M12)</f>
        <v>0</v>
      </c>
    </row>
    <row r="13" spans="2:19" x14ac:dyDescent="0.25">
      <c r="B13" s="79"/>
      <c r="C13" s="1" t="s">
        <v>0</v>
      </c>
      <c r="D13" s="2" t="s">
        <v>1</v>
      </c>
      <c r="E13" s="1" t="s">
        <v>2</v>
      </c>
      <c r="F13" s="1" t="s">
        <v>3</v>
      </c>
      <c r="G13" s="1" t="s">
        <v>4</v>
      </c>
      <c r="H13" s="1" t="s">
        <v>5</v>
      </c>
      <c r="I13" s="1" t="s">
        <v>6</v>
      </c>
      <c r="J13" s="1" t="s">
        <v>7</v>
      </c>
      <c r="K13" s="1" t="s">
        <v>8</v>
      </c>
      <c r="L13" s="3">
        <v>1</v>
      </c>
      <c r="M13" s="4" t="s">
        <v>9</v>
      </c>
      <c r="N13" s="1" t="s">
        <v>10</v>
      </c>
    </row>
    <row r="14" spans="2:19" x14ac:dyDescent="0.25">
      <c r="B14" s="101" t="s">
        <v>12</v>
      </c>
      <c r="C14" s="5"/>
      <c r="D14" s="6"/>
      <c r="E14" s="6"/>
      <c r="F14" s="6"/>
      <c r="G14" s="5"/>
      <c r="H14" s="5"/>
      <c r="I14" s="6"/>
      <c r="J14" s="6"/>
      <c r="K14" s="6"/>
      <c r="L14" s="7"/>
      <c r="M14" s="8"/>
      <c r="N14" s="9">
        <f t="shared" ref="N14" si="1">SUM(C15:G15)</f>
        <v>0</v>
      </c>
    </row>
    <row r="15" spans="2:19" x14ac:dyDescent="0.25">
      <c r="B15" s="100"/>
      <c r="C15" s="10">
        <f>IF(ISBLANK(C14)=FALSE,INT([1]Formules!$C$6*([1]Formules!$D$6-C14)^([1]Formules!$E$6)),0)</f>
        <v>0</v>
      </c>
      <c r="D15" s="10">
        <f>IF(ISBLANK(D14)=FALSE,INT([1]Formules!$C$10*(D14-[1]Formules!$D$10)^([1]Formules!$E$10)),0)</f>
        <v>0</v>
      </c>
      <c r="E15" s="10">
        <f>IF(ISBLANK(E14)=FALSE,INT([1]Formules!$C$13*(E14-[1]Formules!$D$13)^([1]Formules!$E$13)),0)</f>
        <v>0</v>
      </c>
      <c r="F15" s="10">
        <f>IF(ISBLANK(F14)=FALSE,INT([1]Formules!$C$11*(F14-[1]Formules!$D$11)^([1]Formules!$E$11)),0)</f>
        <v>0</v>
      </c>
      <c r="G15" s="10">
        <f>IF(ISBLANK(G14)=FALSE,INT([1]Formules!$C$7*([1]Formules!$D$7-G14)^([1]Formules!$E$7)),0)</f>
        <v>0</v>
      </c>
      <c r="H15" s="10">
        <f>IF(ISBLANK(H14)=FALSE,INT([1]Formules!$C$8*([1]Formules!$D$8-H14)^([1]Formules!$E$8)),0)</f>
        <v>0</v>
      </c>
      <c r="I15" s="10">
        <f>IF(ISBLANK(I14)=FALSE,INT([1]Formules!$C$14*(I14-[1]Formules!$D$14)^([1]Formules!$E$14)),0)</f>
        <v>0</v>
      </c>
      <c r="J15" s="10">
        <f>IF(ISBLANK(J14)=FALSE,INT([1]Formules!$C$12*(J14-[1]Formules!$D$12)^([1]Formules!$E$12)),0)</f>
        <v>0</v>
      </c>
      <c r="K15" s="10">
        <f>IF(ISBLANK(K14)=FALSE,INT([1]Formules!$C$15*(K14-[1]Formules!$D$15)^([1]Formules!$E$15)),0)</f>
        <v>0</v>
      </c>
      <c r="L15" s="11"/>
      <c r="M15" s="12">
        <f>IF(ISBLANK(M14)=FALSE,INT([1]Formules!$C$9*([1]Formules!$D$9-(L14*60+M14))^([1]Formules!$E$9)),0)</f>
        <v>0</v>
      </c>
      <c r="N15" s="13">
        <f t="shared" ref="N15" si="2">SUM(C15:M15)</f>
        <v>0</v>
      </c>
    </row>
    <row r="16" spans="2:19" x14ac:dyDescent="0.25">
      <c r="B16" s="79"/>
      <c r="C16" s="1" t="s">
        <v>0</v>
      </c>
      <c r="D16" s="2" t="s">
        <v>1</v>
      </c>
      <c r="E16" s="1" t="s">
        <v>2</v>
      </c>
      <c r="F16" s="1" t="s">
        <v>3</v>
      </c>
      <c r="G16" s="1" t="s">
        <v>4</v>
      </c>
      <c r="H16" s="1" t="s">
        <v>5</v>
      </c>
      <c r="I16" s="1" t="s">
        <v>6</v>
      </c>
      <c r="J16" s="1" t="s">
        <v>7</v>
      </c>
      <c r="K16" s="1" t="s">
        <v>8</v>
      </c>
      <c r="L16" s="3">
        <v>1</v>
      </c>
      <c r="M16" s="4" t="s">
        <v>9</v>
      </c>
      <c r="N16" s="1" t="s">
        <v>10</v>
      </c>
    </row>
    <row r="17" spans="2:14" x14ac:dyDescent="0.25">
      <c r="B17" s="101" t="s">
        <v>19</v>
      </c>
      <c r="C17" s="5"/>
      <c r="D17" s="6"/>
      <c r="E17" s="6"/>
      <c r="F17" s="6"/>
      <c r="G17" s="5"/>
      <c r="H17" s="5"/>
      <c r="I17" s="6"/>
      <c r="J17" s="6"/>
      <c r="K17" s="6"/>
      <c r="L17" s="7"/>
      <c r="M17" s="8"/>
      <c r="N17" s="9">
        <f t="shared" ref="N17" si="3">SUM(C18:G18)</f>
        <v>0</v>
      </c>
    </row>
    <row r="18" spans="2:14" x14ac:dyDescent="0.25">
      <c r="B18" s="100"/>
      <c r="C18" s="10">
        <f>IF(ISBLANK(C17)=FALSE,INT([1]Formules!$C$6*([1]Formules!$D$6-C17)^([1]Formules!$E$6)),0)</f>
        <v>0</v>
      </c>
      <c r="D18" s="10">
        <f>IF(ISBLANK(D17)=FALSE,INT([1]Formules!$C$10*(D17-[1]Formules!$D$10)^([1]Formules!$E$10)),0)</f>
        <v>0</v>
      </c>
      <c r="E18" s="10">
        <f>IF(ISBLANK(E17)=FALSE,INT([1]Formules!$C$13*(E17-[1]Formules!$D$13)^([1]Formules!$E$13)),0)</f>
        <v>0</v>
      </c>
      <c r="F18" s="10">
        <f>IF(ISBLANK(F17)=FALSE,INT([1]Formules!$C$11*(F17-[1]Formules!$D$11)^([1]Formules!$E$11)),0)</f>
        <v>0</v>
      </c>
      <c r="G18" s="10">
        <f>IF(ISBLANK(G17)=FALSE,INT([1]Formules!$C$7*([1]Formules!$D$7-G17)^([1]Formules!$E$7)),0)</f>
        <v>0</v>
      </c>
      <c r="H18" s="10">
        <f>IF(ISBLANK(H17)=FALSE,INT([1]Formules!$C$8*([1]Formules!$D$8-H17)^([1]Formules!$E$8)),0)</f>
        <v>0</v>
      </c>
      <c r="I18" s="10">
        <f>IF(ISBLANK(I17)=FALSE,INT([1]Formules!$C$14*(I17-[1]Formules!$D$14)^([1]Formules!$E$14)),0)</f>
        <v>0</v>
      </c>
      <c r="J18" s="10">
        <f>IF(ISBLANK(J17)=FALSE,INT([1]Formules!$C$12*(J17-[1]Formules!$D$12)^([1]Formules!$E$12)),0)</f>
        <v>0</v>
      </c>
      <c r="K18" s="10">
        <f>IF(ISBLANK(K17)=FALSE,INT([1]Formules!$C$15*(K17-[1]Formules!$D$15)^([1]Formules!$E$15)),0)</f>
        <v>0</v>
      </c>
      <c r="L18" s="11"/>
      <c r="M18" s="12">
        <f>IF(ISBLANK(M17)=FALSE,INT([1]Formules!$C$9*([1]Formules!$D$9-(L17*60+M17))^([1]Formules!$E$9)),0)</f>
        <v>0</v>
      </c>
      <c r="N18" s="13">
        <f t="shared" ref="N18" si="4">SUM(C18:M18)</f>
        <v>0</v>
      </c>
    </row>
    <row r="19" spans="2:14" x14ac:dyDescent="0.25">
      <c r="B19" s="79"/>
      <c r="C19" s="1" t="s">
        <v>0</v>
      </c>
      <c r="D19" s="2" t="s">
        <v>1</v>
      </c>
      <c r="E19" s="1" t="s">
        <v>2</v>
      </c>
      <c r="F19" s="1" t="s">
        <v>3</v>
      </c>
      <c r="G19" s="1" t="s">
        <v>4</v>
      </c>
      <c r="H19" s="1" t="s">
        <v>5</v>
      </c>
      <c r="I19" s="1" t="s">
        <v>6</v>
      </c>
      <c r="J19" s="1" t="s">
        <v>7</v>
      </c>
      <c r="K19" s="1" t="s">
        <v>8</v>
      </c>
      <c r="L19" s="3">
        <v>1</v>
      </c>
      <c r="M19" s="4" t="s">
        <v>9</v>
      </c>
      <c r="N19" s="1" t="s">
        <v>10</v>
      </c>
    </row>
    <row r="20" spans="2:14" x14ac:dyDescent="0.25">
      <c r="B20" s="101" t="s">
        <v>17</v>
      </c>
      <c r="C20" s="5"/>
      <c r="D20" s="6"/>
      <c r="E20" s="6"/>
      <c r="F20" s="6"/>
      <c r="G20" s="5"/>
      <c r="H20" s="5"/>
      <c r="I20" s="6"/>
      <c r="J20" s="6"/>
      <c r="K20" s="6"/>
      <c r="L20" s="7"/>
      <c r="M20" s="8"/>
      <c r="N20" s="9">
        <f t="shared" ref="N20" si="5">SUM(C21:G21)</f>
        <v>0</v>
      </c>
    </row>
    <row r="21" spans="2:14" x14ac:dyDescent="0.25">
      <c r="B21" s="100"/>
      <c r="C21" s="10">
        <f>IF(ISBLANK(C20)=FALSE,INT([1]Formules!$C$6*([1]Formules!$D$6-C20)^([1]Formules!$E$6)),0)</f>
        <v>0</v>
      </c>
      <c r="D21" s="10">
        <f>IF(ISBLANK(D20)=FALSE,INT([1]Formules!$C$10*(D20-[1]Formules!$D$10)^([1]Formules!$E$10)),0)</f>
        <v>0</v>
      </c>
      <c r="E21" s="10">
        <f>IF(ISBLANK(E20)=FALSE,INT([1]Formules!$C$13*(E20-[1]Formules!$D$13)^([1]Formules!$E$13)),0)</f>
        <v>0</v>
      </c>
      <c r="F21" s="10">
        <f>IF(ISBLANK(F20)=FALSE,INT([1]Formules!$C$11*(F20-[1]Formules!$D$11)^([1]Formules!$E$11)),0)</f>
        <v>0</v>
      </c>
      <c r="G21" s="10">
        <f>IF(ISBLANK(G20)=FALSE,INT([1]Formules!$C$7*([1]Formules!$D$7-G20)^([1]Formules!$E$7)),0)</f>
        <v>0</v>
      </c>
      <c r="H21" s="10">
        <f>IF(ISBLANK(H20)=FALSE,INT([1]Formules!$C$8*([1]Formules!$D$8-H20)^([1]Formules!$E$8)),0)</f>
        <v>0</v>
      </c>
      <c r="I21" s="10">
        <f>IF(ISBLANK(I20)=FALSE,INT([1]Formules!$C$14*(I20-[1]Formules!$D$14)^([1]Formules!$E$14)),0)</f>
        <v>0</v>
      </c>
      <c r="J21" s="10">
        <f>IF(ISBLANK(J20)=FALSE,INT([1]Formules!$C$12*(J20-[1]Formules!$D$12)^([1]Formules!$E$12)),0)</f>
        <v>0</v>
      </c>
      <c r="K21" s="10">
        <f>IF(ISBLANK(K20)=FALSE,INT([1]Formules!$C$15*(K20-[1]Formules!$D$15)^([1]Formules!$E$15)),0)</f>
        <v>0</v>
      </c>
      <c r="L21" s="11"/>
      <c r="M21" s="12">
        <f>IF(ISBLANK(M20)=FALSE,INT([1]Formules!$C$9*([1]Formules!$D$9-(L20*60+M20))^([1]Formules!$E$9)),0)</f>
        <v>0</v>
      </c>
      <c r="N21" s="13">
        <f t="shared" ref="N21" si="6">SUM(C21:M21)</f>
        <v>0</v>
      </c>
    </row>
    <row r="22" spans="2:14" x14ac:dyDescent="0.25">
      <c r="B22" s="79"/>
      <c r="C22" s="1" t="s">
        <v>0</v>
      </c>
      <c r="D22" s="2" t="s">
        <v>1</v>
      </c>
      <c r="E22" s="1" t="s">
        <v>2</v>
      </c>
      <c r="F22" s="1" t="s">
        <v>3</v>
      </c>
      <c r="G22" s="1" t="s">
        <v>4</v>
      </c>
      <c r="H22" s="1" t="s">
        <v>5</v>
      </c>
      <c r="I22" s="1" t="s">
        <v>6</v>
      </c>
      <c r="J22" s="1" t="s">
        <v>7</v>
      </c>
      <c r="K22" s="1" t="s">
        <v>8</v>
      </c>
      <c r="L22" s="3">
        <v>1</v>
      </c>
      <c r="M22" s="4" t="s">
        <v>9</v>
      </c>
      <c r="N22" s="1" t="s">
        <v>10</v>
      </c>
    </row>
    <row r="23" spans="2:14" x14ac:dyDescent="0.25">
      <c r="B23" s="101" t="s">
        <v>15</v>
      </c>
      <c r="C23" s="5"/>
      <c r="D23" s="6"/>
      <c r="E23" s="6"/>
      <c r="F23" s="6"/>
      <c r="G23" s="5"/>
      <c r="H23" s="5"/>
      <c r="I23" s="6"/>
      <c r="J23" s="6"/>
      <c r="K23" s="6"/>
      <c r="L23" s="7"/>
      <c r="M23" s="8"/>
      <c r="N23" s="9">
        <f>SUM(C24:G24)</f>
        <v>0</v>
      </c>
    </row>
    <row r="24" spans="2:14" x14ac:dyDescent="0.25">
      <c r="B24" s="100"/>
      <c r="C24" s="10">
        <f>IF(ISBLANK(C23)=FALSE,INT([1]Formules!$C$6*([1]Formules!$D$6-C23)^([1]Formules!$E$6)),0)</f>
        <v>0</v>
      </c>
      <c r="D24" s="10">
        <f>IF(ISBLANK(D23)=FALSE,INT([1]Formules!$C$10*(D23-[1]Formules!$D$10)^([1]Formules!$E$10)),0)</f>
        <v>0</v>
      </c>
      <c r="E24" s="10">
        <f>IF(ISBLANK(E23)=FALSE,INT([1]Formules!$C$13*(E23-[1]Formules!$D$13)^([1]Formules!$E$13)),0)</f>
        <v>0</v>
      </c>
      <c r="F24" s="10">
        <f>IF(ISBLANK(F23)=FALSE,INT([1]Formules!$C$11*(F23-[1]Formules!$D$11)^([1]Formules!$E$11)),0)</f>
        <v>0</v>
      </c>
      <c r="G24" s="10">
        <f>IF(ISBLANK(G23)=FALSE,INT([1]Formules!$C$7*([1]Formules!$D$7-G23)^([1]Formules!$E$7)),0)</f>
        <v>0</v>
      </c>
      <c r="H24" s="10">
        <f>IF(ISBLANK(H23)=FALSE,INT([1]Formules!$C$8*([1]Formules!$D$8-H23)^([1]Formules!$E$8)),0)</f>
        <v>0</v>
      </c>
      <c r="I24" s="10">
        <f>IF(ISBLANK(I23)=FALSE,INT([1]Formules!$C$14*(I23-[1]Formules!$D$14)^([1]Formules!$E$14)),0)</f>
        <v>0</v>
      </c>
      <c r="J24" s="10">
        <f>IF(ISBLANK(J23)=FALSE,INT([1]Formules!$C$12*(J23-[1]Formules!$D$12)^([1]Formules!$E$12)),0)</f>
        <v>0</v>
      </c>
      <c r="K24" s="10">
        <f>IF(ISBLANK(K23)=FALSE,INT([1]Formules!$C$15*(K23-[1]Formules!$D$15)^([1]Formules!$E$15)),0)</f>
        <v>0</v>
      </c>
      <c r="L24" s="11"/>
      <c r="M24" s="12">
        <f>IF(ISBLANK(M23)=FALSE,INT([1]Formules!$C$9*([1]Formules!$D$9-(L23*60+M23))^([1]Formules!$E$9)),0)</f>
        <v>0</v>
      </c>
      <c r="N24" s="13">
        <f>SUM(C24:M24)</f>
        <v>0</v>
      </c>
    </row>
    <row r="25" spans="2:14" x14ac:dyDescent="0.25">
      <c r="B25" s="79"/>
      <c r="C25" s="1" t="s">
        <v>0</v>
      </c>
      <c r="D25" s="2" t="s">
        <v>1</v>
      </c>
      <c r="E25" s="1" t="s">
        <v>2</v>
      </c>
      <c r="F25" s="1" t="s">
        <v>3</v>
      </c>
      <c r="G25" s="1" t="s">
        <v>4</v>
      </c>
      <c r="H25" s="1" t="s">
        <v>5</v>
      </c>
      <c r="I25" s="1" t="s">
        <v>6</v>
      </c>
      <c r="J25" s="1" t="s">
        <v>7</v>
      </c>
      <c r="K25" s="1" t="s">
        <v>8</v>
      </c>
      <c r="L25" s="3">
        <v>1</v>
      </c>
      <c r="M25" s="4" t="s">
        <v>9</v>
      </c>
      <c r="N25" s="1" t="s">
        <v>10</v>
      </c>
    </row>
    <row r="26" spans="2:14" x14ac:dyDescent="0.25">
      <c r="B26" s="101" t="s">
        <v>16</v>
      </c>
      <c r="C26" s="5"/>
      <c r="D26" s="6"/>
      <c r="E26" s="6"/>
      <c r="F26" s="6"/>
      <c r="G26" s="5"/>
      <c r="H26" s="5"/>
      <c r="I26" s="6"/>
      <c r="J26" s="6"/>
      <c r="K26" s="6"/>
      <c r="L26" s="7"/>
      <c r="M26" s="8"/>
      <c r="N26" s="9">
        <f>SUM(C27:G27)</f>
        <v>0</v>
      </c>
    </row>
    <row r="27" spans="2:14" x14ac:dyDescent="0.25">
      <c r="B27" s="100"/>
      <c r="C27" s="10">
        <f>IF(ISBLANK(C26)=FALSE,INT([1]Formules!$C$6*([1]Formules!$D$6-C26)^([1]Formules!$E$6)),0)</f>
        <v>0</v>
      </c>
      <c r="D27" s="10">
        <f>IF(ISBLANK(D26)=FALSE,INT([1]Formules!$C$10*(D26-[1]Formules!$D$10)^([1]Formules!$E$10)),0)</f>
        <v>0</v>
      </c>
      <c r="E27" s="10">
        <f>IF(ISBLANK(E26)=FALSE,INT([1]Formules!$C$13*(E26-[1]Formules!$D$13)^([1]Formules!$E$13)),0)</f>
        <v>0</v>
      </c>
      <c r="F27" s="10">
        <f>IF(ISBLANK(F26)=FALSE,INT([1]Formules!$C$11*(F26-[1]Formules!$D$11)^([1]Formules!$E$11)),0)</f>
        <v>0</v>
      </c>
      <c r="G27" s="10">
        <f>IF(ISBLANK(G26)=FALSE,INT([1]Formules!$C$7*([1]Formules!$D$7-G26)^([1]Formules!$E$7)),0)</f>
        <v>0</v>
      </c>
      <c r="H27" s="10">
        <f>IF(ISBLANK(H26)=FALSE,INT([1]Formules!$C$8*([1]Formules!$D$8-H26)^([1]Formules!$E$8)),0)</f>
        <v>0</v>
      </c>
      <c r="I27" s="10">
        <f>IF(ISBLANK(I26)=FALSE,INT([1]Formules!$C$14*(I26-[1]Formules!$D$14)^([1]Formules!$E$14)),0)</f>
        <v>0</v>
      </c>
      <c r="J27" s="10">
        <f>IF(ISBLANK(J26)=FALSE,INT([1]Formules!$C$12*(J26-[1]Formules!$D$12)^([1]Formules!$E$12)),0)</f>
        <v>0</v>
      </c>
      <c r="K27" s="10">
        <f>IF(ISBLANK(K26)=FALSE,INT([1]Formules!$C$15*(K26-[1]Formules!$D$15)^([1]Formules!$E$15)),0)</f>
        <v>0</v>
      </c>
      <c r="L27" s="11"/>
      <c r="M27" s="12">
        <f>IF(ISBLANK(M26)=FALSE,INT([1]Formules!$C$9*([1]Formules!$D$9-(L26*60+M26))^([1]Formules!$E$9)),0)</f>
        <v>0</v>
      </c>
      <c r="N27" s="13">
        <f>SUM(C27:M27)</f>
        <v>0</v>
      </c>
    </row>
    <row r="28" spans="2:14" x14ac:dyDescent="0.25">
      <c r="B28" s="79"/>
      <c r="C28" s="1" t="s">
        <v>0</v>
      </c>
      <c r="D28" s="2" t="s">
        <v>1</v>
      </c>
      <c r="E28" s="1" t="s">
        <v>2</v>
      </c>
      <c r="F28" s="1" t="s">
        <v>3</v>
      </c>
      <c r="G28" s="1" t="s">
        <v>4</v>
      </c>
      <c r="H28" s="1" t="s">
        <v>5</v>
      </c>
      <c r="I28" s="1" t="s">
        <v>6</v>
      </c>
      <c r="J28" s="1" t="s">
        <v>7</v>
      </c>
      <c r="K28" s="1" t="s">
        <v>8</v>
      </c>
      <c r="L28" s="3">
        <v>1</v>
      </c>
      <c r="M28" s="4" t="s">
        <v>9</v>
      </c>
      <c r="N28" s="1" t="s">
        <v>10</v>
      </c>
    </row>
    <row r="29" spans="2:14" x14ac:dyDescent="0.25">
      <c r="B29" s="213" t="s">
        <v>119</v>
      </c>
      <c r="C29" s="5"/>
      <c r="D29" s="6"/>
      <c r="E29" s="6"/>
      <c r="F29" s="6"/>
      <c r="G29" s="5"/>
      <c r="H29" s="5"/>
      <c r="I29" s="6"/>
      <c r="J29" s="6"/>
      <c r="K29" s="6"/>
      <c r="L29" s="7"/>
      <c r="M29" s="8"/>
      <c r="N29" s="9">
        <f>SUM(C30:G30)</f>
        <v>0</v>
      </c>
    </row>
    <row r="30" spans="2:14" ht="20.25" customHeight="1" x14ac:dyDescent="0.25">
      <c r="B30" s="100"/>
      <c r="C30" s="10">
        <f>IF(ISBLANK(C29)=FALSE,INT([1]Formules!$C$6*([1]Formules!$D$6-C29)^([1]Formules!$E$6)),0)</f>
        <v>0</v>
      </c>
      <c r="D30" s="10">
        <f>IF(ISBLANK(D29)=FALSE,INT([1]Formules!$C$10*(D29-[1]Formules!$D$10)^([1]Formules!$E$10)),0)</f>
        <v>0</v>
      </c>
      <c r="E30" s="10">
        <f>IF(ISBLANK(E29)=FALSE,INT([1]Formules!$C$13*(E29-[1]Formules!$D$13)^([1]Formules!$E$13)),0)</f>
        <v>0</v>
      </c>
      <c r="F30" s="10">
        <f>IF(ISBLANK(F29)=FALSE,INT([1]Formules!$C$11*(F29-[1]Formules!$D$11)^([1]Formules!$E$11)),0)</f>
        <v>0</v>
      </c>
      <c r="G30" s="10">
        <f>IF(ISBLANK(G29)=FALSE,INT([1]Formules!$C$7*([1]Formules!$D$7-G29)^([1]Formules!$E$7)),0)</f>
        <v>0</v>
      </c>
      <c r="H30" s="10">
        <f>IF(ISBLANK(H29)=FALSE,INT([1]Formules!$C$8*([1]Formules!$D$8-H29)^([1]Formules!$E$8)),0)</f>
        <v>0</v>
      </c>
      <c r="I30" s="10">
        <f>IF(ISBLANK(I29)=FALSE,INT([1]Formules!$C$14*(I29-[1]Formules!$D$14)^([1]Formules!$E$14)),0)</f>
        <v>0</v>
      </c>
      <c r="J30" s="10">
        <f>IF(ISBLANK(J29)=FALSE,INT([1]Formules!$C$12*(J29-[1]Formules!$D$12)^([1]Formules!$E$12)),0)</f>
        <v>0</v>
      </c>
      <c r="K30" s="10">
        <f>IF(ISBLANK(K29)=FALSE,INT([1]Formules!$C$15*(K29-[1]Formules!$D$15)^([1]Formules!$E$15)),0)</f>
        <v>0</v>
      </c>
      <c r="L30" s="11"/>
      <c r="M30" s="12">
        <f>IF(ISBLANK(M29)=FALSE,INT([1]Formules!$C$9*([1]Formules!$D$9-(L29*60+M29))^([1]Formules!$E$9)),0)</f>
        <v>0</v>
      </c>
      <c r="N30" s="13">
        <f>SUM(C30:M30)</f>
        <v>0</v>
      </c>
    </row>
    <row r="31" spans="2:14" ht="15.75" customHeight="1" x14ac:dyDescent="0.25">
      <c r="B31" s="79"/>
      <c r="C31" s="1" t="s">
        <v>0</v>
      </c>
      <c r="D31" s="2" t="s">
        <v>1</v>
      </c>
      <c r="E31" s="1" t="s">
        <v>2</v>
      </c>
      <c r="F31" s="1" t="s">
        <v>3</v>
      </c>
      <c r="G31" s="1" t="s">
        <v>4</v>
      </c>
      <c r="H31" s="1" t="s">
        <v>5</v>
      </c>
      <c r="I31" s="1" t="s">
        <v>6</v>
      </c>
      <c r="J31" s="1" t="s">
        <v>7</v>
      </c>
      <c r="K31" s="1" t="s">
        <v>8</v>
      </c>
      <c r="L31" s="3">
        <v>1</v>
      </c>
      <c r="M31" s="4" t="s">
        <v>9</v>
      </c>
      <c r="N31" s="1" t="s">
        <v>10</v>
      </c>
    </row>
    <row r="32" spans="2:14" x14ac:dyDescent="0.25">
      <c r="B32" s="212" t="s">
        <v>18</v>
      </c>
      <c r="C32" s="5"/>
      <c r="D32" s="6"/>
      <c r="E32" s="6"/>
      <c r="F32" s="6"/>
      <c r="G32" s="5"/>
      <c r="H32" s="5"/>
      <c r="I32" s="6"/>
      <c r="J32" s="6"/>
      <c r="K32" s="6"/>
      <c r="L32" s="7"/>
      <c r="M32" s="8"/>
      <c r="N32" s="9">
        <f t="shared" ref="N32" si="7">SUM(C33:G33)</f>
        <v>0</v>
      </c>
    </row>
    <row r="33" spans="2:14" x14ac:dyDescent="0.25">
      <c r="B33" s="100"/>
      <c r="C33" s="10">
        <f>IF(ISBLANK(C32)=FALSE,INT([1]Formules!$C$6*([1]Formules!$D$6-C32)^([1]Formules!$E$6)),0)</f>
        <v>0</v>
      </c>
      <c r="D33" s="10">
        <f>IF(ISBLANK(D32)=FALSE,INT([1]Formules!$C$10*(D32-[1]Formules!$D$10)^([1]Formules!$E$10)),0)</f>
        <v>0</v>
      </c>
      <c r="E33" s="10">
        <f>IF(ISBLANK(E32)=FALSE,INT([1]Formules!$C$13*(E32-[1]Formules!$D$13)^([1]Formules!$E$13)),0)</f>
        <v>0</v>
      </c>
      <c r="F33" s="10">
        <f>IF(ISBLANK(F32)=FALSE,INT([1]Formules!$C$11*(F32-[1]Formules!$D$11)^([1]Formules!$E$11)),0)</f>
        <v>0</v>
      </c>
      <c r="G33" s="10">
        <f>IF(ISBLANK(G32)=FALSE,INT([1]Formules!$C$7*([1]Formules!$D$7-G32)^([1]Formules!$E$7)),0)</f>
        <v>0</v>
      </c>
      <c r="H33" s="10">
        <f>IF(ISBLANK(H32)=FALSE,INT([1]Formules!$C$8*([1]Formules!$D$8-H32)^([1]Formules!$E$8)),0)</f>
        <v>0</v>
      </c>
      <c r="I33" s="10">
        <f>IF(ISBLANK(I32)=FALSE,INT([1]Formules!$C$14*(I32-[1]Formules!$D$14)^([1]Formules!$E$14)),0)</f>
        <v>0</v>
      </c>
      <c r="J33" s="10">
        <f>IF(ISBLANK(J32)=FALSE,INT([1]Formules!$C$12*(J32-[1]Formules!$D$12)^([1]Formules!$E$12)),0)</f>
        <v>0</v>
      </c>
      <c r="K33" s="10">
        <f>IF(ISBLANK(K32)=FALSE,INT([1]Formules!$C$15*(K32-[1]Formules!$D$15)^([1]Formules!$E$15)),0)</f>
        <v>0</v>
      </c>
      <c r="L33" s="11"/>
      <c r="M33" s="12">
        <f>IF(ISBLANK(M32)=FALSE,INT([1]Formules!$C$9*([1]Formules!$D$9-(L32*60+M32))^([1]Formules!$E$9)),0)</f>
        <v>0</v>
      </c>
      <c r="N33" s="13">
        <f t="shared" ref="N33" si="8">SUM(C33:M33)</f>
        <v>0</v>
      </c>
    </row>
    <row r="34" spans="2:14" x14ac:dyDescent="0.25">
      <c r="B34" s="79"/>
      <c r="C34" s="1" t="s">
        <v>0</v>
      </c>
      <c r="D34" s="2" t="s">
        <v>1</v>
      </c>
      <c r="E34" s="1" t="s">
        <v>2</v>
      </c>
      <c r="F34" s="1" t="s">
        <v>3</v>
      </c>
      <c r="G34" s="1" t="s">
        <v>4</v>
      </c>
      <c r="H34" s="1" t="s">
        <v>5</v>
      </c>
      <c r="I34" s="1" t="s">
        <v>6</v>
      </c>
      <c r="J34" s="1" t="s">
        <v>7</v>
      </c>
      <c r="K34" s="1" t="s">
        <v>8</v>
      </c>
      <c r="L34" s="3">
        <v>1</v>
      </c>
      <c r="M34" s="4" t="s">
        <v>9</v>
      </c>
      <c r="N34" s="1" t="s">
        <v>10</v>
      </c>
    </row>
    <row r="35" spans="2:14" x14ac:dyDescent="0.25">
      <c r="B35" s="211" t="s">
        <v>123</v>
      </c>
      <c r="C35" s="5"/>
      <c r="D35" s="6"/>
      <c r="E35" s="6"/>
      <c r="F35" s="6"/>
      <c r="G35" s="5"/>
      <c r="H35" s="5"/>
      <c r="I35" s="6"/>
      <c r="J35" s="6"/>
      <c r="K35" s="6"/>
      <c r="L35" s="7"/>
      <c r="M35" s="8"/>
      <c r="N35" s="9">
        <f t="shared" ref="N35" si="9">SUM(C36:G36)</f>
        <v>0</v>
      </c>
    </row>
    <row r="36" spans="2:14" x14ac:dyDescent="0.25">
      <c r="B36" s="100"/>
      <c r="C36" s="10">
        <f>IF(ISBLANK(C35)=FALSE,INT([1]Formules!$C$6*([1]Formules!$D$6-C35)^([1]Formules!$E$6)),0)</f>
        <v>0</v>
      </c>
      <c r="D36" s="10">
        <f>IF(ISBLANK(D35)=FALSE,INT([1]Formules!$C$10*(D35-[1]Formules!$D$10)^([1]Formules!$E$10)),0)</f>
        <v>0</v>
      </c>
      <c r="E36" s="10">
        <f>IF(ISBLANK(E35)=FALSE,INT([1]Formules!$C$13*(E35-[1]Formules!$D$13)^([1]Formules!$E$13)),0)</f>
        <v>0</v>
      </c>
      <c r="F36" s="10">
        <f>IF(ISBLANK(F35)=FALSE,INT([1]Formules!$C$11*(F35-[1]Formules!$D$11)^([1]Formules!$E$11)),0)</f>
        <v>0</v>
      </c>
      <c r="G36" s="10">
        <f>IF(ISBLANK(G35)=FALSE,INT([1]Formules!$C$7*([1]Formules!$D$7-G35)^([1]Formules!$E$7)),0)</f>
        <v>0</v>
      </c>
      <c r="H36" s="10">
        <f>IF(ISBLANK(H35)=FALSE,INT([1]Formules!$C$8*([1]Formules!$D$8-H35)^([1]Formules!$E$8)),0)</f>
        <v>0</v>
      </c>
      <c r="I36" s="10">
        <f>IF(ISBLANK(I35)=FALSE,INT([1]Formules!$C$14*(I35-[1]Formules!$D$14)^([1]Formules!$E$14)),0)</f>
        <v>0</v>
      </c>
      <c r="J36" s="10">
        <f>IF(ISBLANK(J35)=FALSE,INT([1]Formules!$C$12*(J35-[1]Formules!$D$12)^([1]Formules!$E$12)),0)</f>
        <v>0</v>
      </c>
      <c r="K36" s="10">
        <f>IF(ISBLANK(K35)=FALSE,INT([1]Formules!$C$15*(K35-[1]Formules!$D$15)^([1]Formules!$E$15)),0)</f>
        <v>0</v>
      </c>
      <c r="L36" s="11"/>
      <c r="M36" s="12">
        <f>IF(ISBLANK(M35)=FALSE,INT([1]Formules!$C$9*([1]Formules!$D$9-(L35*60+M35))^([1]Formules!$E$9)),0)</f>
        <v>0</v>
      </c>
      <c r="N36" s="13">
        <f t="shared" ref="N36" si="10">SUM(C36:M36)</f>
        <v>0</v>
      </c>
    </row>
    <row r="37" spans="2:14" x14ac:dyDescent="0.25">
      <c r="B37" s="71"/>
      <c r="C37" s="1" t="s">
        <v>0</v>
      </c>
      <c r="D37" s="2" t="s">
        <v>1</v>
      </c>
      <c r="E37" s="1" t="s">
        <v>2</v>
      </c>
      <c r="F37" s="1" t="s">
        <v>3</v>
      </c>
      <c r="G37" s="1" t="s">
        <v>4</v>
      </c>
      <c r="H37" s="1" t="s">
        <v>5</v>
      </c>
      <c r="I37" s="1" t="s">
        <v>6</v>
      </c>
      <c r="J37" s="1" t="s">
        <v>7</v>
      </c>
      <c r="K37" s="1" t="s">
        <v>8</v>
      </c>
      <c r="L37" s="3">
        <v>1</v>
      </c>
      <c r="M37" s="4" t="s">
        <v>9</v>
      </c>
      <c r="N37" s="1" t="s">
        <v>10</v>
      </c>
    </row>
    <row r="38" spans="2:14" x14ac:dyDescent="0.25">
      <c r="B38" s="211" t="s">
        <v>120</v>
      </c>
      <c r="C38" s="5"/>
      <c r="D38" s="6"/>
      <c r="E38" s="6"/>
      <c r="F38" s="6"/>
      <c r="G38" s="5"/>
      <c r="H38" s="5"/>
      <c r="I38" s="6"/>
      <c r="J38" s="6"/>
      <c r="K38" s="6"/>
      <c r="L38" s="7"/>
      <c r="M38" s="8"/>
      <c r="N38" s="9">
        <f>SUM(C39:G39)</f>
        <v>0</v>
      </c>
    </row>
    <row r="39" spans="2:14" x14ac:dyDescent="0.25">
      <c r="B39" s="100"/>
      <c r="C39" s="10">
        <f>IF(ISBLANK(C38)=FALSE,INT([1]Formules!$C$6*([1]Formules!$D$6-C38)^([1]Formules!$E$6)),0)</f>
        <v>0</v>
      </c>
      <c r="D39" s="10">
        <f>IF(ISBLANK(D38)=FALSE,INT([1]Formules!$C$10*(D38-[1]Formules!$D$10)^([1]Formules!$E$10)),0)</f>
        <v>0</v>
      </c>
      <c r="E39" s="10">
        <f>IF(ISBLANK(E38)=FALSE,INT([1]Formules!$C$13*(E38-[1]Formules!$D$13)^([1]Formules!$E$13)),0)</f>
        <v>0</v>
      </c>
      <c r="F39" s="10">
        <f>IF(ISBLANK(F38)=FALSE,INT([1]Formules!$C$11*(F38-[1]Formules!$D$11)^([1]Formules!$E$11)),0)</f>
        <v>0</v>
      </c>
      <c r="G39" s="10">
        <f>IF(ISBLANK(G38)=FALSE,INT([1]Formules!$C$7*([1]Formules!$D$7-G38)^([1]Formules!$E$7)),0)</f>
        <v>0</v>
      </c>
      <c r="H39" s="10">
        <f>IF(ISBLANK(H38)=FALSE,INT([1]Formules!$C$8*([1]Formules!$D$8-H38)^([1]Formules!$E$8)),0)</f>
        <v>0</v>
      </c>
      <c r="I39" s="10">
        <f>IF(ISBLANK(I38)=FALSE,INT([1]Formules!$C$14*(I38-[1]Formules!$D$14)^([1]Formules!$E$14)),0)</f>
        <v>0</v>
      </c>
      <c r="J39" s="10">
        <f>IF(ISBLANK(J38)=FALSE,INT([1]Formules!$C$12*(J38-[1]Formules!$D$12)^([1]Formules!$E$12)),0)</f>
        <v>0</v>
      </c>
      <c r="K39" s="10">
        <f>IF(ISBLANK(K38)=FALSE,INT([1]Formules!$C$15*(K38-[1]Formules!$D$15)^([1]Formules!$E$15)),0)</f>
        <v>0</v>
      </c>
      <c r="L39" s="11"/>
      <c r="M39" s="12">
        <f>IF(ISBLANK(M38)=FALSE,INT([1]Formules!$C$9*([1]Formules!$D$9-(L38*60+M38))^([1]Formules!$E$9)),0)</f>
        <v>0</v>
      </c>
      <c r="N39" s="13">
        <f>SUM(C39:M39)</f>
        <v>0</v>
      </c>
    </row>
    <row r="40" spans="2:14" x14ac:dyDescent="0.25">
      <c r="B40" s="71"/>
      <c r="C40" s="1" t="s">
        <v>0</v>
      </c>
      <c r="D40" s="2" t="s">
        <v>1</v>
      </c>
      <c r="E40" s="1" t="s">
        <v>2</v>
      </c>
      <c r="F40" s="1" t="s">
        <v>3</v>
      </c>
      <c r="G40" s="1" t="s">
        <v>4</v>
      </c>
      <c r="H40" s="1" t="s">
        <v>5</v>
      </c>
      <c r="I40" s="1" t="s">
        <v>6</v>
      </c>
      <c r="J40" s="1" t="s">
        <v>7</v>
      </c>
      <c r="K40" s="1" t="s">
        <v>8</v>
      </c>
      <c r="L40" s="3">
        <v>1</v>
      </c>
      <c r="M40" s="4" t="s">
        <v>9</v>
      </c>
      <c r="N40" s="1" t="s">
        <v>10</v>
      </c>
    </row>
    <row r="41" spans="2:14" x14ac:dyDescent="0.25">
      <c r="B41" s="210" t="s">
        <v>100</v>
      </c>
      <c r="C41" s="5"/>
      <c r="D41" s="6"/>
      <c r="E41" s="6"/>
      <c r="F41" s="6"/>
      <c r="G41" s="5"/>
      <c r="H41" s="5"/>
      <c r="I41" s="6"/>
      <c r="J41" s="6"/>
      <c r="K41" s="6"/>
      <c r="L41" s="7"/>
      <c r="M41" s="8"/>
      <c r="N41" s="9">
        <f t="shared" ref="N41" si="11">SUM(C42:G42)</f>
        <v>0</v>
      </c>
    </row>
    <row r="42" spans="2:14" x14ac:dyDescent="0.25">
      <c r="B42" s="100"/>
      <c r="C42" s="32">
        <f>IF(ISBLANK(C41)=FALSE,INT([1]Formules!$C$6*([1]Formules!$D$6-C41)^([1]Formules!$E$6)),0)</f>
        <v>0</v>
      </c>
      <c r="D42" s="32">
        <f>IF(ISBLANK(D41)=FALSE,INT([1]Formules!$C$10*(D41-[1]Formules!$D$10)^([1]Formules!$E$10)),0)</f>
        <v>0</v>
      </c>
      <c r="E42" s="32">
        <f>IF(ISBLANK(E41)=FALSE,INT([1]Formules!$C$13*(E41-[1]Formules!$D$13)^([1]Formules!$E$13)),0)</f>
        <v>0</v>
      </c>
      <c r="F42" s="32">
        <f>IF(ISBLANK(F41)=FALSE,INT([1]Formules!$C$11*(F41-[1]Formules!$D$11)^([1]Formules!$E$11)),0)</f>
        <v>0</v>
      </c>
      <c r="G42" s="32">
        <f>IF(ISBLANK(G41)=FALSE,INT([1]Formules!$C$7*([1]Formules!$D$7-G41)^([1]Formules!$E$7)),0)</f>
        <v>0</v>
      </c>
      <c r="H42" s="32">
        <f>IF(ISBLANK(H41)=FALSE,INT([1]Formules!$C$8*([1]Formules!$D$8-H41)^([1]Formules!$E$8)),0)</f>
        <v>0</v>
      </c>
      <c r="I42" s="32">
        <f>IF(ISBLANK(I41)=FALSE,INT([1]Formules!$C$14*(I41-[1]Formules!$D$14)^([1]Formules!$E$14)),0)</f>
        <v>0</v>
      </c>
      <c r="J42" s="32">
        <f>IF(ISBLANK(J41)=FALSE,INT([1]Formules!$C$12*(J41-[1]Formules!$D$12)^([1]Formules!$E$12)),0)</f>
        <v>0</v>
      </c>
      <c r="K42" s="32">
        <f>IF(ISBLANK(K41)=FALSE,INT([1]Formules!$C$15*(K41-[1]Formules!$D$15)^([1]Formules!$E$15)),0)</f>
        <v>0</v>
      </c>
      <c r="L42" s="33"/>
      <c r="M42" s="34">
        <f>IF(ISBLANK(M41)=FALSE,INT([1]Formules!$C$9*([1]Formules!$D$9-(L41*60+M41))^([1]Formules!$E$9)),0)</f>
        <v>0</v>
      </c>
      <c r="N42" s="35">
        <f t="shared" ref="N42" si="12">SUM(C42:M42)</f>
        <v>0</v>
      </c>
    </row>
    <row r="43" spans="2:14" x14ac:dyDescent="0.25">
      <c r="B43" s="71"/>
      <c r="C43" s="1" t="s">
        <v>0</v>
      </c>
      <c r="D43" s="2" t="s">
        <v>1</v>
      </c>
      <c r="E43" s="1" t="s">
        <v>2</v>
      </c>
      <c r="F43" s="1" t="s">
        <v>3</v>
      </c>
      <c r="G43" s="1" t="s">
        <v>4</v>
      </c>
      <c r="H43" s="1" t="s">
        <v>5</v>
      </c>
      <c r="I43" s="1" t="s">
        <v>6</v>
      </c>
      <c r="J43" s="1" t="s">
        <v>7</v>
      </c>
      <c r="K43" s="1" t="s">
        <v>8</v>
      </c>
      <c r="L43" s="3">
        <v>1</v>
      </c>
      <c r="M43" s="4" t="s">
        <v>9</v>
      </c>
      <c r="N43" s="1" t="s">
        <v>10</v>
      </c>
    </row>
    <row r="44" spans="2:14" x14ac:dyDescent="0.25">
      <c r="B44" s="210" t="s">
        <v>161</v>
      </c>
      <c r="C44" s="5"/>
      <c r="D44" s="6"/>
      <c r="E44" s="6"/>
      <c r="F44" s="6"/>
      <c r="G44" s="5"/>
      <c r="H44" s="5"/>
      <c r="I44" s="6"/>
      <c r="J44" s="6"/>
      <c r="K44" s="6"/>
      <c r="L44" s="7"/>
      <c r="M44" s="8"/>
      <c r="N44" s="9">
        <f t="shared" ref="N44" si="13">SUM(C45:G45)</f>
        <v>0</v>
      </c>
    </row>
    <row r="45" spans="2:14" x14ac:dyDescent="0.25">
      <c r="B45" s="100"/>
      <c r="C45" s="32">
        <f>IF(ISBLANK(C44)=FALSE,INT([1]Formules!$C$6*([1]Formules!$D$6-C44)^([1]Formules!$E$6)),0)</f>
        <v>0</v>
      </c>
      <c r="D45" s="32">
        <f>IF(ISBLANK(D44)=FALSE,INT([1]Formules!$C$10*(D44-[1]Formules!$D$10)^([1]Formules!$E$10)),0)</f>
        <v>0</v>
      </c>
      <c r="E45" s="32">
        <f>IF(ISBLANK(E44)=FALSE,INT([1]Formules!$C$13*(E44-[1]Formules!$D$13)^([1]Formules!$E$13)),0)</f>
        <v>0</v>
      </c>
      <c r="F45" s="32">
        <f>IF(ISBLANK(F44)=FALSE,INT([1]Formules!$C$11*(F44-[1]Formules!$D$11)^([1]Formules!$E$11)),0)</f>
        <v>0</v>
      </c>
      <c r="G45" s="32">
        <f>IF(ISBLANK(G44)=FALSE,INT([1]Formules!$C$7*([1]Formules!$D$7-G44)^([1]Formules!$E$7)),0)</f>
        <v>0</v>
      </c>
      <c r="H45" s="32">
        <f>IF(ISBLANK(H44)=FALSE,INT([1]Formules!$C$8*([1]Formules!$D$8-H44)^([1]Formules!$E$8)),0)</f>
        <v>0</v>
      </c>
      <c r="I45" s="32">
        <f>IF(ISBLANK(I44)=FALSE,INT([1]Formules!$C$14*(I44-[1]Formules!$D$14)^([1]Formules!$E$14)),0)</f>
        <v>0</v>
      </c>
      <c r="J45" s="32">
        <f>IF(ISBLANK(J44)=FALSE,INT([1]Formules!$C$12*(J44-[1]Formules!$D$12)^([1]Formules!$E$12)),0)</f>
        <v>0</v>
      </c>
      <c r="K45" s="32">
        <f>IF(ISBLANK(K44)=FALSE,INT([1]Formules!$C$15*(K44-[1]Formules!$D$15)^([1]Formules!$E$15)),0)</f>
        <v>0</v>
      </c>
      <c r="L45" s="33"/>
      <c r="M45" s="34">
        <f>IF(ISBLANK(M44)=FALSE,INT([1]Formules!$C$9*([1]Formules!$D$9-(L44*60+M44))^([1]Formules!$E$9)),0)</f>
        <v>0</v>
      </c>
      <c r="N45" s="35">
        <f t="shared" ref="N45" si="14">SUM(C45:M45)</f>
        <v>0</v>
      </c>
    </row>
    <row r="46" spans="2:14" x14ac:dyDescent="0.25">
      <c r="B46" s="71"/>
      <c r="C46" s="1" t="s">
        <v>0</v>
      </c>
      <c r="D46" s="2" t="s">
        <v>1</v>
      </c>
      <c r="E46" s="1" t="s">
        <v>2</v>
      </c>
      <c r="F46" s="1" t="s">
        <v>3</v>
      </c>
      <c r="G46" s="1" t="s">
        <v>4</v>
      </c>
      <c r="H46" s="1" t="s">
        <v>5</v>
      </c>
      <c r="I46" s="1" t="s">
        <v>6</v>
      </c>
      <c r="J46" s="1" t="s">
        <v>7</v>
      </c>
      <c r="K46" s="1" t="s">
        <v>8</v>
      </c>
      <c r="L46" s="3">
        <v>1</v>
      </c>
      <c r="M46" s="4" t="s">
        <v>9</v>
      </c>
      <c r="N46" s="1" t="s">
        <v>10</v>
      </c>
    </row>
    <row r="47" spans="2:14" x14ac:dyDescent="0.25">
      <c r="B47" s="101" t="s">
        <v>210</v>
      </c>
      <c r="C47" s="5"/>
      <c r="D47" s="6"/>
      <c r="E47" s="6"/>
      <c r="F47" s="6"/>
      <c r="G47" s="5"/>
      <c r="H47" s="5"/>
      <c r="I47" s="6"/>
      <c r="J47" s="6"/>
      <c r="K47" s="6"/>
      <c r="L47" s="7"/>
      <c r="M47" s="8"/>
      <c r="N47" s="9">
        <f t="shared" ref="N47" si="15">SUM(C48:G48)</f>
        <v>0</v>
      </c>
    </row>
    <row r="48" spans="2:14" x14ac:dyDescent="0.25">
      <c r="B48" s="215"/>
      <c r="C48" s="10">
        <f>IF(ISBLANK(C47)=FALSE,INT([1]Formules!$C$6*([1]Formules!$D$6-C47)^([1]Formules!$E$6)),0)</f>
        <v>0</v>
      </c>
      <c r="D48" s="10">
        <f>IF(ISBLANK(D47)=FALSE,INT([1]Formules!$C$10*(D47-[1]Formules!$D$10)^([1]Formules!$E$10)),0)</f>
        <v>0</v>
      </c>
      <c r="E48" s="10">
        <f>IF(ISBLANK(E47)=FALSE,INT([1]Formules!$C$13*(E47-[1]Formules!$D$13)^([1]Formules!$E$13)),0)</f>
        <v>0</v>
      </c>
      <c r="F48" s="10">
        <f>IF(ISBLANK(F47)=FALSE,INT([1]Formules!$C$11*(F47-[1]Formules!$D$11)^([1]Formules!$E$11)),0)</f>
        <v>0</v>
      </c>
      <c r="G48" s="10">
        <f>IF(ISBLANK(G47)=FALSE,INT([1]Formules!$C$7*([1]Formules!$D$7-G47)^([1]Formules!$E$7)),0)</f>
        <v>0</v>
      </c>
      <c r="H48" s="10">
        <f>IF(ISBLANK(H47)=FALSE,INT([1]Formules!$C$8*([1]Formules!$D$8-H47)^([1]Formules!$E$8)),0)</f>
        <v>0</v>
      </c>
      <c r="I48" s="10">
        <f>IF(ISBLANK(I47)=FALSE,INT([1]Formules!$C$14*(I47-[1]Formules!$D$14)^([1]Formules!$E$14)),0)</f>
        <v>0</v>
      </c>
      <c r="J48" s="10">
        <f>IF(ISBLANK(J47)=FALSE,INT([1]Formules!$C$12*(J47-[1]Formules!$D$12)^([1]Formules!$E$12)),0)</f>
        <v>0</v>
      </c>
      <c r="K48" s="10">
        <f>IF(ISBLANK(K47)=FALSE,INT([1]Formules!$C$15*(K47-[1]Formules!$D$15)^([1]Formules!$E$15)),0)</f>
        <v>0</v>
      </c>
      <c r="L48" s="11"/>
      <c r="M48" s="12">
        <f>IF(ISBLANK(M47)=FALSE,INT([1]Formules!$C$9*([1]Formules!$D$9-(L47*60+M47))^([1]Formules!$E$9)),0)</f>
        <v>0</v>
      </c>
      <c r="N48" s="13">
        <f t="shared" ref="N48" si="16">SUM(C48:M48)</f>
        <v>0</v>
      </c>
    </row>
  </sheetData>
  <mergeCells count="2">
    <mergeCell ref="B1:N3"/>
    <mergeCell ref="P6:S9"/>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B3" sqref="B3"/>
    </sheetView>
  </sheetViews>
  <sheetFormatPr baseColWidth="10" defaultRowHeight="15" x14ac:dyDescent="0.25"/>
  <cols>
    <col min="1" max="1" width="20.85546875" customWidth="1"/>
  </cols>
  <sheetData>
    <row r="1" spans="1:13" x14ac:dyDescent="0.25">
      <c r="B1" s="229" t="s">
        <v>214</v>
      </c>
      <c r="C1" s="230"/>
      <c r="D1" s="230"/>
      <c r="E1" s="230"/>
      <c r="F1" s="230"/>
      <c r="G1" s="230"/>
      <c r="H1" s="230"/>
      <c r="I1" s="230"/>
      <c r="J1" s="230"/>
      <c r="K1" s="230"/>
      <c r="L1" s="230"/>
      <c r="M1" s="231"/>
    </row>
    <row r="2" spans="1:13" x14ac:dyDescent="0.25">
      <c r="B2" s="232"/>
      <c r="C2" s="233"/>
      <c r="D2" s="233"/>
      <c r="E2" s="233"/>
      <c r="F2" s="233"/>
      <c r="G2" s="233"/>
      <c r="H2" s="233"/>
      <c r="I2" s="233"/>
      <c r="J2" s="233"/>
      <c r="K2" s="233"/>
      <c r="L2" s="233"/>
      <c r="M2" s="234"/>
    </row>
    <row r="3" spans="1:13" x14ac:dyDescent="0.25">
      <c r="A3" t="s">
        <v>207</v>
      </c>
      <c r="B3" s="1" t="s">
        <v>0</v>
      </c>
      <c r="C3" s="2" t="s">
        <v>1</v>
      </c>
      <c r="D3" s="1" t="s">
        <v>2</v>
      </c>
      <c r="E3" s="1" t="s">
        <v>3</v>
      </c>
      <c r="F3" s="1" t="s">
        <v>4</v>
      </c>
      <c r="G3" s="1" t="s">
        <v>5</v>
      </c>
      <c r="H3" s="1" t="s">
        <v>6</v>
      </c>
      <c r="I3" s="1" t="s">
        <v>7</v>
      </c>
      <c r="J3" s="1" t="s">
        <v>8</v>
      </c>
      <c r="K3" s="3">
        <v>1</v>
      </c>
      <c r="L3" s="4" t="s">
        <v>9</v>
      </c>
      <c r="M3" s="1" t="s">
        <v>10</v>
      </c>
    </row>
    <row r="4" spans="1:13" x14ac:dyDescent="0.25">
      <c r="B4" s="5">
        <f>'Suivre en Direct'!C14-'Comparatif Potentiel'!B72</f>
        <v>-11.1</v>
      </c>
      <c r="C4" s="5">
        <f>'Suivre en Direct'!D14-'Comparatif Potentiel'!C72</f>
        <v>-765</v>
      </c>
      <c r="D4" s="5">
        <f>'Suivre en Direct'!E14-'Comparatif Potentiel'!D72</f>
        <v>-15.14</v>
      </c>
      <c r="E4" s="5">
        <f>'Suivre en Direct'!F14-'Comparatif Potentiel'!E72</f>
        <v>-201</v>
      </c>
      <c r="F4" s="5">
        <f>'Suivre en Direct'!G14-'Comparatif Potentiel'!F72</f>
        <v>-49.23</v>
      </c>
      <c r="G4" s="5">
        <f>'Suivre en Direct'!H14-'Comparatif Potentiel'!G72</f>
        <v>-14.28</v>
      </c>
      <c r="H4" s="5">
        <f>'Suivre en Direct'!I14-'Comparatif Potentiel'!H72</f>
        <v>-44.53</v>
      </c>
      <c r="I4" s="5">
        <f>'Suivre en Direct'!J14-'Comparatif Potentiel'!I72</f>
        <v>-520</v>
      </c>
      <c r="J4" s="5">
        <f>'Suivre en Direct'!K14-'Comparatif Potentiel'!J72</f>
        <v>-64.03</v>
      </c>
      <c r="K4" s="5">
        <f>'Suivre en Direct'!L14-'Comparatif Potentiel'!K72</f>
        <v>-4</v>
      </c>
      <c r="L4" s="5">
        <f>'Suivre en Direct'!M14-'Comparatif Potentiel'!L72</f>
        <v>-24.16</v>
      </c>
      <c r="M4" s="5">
        <f>'Suivre en Direct'!N14-'Comparatif Potentiel'!M72</f>
        <v>-4271</v>
      </c>
    </row>
    <row r="5" spans="1:13" x14ac:dyDescent="0.25">
      <c r="B5" s="149">
        <f>'Suivre en Direct'!C15-'Comparatif Potentiel'!B73</f>
        <v>-838</v>
      </c>
      <c r="C5" s="149">
        <f>'Suivre en Direct'!D15-'Comparatif Potentiel'!C73</f>
        <v>-972</v>
      </c>
      <c r="D5" s="149">
        <f>'Suivre en Direct'!E15-'Comparatif Potentiel'!D73</f>
        <v>-798</v>
      </c>
      <c r="E5" s="149">
        <f>'Suivre en Direct'!F15-'Comparatif Potentiel'!E73</f>
        <v>-813</v>
      </c>
      <c r="F5" s="149">
        <f>'Suivre en Direct'!G15-'Comparatif Potentiel'!F73</f>
        <v>-850</v>
      </c>
      <c r="G5" s="149">
        <f>'Suivre en Direct'!H15-'Comparatif Potentiel'!G73</f>
        <v>-939</v>
      </c>
      <c r="H5" s="149">
        <f>'Suivre en Direct'!I15-'Comparatif Potentiel'!H73</f>
        <v>-757</v>
      </c>
      <c r="I5" s="149">
        <f>'Suivre en Direct'!J15-'Comparatif Potentiel'!I73</f>
        <v>-972</v>
      </c>
      <c r="J5" s="149">
        <f>'Suivre en Direct'!K15-'Comparatif Potentiel'!J73</f>
        <v>-799</v>
      </c>
      <c r="K5" s="149">
        <f>'Suivre en Direct'!L15-'Comparatif Potentiel'!K73</f>
        <v>0</v>
      </c>
      <c r="L5" s="149">
        <f>'Suivre en Direct'!M15-'Comparatif Potentiel'!L73</f>
        <v>-783</v>
      </c>
      <c r="M5" s="149">
        <f>'Suivre en Direct'!N15-'Comparatif Potentiel'!M73</f>
        <v>-8521</v>
      </c>
    </row>
    <row r="6" spans="1:13" x14ac:dyDescent="0.25">
      <c r="B6" s="40"/>
      <c r="C6" s="40"/>
      <c r="D6" s="40"/>
      <c r="E6" s="40"/>
      <c r="F6" s="40"/>
      <c r="G6" s="40"/>
      <c r="H6" s="40"/>
      <c r="I6" s="40"/>
      <c r="J6" s="40"/>
      <c r="K6" s="40"/>
      <c r="L6" s="40"/>
      <c r="M6" s="40"/>
    </row>
    <row r="7" spans="1:13" x14ac:dyDescent="0.25">
      <c r="B7" s="241" t="s">
        <v>163</v>
      </c>
      <c r="C7" s="242"/>
      <c r="D7" s="242"/>
      <c r="E7" s="242"/>
      <c r="F7" s="242"/>
      <c r="G7" s="242"/>
      <c r="H7" s="242"/>
      <c r="I7" s="242"/>
      <c r="J7" s="242"/>
      <c r="K7" s="242"/>
      <c r="L7" s="242"/>
      <c r="M7" s="243"/>
    </row>
    <row r="8" spans="1:13" x14ac:dyDescent="0.25">
      <c r="B8" s="244"/>
      <c r="C8" s="245"/>
      <c r="D8" s="245"/>
      <c r="E8" s="245"/>
      <c r="F8" s="245"/>
      <c r="G8" s="245"/>
      <c r="H8" s="245"/>
      <c r="I8" s="245"/>
      <c r="J8" s="245"/>
      <c r="K8" s="245"/>
      <c r="L8" s="245"/>
      <c r="M8" s="246"/>
    </row>
    <row r="9" spans="1:13" x14ac:dyDescent="0.25">
      <c r="B9" s="1" t="s">
        <v>0</v>
      </c>
      <c r="C9" s="2" t="s">
        <v>1</v>
      </c>
      <c r="D9" s="1" t="s">
        <v>2</v>
      </c>
      <c r="E9" s="1" t="s">
        <v>3</v>
      </c>
      <c r="F9" s="1" t="s">
        <v>4</v>
      </c>
      <c r="G9" s="1" t="s">
        <v>5</v>
      </c>
      <c r="H9" s="1" t="s">
        <v>6</v>
      </c>
      <c r="I9" s="1" t="s">
        <v>7</v>
      </c>
      <c r="J9" s="1" t="s">
        <v>8</v>
      </c>
      <c r="K9" s="3">
        <v>1</v>
      </c>
      <c r="L9" s="4" t="s">
        <v>9</v>
      </c>
      <c r="M9" s="1" t="s">
        <v>10</v>
      </c>
    </row>
    <row r="10" spans="1:13" x14ac:dyDescent="0.25">
      <c r="A10" t="s">
        <v>152</v>
      </c>
      <c r="B10" s="5">
        <f>'Suivre en Direct'!C14-'Comparatif Potentiel'!B79</f>
        <v>-10.72</v>
      </c>
      <c r="C10" s="5">
        <f>'Suivre en Direct'!D14-'Comparatif Potentiel'!C79</f>
        <v>-777</v>
      </c>
      <c r="D10" s="5">
        <f>'Suivre en Direct'!E14-'Comparatif Potentiel'!D79</f>
        <v>-14.19</v>
      </c>
      <c r="E10" s="5">
        <f>'Suivre en Direct'!F14-'Comparatif Potentiel'!E79</f>
        <v>-210</v>
      </c>
      <c r="F10" s="5">
        <f>'Suivre en Direct'!G14-'Comparatif Potentiel'!F79</f>
        <v>-47.1</v>
      </c>
      <c r="G10" s="5">
        <f>'Suivre en Direct'!H14-'Comparatif Potentiel'!G79</f>
        <v>-13.98</v>
      </c>
      <c r="H10" s="5">
        <f>'Suivre en Direct'!I14-'Comparatif Potentiel'!H79</f>
        <v>-44.36</v>
      </c>
      <c r="I10" s="5">
        <f>'Suivre en Direct'!J14-'Comparatif Potentiel'!I79</f>
        <v>-500</v>
      </c>
      <c r="J10" s="5">
        <f>'Suivre en Direct'!K14-'Comparatif Potentiel'!J79</f>
        <v>-54.72</v>
      </c>
      <c r="K10" s="5">
        <f>'Suivre en Direct'!L14-'Comparatif Potentiel'!K79</f>
        <v>-4</v>
      </c>
      <c r="L10" s="5">
        <f>'Suivre en Direct'!M14-'Comparatif Potentiel'!L79</f>
        <v>-27.83</v>
      </c>
      <c r="M10" s="5">
        <f>'Suivre en Direct'!N14-'Comparatif Potentiel'!M79</f>
        <v>-4515</v>
      </c>
    </row>
    <row r="11" spans="1:13" x14ac:dyDescent="0.25">
      <c r="B11" s="149">
        <f>'Suivre en Direct'!C15-'Comparatif Potentiel'!B80</f>
        <v>-924</v>
      </c>
      <c r="C11" s="149">
        <f>'Suivre en Direct'!D15-'Comparatif Potentiel'!C80</f>
        <v>-1002</v>
      </c>
      <c r="D11" s="149">
        <f>'Suivre en Direct'!E15-'Comparatif Potentiel'!D80</f>
        <v>-740</v>
      </c>
      <c r="E11" s="149">
        <f>'Suivre en Direct'!F15-'Comparatif Potentiel'!E80</f>
        <v>-896</v>
      </c>
      <c r="F11" s="149">
        <f>'Suivre en Direct'!G15-'Comparatif Potentiel'!F80</f>
        <v>-953</v>
      </c>
      <c r="G11" s="149">
        <f>'Suivre en Direct'!H15-'Comparatif Potentiel'!G80</f>
        <v>-977</v>
      </c>
      <c r="H11" s="149">
        <f>'Suivre en Direct'!I15-'Comparatif Potentiel'!H80</f>
        <v>-754</v>
      </c>
      <c r="I11" s="149">
        <f>'Suivre en Direct'!J15-'Comparatif Potentiel'!I80</f>
        <v>-910</v>
      </c>
      <c r="J11" s="149">
        <f>'Suivre en Direct'!K15-'Comparatif Potentiel'!J80</f>
        <v>-659</v>
      </c>
      <c r="K11" s="149">
        <f>'Suivre en Direct'!L15-'Comparatif Potentiel'!K80</f>
        <v>0</v>
      </c>
      <c r="L11" s="149">
        <f>'Suivre en Direct'!M15-'Comparatif Potentiel'!L80</f>
        <v>-759</v>
      </c>
      <c r="M11" s="149">
        <f>'Suivre en Direct'!N15-'Comparatif Potentiel'!M80</f>
        <v>-8574</v>
      </c>
    </row>
    <row r="12" spans="1:13" x14ac:dyDescent="0.25">
      <c r="B12" s="40"/>
      <c r="C12" s="40"/>
      <c r="D12" s="40"/>
      <c r="E12" s="40"/>
      <c r="F12" s="40"/>
      <c r="G12" s="40"/>
      <c r="H12" s="40"/>
      <c r="I12" s="40"/>
      <c r="J12" s="40"/>
      <c r="K12" s="40"/>
      <c r="L12" s="40"/>
      <c r="M12" s="40"/>
    </row>
    <row r="13" spans="1:13" x14ac:dyDescent="0.25">
      <c r="B13" s="235" t="s">
        <v>162</v>
      </c>
      <c r="C13" s="236"/>
      <c r="D13" s="236"/>
      <c r="E13" s="236"/>
      <c r="F13" s="236"/>
      <c r="G13" s="236"/>
      <c r="H13" s="236"/>
      <c r="I13" s="236"/>
      <c r="J13" s="236"/>
      <c r="K13" s="236"/>
      <c r="L13" s="236"/>
      <c r="M13" s="237"/>
    </row>
    <row r="14" spans="1:13" x14ac:dyDescent="0.25">
      <c r="B14" s="238"/>
      <c r="C14" s="239"/>
      <c r="D14" s="239"/>
      <c r="E14" s="239"/>
      <c r="F14" s="239"/>
      <c r="G14" s="239"/>
      <c r="H14" s="239"/>
      <c r="I14" s="239"/>
      <c r="J14" s="239"/>
      <c r="K14" s="239"/>
      <c r="L14" s="239"/>
      <c r="M14" s="240"/>
    </row>
    <row r="15" spans="1:13" x14ac:dyDescent="0.25">
      <c r="A15" t="s">
        <v>171</v>
      </c>
      <c r="B15" s="1" t="s">
        <v>0</v>
      </c>
      <c r="C15" s="2" t="s">
        <v>1</v>
      </c>
      <c r="D15" s="1" t="s">
        <v>2</v>
      </c>
      <c r="E15" s="1" t="s">
        <v>3</v>
      </c>
      <c r="F15" s="1" t="s">
        <v>4</v>
      </c>
      <c r="G15" s="1" t="s">
        <v>5</v>
      </c>
      <c r="H15" s="1" t="s">
        <v>6</v>
      </c>
      <c r="I15" s="1" t="s">
        <v>7</v>
      </c>
      <c r="J15" s="1" t="s">
        <v>8</v>
      </c>
      <c r="K15" s="3">
        <v>1</v>
      </c>
      <c r="L15" s="4" t="s">
        <v>9</v>
      </c>
      <c r="M15" s="1" t="s">
        <v>10</v>
      </c>
    </row>
    <row r="16" spans="1:13" x14ac:dyDescent="0.25">
      <c r="B16" s="5">
        <f>'Suivre en Direct'!C5-'Comparatif Potentiel'!B75</f>
        <v>-10.23</v>
      </c>
      <c r="C16" s="5">
        <f>'Suivre en Direct'!D5-'Comparatif Potentiel'!C75</f>
        <v>-788</v>
      </c>
      <c r="D16" s="5">
        <f>'Suivre en Direct'!E5-'Comparatif Potentiel'!D75</f>
        <v>-14.52</v>
      </c>
      <c r="E16" s="5">
        <f>'Suivre en Direct'!F5-'Comparatif Potentiel'!E75</f>
        <v>-201</v>
      </c>
      <c r="F16" s="5">
        <f>'Suivre en Direct'!G5-'Comparatif Potentiel'!F75</f>
        <v>-45</v>
      </c>
      <c r="G16" s="5">
        <f>'Suivre en Direct'!H5-'Comparatif Potentiel'!G75</f>
        <v>-13.69</v>
      </c>
      <c r="H16" s="5">
        <f>'Suivre en Direct'!I5-'Comparatif Potentiel'!H75</f>
        <v>-43.34</v>
      </c>
      <c r="I16" s="5">
        <f>'Suivre en Direct'!J5-'Comparatif Potentiel'!I75</f>
        <v>-520</v>
      </c>
      <c r="J16" s="5">
        <f>'Suivre en Direct'!K5-'Comparatif Potentiel'!J75</f>
        <v>-63.63</v>
      </c>
      <c r="K16" s="5">
        <f>'Suivre en Direct'!L5-'Comparatif Potentiel'!K75</f>
        <v>-4</v>
      </c>
      <c r="L16" s="5">
        <f>'Suivre en Direct'!M5-'Comparatif Potentiel'!L75</f>
        <v>-17.52</v>
      </c>
      <c r="M16" s="5">
        <f>'Suivre en Direct'!N5-'Comparatif Potentiel'!M75</f>
        <v>-4703</v>
      </c>
    </row>
    <row r="17" spans="2:13" x14ac:dyDescent="0.25">
      <c r="B17" s="149">
        <f>'Suivre en Direct'!C6-'Comparatif Potentiel'!B76</f>
        <v>-1040</v>
      </c>
      <c r="C17" s="149">
        <f>'Suivre en Direct'!D6-'Comparatif Potentiel'!C76</f>
        <v>-1030</v>
      </c>
      <c r="D17" s="149">
        <f>'Suivre en Direct'!E6-'Comparatif Potentiel'!D76</f>
        <v>-760</v>
      </c>
      <c r="E17" s="149">
        <f>'Suivre en Direct'!F6-'Comparatif Potentiel'!E76</f>
        <v>-813</v>
      </c>
      <c r="F17" s="149">
        <f>'Suivre en Direct'!G6-'Comparatif Potentiel'!F76</f>
        <v>-1060</v>
      </c>
      <c r="G17" s="149">
        <f>'Suivre en Direct'!H6-'Comparatif Potentiel'!G76</f>
        <v>-1015</v>
      </c>
      <c r="H17" s="149">
        <f>'Suivre en Direct'!I6-'Comparatif Potentiel'!H76</f>
        <v>-733</v>
      </c>
      <c r="I17" s="149">
        <f>'Suivre en Direct'!J6-'Comparatif Potentiel'!I76</f>
        <v>-972</v>
      </c>
      <c r="J17" s="149">
        <f>'Suivre en Direct'!K6-'Comparatif Potentiel'!J76</f>
        <v>-793</v>
      </c>
      <c r="K17" s="149">
        <f>'Suivre en Direct'!L6-'Comparatif Potentiel'!K76</f>
        <v>0</v>
      </c>
      <c r="L17" s="149">
        <f>'Suivre en Direct'!M6-'Comparatif Potentiel'!L76</f>
        <v>-829</v>
      </c>
      <c r="M17" s="149">
        <f>'Suivre en Direct'!N6-'Comparatif Potentiel'!M76</f>
        <v>-9045</v>
      </c>
    </row>
  </sheetData>
  <mergeCells count="3">
    <mergeCell ref="B1:M2"/>
    <mergeCell ref="B13:M14"/>
    <mergeCell ref="B7:M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zoomScale="80" zoomScaleNormal="80" workbookViewId="0">
      <selection activeCell="O51" sqref="O51"/>
    </sheetView>
  </sheetViews>
  <sheetFormatPr baseColWidth="10" defaultRowHeight="15" x14ac:dyDescent="0.25"/>
  <cols>
    <col min="1" max="1" width="17.42578125" customWidth="1"/>
    <col min="3" max="3" width="14.140625" customWidth="1"/>
    <col min="8" max="8" width="8.140625" customWidth="1"/>
    <col min="9" max="9" width="19.140625" customWidth="1"/>
    <col min="12" max="12" width="12.42578125" customWidth="1"/>
    <col min="13" max="13" width="13.140625" customWidth="1"/>
    <col min="14" max="14" width="16.140625" customWidth="1"/>
    <col min="15" max="15" width="13.28515625" customWidth="1"/>
  </cols>
  <sheetData>
    <row r="1" spans="1:16" x14ac:dyDescent="0.25">
      <c r="B1" s="247" t="s">
        <v>34</v>
      </c>
      <c r="C1" s="247"/>
      <c r="D1" s="247"/>
      <c r="E1" s="247"/>
      <c r="F1" s="247"/>
      <c r="G1" s="247"/>
      <c r="I1" s="248" t="s">
        <v>108</v>
      </c>
      <c r="J1" s="249"/>
      <c r="K1" s="252" t="s">
        <v>109</v>
      </c>
      <c r="N1" s="248" t="s">
        <v>110</v>
      </c>
      <c r="O1" s="249"/>
      <c r="P1" s="252" t="s">
        <v>109</v>
      </c>
    </row>
    <row r="2" spans="1:16" x14ac:dyDescent="0.25">
      <c r="B2" s="14" t="s">
        <v>32</v>
      </c>
      <c r="C2" s="14" t="s">
        <v>20</v>
      </c>
      <c r="D2" s="14" t="s">
        <v>21</v>
      </c>
      <c r="F2" s="117" t="s">
        <v>22</v>
      </c>
      <c r="I2" s="250"/>
      <c r="J2" s="251"/>
      <c r="K2" s="253"/>
      <c r="N2" s="250"/>
      <c r="O2" s="251"/>
      <c r="P2" s="253"/>
    </row>
    <row r="3" spans="1:16" x14ac:dyDescent="0.25">
      <c r="A3" s="15" t="s">
        <v>13</v>
      </c>
      <c r="B3" s="13">
        <f>M21</f>
        <v>9543</v>
      </c>
      <c r="C3" s="177">
        <f>M20</f>
        <v>4944</v>
      </c>
      <c r="D3" s="44">
        <f t="shared" ref="D3:D12" si="0">B3-C3</f>
        <v>4599</v>
      </c>
      <c r="E3" s="45">
        <f t="shared" ref="E3:E12" si="1">B3</f>
        <v>9543</v>
      </c>
      <c r="F3" s="45">
        <f t="shared" ref="F3:F12" si="2">B3-$B$6</f>
        <v>567</v>
      </c>
      <c r="H3" s="217">
        <v>1</v>
      </c>
      <c r="I3" s="15" t="s">
        <v>13</v>
      </c>
      <c r="J3" s="44">
        <f>C3</f>
        <v>4944</v>
      </c>
      <c r="K3">
        <f>J3-$J$12</f>
        <v>465</v>
      </c>
      <c r="M3" s="217">
        <v>1</v>
      </c>
      <c r="N3" s="15" t="s">
        <v>13</v>
      </c>
      <c r="O3" s="174">
        <f>D3</f>
        <v>4599</v>
      </c>
      <c r="P3">
        <f t="shared" ref="P3:P10" si="3">O3-$O$6</f>
        <v>102</v>
      </c>
    </row>
    <row r="4" spans="1:16" x14ac:dyDescent="0.25">
      <c r="A4" s="15" t="s">
        <v>14</v>
      </c>
      <c r="B4" s="13">
        <f>M24</f>
        <v>9107</v>
      </c>
      <c r="C4" s="177">
        <f>M23</f>
        <v>4772</v>
      </c>
      <c r="D4" s="44">
        <f t="shared" si="0"/>
        <v>4335</v>
      </c>
      <c r="E4" s="45">
        <f t="shared" si="1"/>
        <v>9107</v>
      </c>
      <c r="F4" s="45">
        <f t="shared" si="2"/>
        <v>131</v>
      </c>
      <c r="H4" s="217">
        <v>2</v>
      </c>
      <c r="I4" s="15" t="s">
        <v>14</v>
      </c>
      <c r="J4" s="44">
        <f>C4</f>
        <v>4772</v>
      </c>
      <c r="K4">
        <f>J4-$J$12</f>
        <v>293</v>
      </c>
      <c r="M4" s="217">
        <v>2</v>
      </c>
      <c r="N4" s="15" t="s">
        <v>91</v>
      </c>
      <c r="O4" s="46">
        <f>D5</f>
        <v>4534</v>
      </c>
      <c r="P4">
        <f t="shared" si="3"/>
        <v>37</v>
      </c>
    </row>
    <row r="5" spans="1:16" x14ac:dyDescent="0.25">
      <c r="A5" s="15" t="s">
        <v>91</v>
      </c>
      <c r="B5" s="13">
        <f>M27</f>
        <v>9048</v>
      </c>
      <c r="C5" s="177">
        <f>M26</f>
        <v>4514</v>
      </c>
      <c r="D5" s="44">
        <f t="shared" si="0"/>
        <v>4534</v>
      </c>
      <c r="E5" s="45">
        <f t="shared" si="1"/>
        <v>9048</v>
      </c>
      <c r="F5" s="45">
        <f t="shared" si="2"/>
        <v>72</v>
      </c>
      <c r="H5" s="217">
        <v>3</v>
      </c>
      <c r="I5" s="15" t="s">
        <v>15</v>
      </c>
      <c r="J5" s="44">
        <f>C9</f>
        <v>4618</v>
      </c>
      <c r="K5">
        <f>J5-$J$12</f>
        <v>139</v>
      </c>
      <c r="M5" s="217">
        <v>3</v>
      </c>
      <c r="N5" s="15" t="s">
        <v>19</v>
      </c>
      <c r="O5" s="44">
        <f>D7</f>
        <v>4500</v>
      </c>
      <c r="P5">
        <f t="shared" si="3"/>
        <v>3</v>
      </c>
    </row>
    <row r="6" spans="1:16" x14ac:dyDescent="0.25">
      <c r="A6" s="63" t="s">
        <v>12</v>
      </c>
      <c r="B6" s="95">
        <f>M30</f>
        <v>8976</v>
      </c>
      <c r="C6" s="178">
        <f>M29</f>
        <v>4479</v>
      </c>
      <c r="D6" s="64">
        <f t="shared" si="0"/>
        <v>4497</v>
      </c>
      <c r="E6" s="96">
        <f t="shared" si="1"/>
        <v>8976</v>
      </c>
      <c r="F6" s="96">
        <f t="shared" si="2"/>
        <v>0</v>
      </c>
      <c r="H6" s="217">
        <v>4</v>
      </c>
      <c r="I6" s="16" t="s">
        <v>123</v>
      </c>
      <c r="J6" s="44">
        <f>C14</f>
        <v>4592</v>
      </c>
      <c r="K6">
        <f>J6-$J$12</f>
        <v>113</v>
      </c>
      <c r="M6" s="217">
        <v>4</v>
      </c>
      <c r="N6" s="63" t="s">
        <v>12</v>
      </c>
      <c r="O6" s="64">
        <f>D6</f>
        <v>4497</v>
      </c>
      <c r="P6" s="65">
        <f t="shared" si="3"/>
        <v>0</v>
      </c>
    </row>
    <row r="7" spans="1:16" x14ac:dyDescent="0.25">
      <c r="A7" s="15" t="s">
        <v>19</v>
      </c>
      <c r="B7" s="13">
        <f>M33</f>
        <v>8975</v>
      </c>
      <c r="C7" s="177">
        <f>M32</f>
        <v>4475</v>
      </c>
      <c r="D7" s="44">
        <f t="shared" si="0"/>
        <v>4500</v>
      </c>
      <c r="E7" s="45">
        <f t="shared" si="1"/>
        <v>8975</v>
      </c>
      <c r="F7" s="45">
        <f t="shared" si="2"/>
        <v>-1</v>
      </c>
      <c r="H7" s="217">
        <v>5</v>
      </c>
      <c r="I7" s="16" t="s">
        <v>18</v>
      </c>
      <c r="J7" s="44">
        <f>C12</f>
        <v>4515</v>
      </c>
      <c r="K7">
        <v>35</v>
      </c>
      <c r="M7" s="217">
        <v>5</v>
      </c>
      <c r="N7" s="17" t="s">
        <v>17</v>
      </c>
      <c r="O7" s="44">
        <f>D8</f>
        <v>4381</v>
      </c>
      <c r="P7">
        <f t="shared" si="3"/>
        <v>-116</v>
      </c>
    </row>
    <row r="8" spans="1:16" x14ac:dyDescent="0.25">
      <c r="A8" s="17" t="s">
        <v>17</v>
      </c>
      <c r="B8" s="13">
        <f>M36</f>
        <v>8874</v>
      </c>
      <c r="C8" s="177">
        <f>M35</f>
        <v>4493</v>
      </c>
      <c r="D8" s="44">
        <f t="shared" si="0"/>
        <v>4381</v>
      </c>
      <c r="E8" s="45">
        <f t="shared" si="1"/>
        <v>8874</v>
      </c>
      <c r="F8" s="45">
        <f t="shared" si="2"/>
        <v>-102</v>
      </c>
      <c r="H8" s="217">
        <v>6</v>
      </c>
      <c r="I8" s="15" t="s">
        <v>91</v>
      </c>
      <c r="J8" s="47">
        <f>C5</f>
        <v>4514</v>
      </c>
      <c r="K8">
        <f t="shared" ref="K8:K14" si="4">J8-$J$12</f>
        <v>35</v>
      </c>
      <c r="M8" s="217">
        <v>6</v>
      </c>
      <c r="N8" s="15" t="s">
        <v>14</v>
      </c>
      <c r="O8" s="44">
        <f>D4</f>
        <v>4335</v>
      </c>
      <c r="P8">
        <f t="shared" si="3"/>
        <v>-162</v>
      </c>
    </row>
    <row r="9" spans="1:16" x14ac:dyDescent="0.25">
      <c r="A9" s="15" t="s">
        <v>15</v>
      </c>
      <c r="B9" s="13">
        <f>M39</f>
        <v>8845</v>
      </c>
      <c r="C9" s="177">
        <f>M38</f>
        <v>4618</v>
      </c>
      <c r="D9" s="44">
        <f t="shared" si="0"/>
        <v>4227</v>
      </c>
      <c r="E9" s="45">
        <f t="shared" si="1"/>
        <v>8845</v>
      </c>
      <c r="F9" s="45">
        <f t="shared" si="2"/>
        <v>-131</v>
      </c>
      <c r="H9" s="217">
        <v>7</v>
      </c>
      <c r="I9" s="15" t="s">
        <v>16</v>
      </c>
      <c r="J9" s="44">
        <f>C10</f>
        <v>4501</v>
      </c>
      <c r="K9">
        <f t="shared" si="4"/>
        <v>22</v>
      </c>
      <c r="M9" s="217">
        <v>7</v>
      </c>
      <c r="N9" s="15" t="s">
        <v>119</v>
      </c>
      <c r="O9" s="44">
        <f>D11</f>
        <v>4312</v>
      </c>
      <c r="P9">
        <f t="shared" si="3"/>
        <v>-185</v>
      </c>
    </row>
    <row r="10" spans="1:16" x14ac:dyDescent="0.25">
      <c r="A10" s="15" t="s">
        <v>16</v>
      </c>
      <c r="B10" s="13">
        <f>M42</f>
        <v>8816</v>
      </c>
      <c r="C10" s="177">
        <f>M41</f>
        <v>4501</v>
      </c>
      <c r="D10" s="44">
        <f t="shared" si="0"/>
        <v>4315</v>
      </c>
      <c r="E10" s="45">
        <f t="shared" si="1"/>
        <v>8816</v>
      </c>
      <c r="F10" s="45">
        <f t="shared" si="2"/>
        <v>-160</v>
      </c>
      <c r="H10" s="217">
        <v>8</v>
      </c>
      <c r="I10" s="17" t="s">
        <v>17</v>
      </c>
      <c r="J10" s="44">
        <f>C8</f>
        <v>4493</v>
      </c>
      <c r="K10">
        <f t="shared" si="4"/>
        <v>14</v>
      </c>
      <c r="M10" s="217">
        <v>8</v>
      </c>
      <c r="N10" s="15" t="s">
        <v>16</v>
      </c>
      <c r="O10" s="44">
        <f>D10</f>
        <v>4315</v>
      </c>
      <c r="P10">
        <f t="shared" si="3"/>
        <v>-182</v>
      </c>
    </row>
    <row r="11" spans="1:16" x14ac:dyDescent="0.25">
      <c r="A11" s="15" t="s">
        <v>119</v>
      </c>
      <c r="B11" s="13">
        <f>M45</f>
        <v>8755</v>
      </c>
      <c r="C11" s="177">
        <f>M44</f>
        <v>4443</v>
      </c>
      <c r="D11" s="44">
        <f t="shared" si="0"/>
        <v>4312</v>
      </c>
      <c r="E11" s="45">
        <f t="shared" si="1"/>
        <v>8755</v>
      </c>
      <c r="F11" s="45">
        <f t="shared" si="2"/>
        <v>-221</v>
      </c>
      <c r="H11" s="217">
        <v>9</v>
      </c>
      <c r="I11" s="56" t="s">
        <v>120</v>
      </c>
      <c r="J11" s="44">
        <f>C15</f>
        <v>4482</v>
      </c>
      <c r="K11">
        <f t="shared" si="4"/>
        <v>3</v>
      </c>
      <c r="M11" s="217">
        <v>9</v>
      </c>
      <c r="N11" s="52" t="s">
        <v>208</v>
      </c>
      <c r="O11" s="162">
        <f>D13</f>
        <v>4238</v>
      </c>
      <c r="P11" s="45">
        <f>O11-O6</f>
        <v>-259</v>
      </c>
    </row>
    <row r="12" spans="1:16" x14ac:dyDescent="0.25">
      <c r="A12" s="16" t="s">
        <v>18</v>
      </c>
      <c r="B12" s="13">
        <f>M48</f>
        <v>8749</v>
      </c>
      <c r="C12" s="177">
        <f>M47</f>
        <v>4515</v>
      </c>
      <c r="D12" s="44">
        <f t="shared" si="0"/>
        <v>4234</v>
      </c>
      <c r="E12" s="45">
        <f t="shared" si="1"/>
        <v>8749</v>
      </c>
      <c r="F12" s="45">
        <f t="shared" si="2"/>
        <v>-227</v>
      </c>
      <c r="H12" s="217">
        <v>10</v>
      </c>
      <c r="I12" s="63" t="s">
        <v>12</v>
      </c>
      <c r="J12" s="64">
        <f>C6</f>
        <v>4479</v>
      </c>
      <c r="K12" s="65">
        <f t="shared" si="4"/>
        <v>0</v>
      </c>
      <c r="M12" s="217">
        <v>10</v>
      </c>
      <c r="N12" s="16" t="s">
        <v>18</v>
      </c>
      <c r="O12" s="44">
        <f>D12</f>
        <v>4234</v>
      </c>
      <c r="P12">
        <f>O12-$O$6</f>
        <v>-263</v>
      </c>
    </row>
    <row r="13" spans="1:16" x14ac:dyDescent="0.25">
      <c r="A13" s="19" t="s">
        <v>210</v>
      </c>
      <c r="B13" s="35">
        <f>M51</f>
        <v>8677</v>
      </c>
      <c r="C13" s="179">
        <f>M50</f>
        <v>4439</v>
      </c>
      <c r="D13" s="44">
        <f>B13-C13</f>
        <v>4238</v>
      </c>
      <c r="E13" s="45">
        <f>B13</f>
        <v>8677</v>
      </c>
      <c r="F13" s="45">
        <f>E13-E6</f>
        <v>-299</v>
      </c>
      <c r="H13" s="217">
        <v>11</v>
      </c>
      <c r="I13" s="15" t="s">
        <v>19</v>
      </c>
      <c r="J13" s="44">
        <f>C7</f>
        <v>4475</v>
      </c>
      <c r="K13">
        <f t="shared" si="4"/>
        <v>-4</v>
      </c>
      <c r="M13" s="217">
        <v>11</v>
      </c>
      <c r="N13" s="15" t="s">
        <v>15</v>
      </c>
      <c r="O13" s="44">
        <f>D9</f>
        <v>4227</v>
      </c>
      <c r="P13">
        <f>O13-$O$6</f>
        <v>-270</v>
      </c>
    </row>
    <row r="14" spans="1:16" x14ac:dyDescent="0.25">
      <c r="A14" s="16" t="s">
        <v>123</v>
      </c>
      <c r="B14" s="13">
        <f>M54</f>
        <v>8667</v>
      </c>
      <c r="C14" s="177">
        <f>M53</f>
        <v>4592</v>
      </c>
      <c r="D14" s="44">
        <f>B14-C14</f>
        <v>4075</v>
      </c>
      <c r="E14" s="45">
        <f>B14</f>
        <v>8667</v>
      </c>
      <c r="F14" s="45">
        <f>E14-E6</f>
        <v>-309</v>
      </c>
      <c r="H14" s="217">
        <v>12</v>
      </c>
      <c r="I14" s="15" t="s">
        <v>119</v>
      </c>
      <c r="J14" s="44">
        <f>C11</f>
        <v>4443</v>
      </c>
      <c r="K14">
        <f t="shared" si="4"/>
        <v>-36</v>
      </c>
      <c r="M14" s="217">
        <v>12</v>
      </c>
      <c r="N14" s="128" t="s">
        <v>161</v>
      </c>
      <c r="O14" s="162">
        <f>D17</f>
        <v>4199</v>
      </c>
      <c r="P14" s="45">
        <f>O14-O6</f>
        <v>-298</v>
      </c>
    </row>
    <row r="15" spans="1:16" x14ac:dyDescent="0.25">
      <c r="A15" s="56" t="s">
        <v>120</v>
      </c>
      <c r="B15" s="13">
        <f>M57</f>
        <v>8631</v>
      </c>
      <c r="C15" s="177">
        <f>M56</f>
        <v>4482</v>
      </c>
      <c r="D15" s="44">
        <f>B15-C15</f>
        <v>4149</v>
      </c>
      <c r="E15" s="45">
        <f>B15</f>
        <v>8631</v>
      </c>
      <c r="F15" s="45">
        <f>B15-$B$6</f>
        <v>-345</v>
      </c>
      <c r="H15" s="217">
        <v>13</v>
      </c>
      <c r="I15" s="19" t="s">
        <v>210</v>
      </c>
      <c r="J15" s="44">
        <f>C13</f>
        <v>4439</v>
      </c>
      <c r="K15" s="45">
        <f>J15-J12</f>
        <v>-40</v>
      </c>
      <c r="M15" s="217">
        <v>13</v>
      </c>
      <c r="N15" s="19" t="s">
        <v>100</v>
      </c>
      <c r="O15" s="47">
        <f>D16</f>
        <v>4160</v>
      </c>
      <c r="P15">
        <f>O15-$O$6</f>
        <v>-337</v>
      </c>
    </row>
    <row r="16" spans="1:16" x14ac:dyDescent="0.25">
      <c r="A16" s="19" t="s">
        <v>100</v>
      </c>
      <c r="B16" s="13">
        <f>M60</f>
        <v>8558</v>
      </c>
      <c r="C16" s="179">
        <f>M59</f>
        <v>4398</v>
      </c>
      <c r="D16" s="44">
        <f>B16-C16</f>
        <v>4160</v>
      </c>
      <c r="E16" s="45">
        <f>B16</f>
        <v>8558</v>
      </c>
      <c r="F16" s="45">
        <f>B16-$B$6</f>
        <v>-418</v>
      </c>
      <c r="H16" s="217">
        <v>14</v>
      </c>
      <c r="I16" s="19" t="s">
        <v>100</v>
      </c>
      <c r="J16" s="47">
        <f>C16</f>
        <v>4398</v>
      </c>
      <c r="K16">
        <f>J16-$J$12</f>
        <v>-81</v>
      </c>
      <c r="M16" s="217">
        <v>14</v>
      </c>
      <c r="N16" s="56" t="s">
        <v>120</v>
      </c>
      <c r="O16" s="44">
        <f>M57-M56</f>
        <v>4149</v>
      </c>
      <c r="P16">
        <f>O16-$O$6</f>
        <v>-348</v>
      </c>
    </row>
    <row r="17" spans="1:16" x14ac:dyDescent="0.25">
      <c r="A17" s="19" t="s">
        <v>161</v>
      </c>
      <c r="B17" s="13">
        <f>M63</f>
        <v>8525</v>
      </c>
      <c r="C17" s="179">
        <f>M62</f>
        <v>4326</v>
      </c>
      <c r="D17" s="44">
        <f>B17-C17</f>
        <v>4199</v>
      </c>
      <c r="E17" s="45">
        <f>B17</f>
        <v>8525</v>
      </c>
      <c r="F17" s="45">
        <f>B17-B6</f>
        <v>-451</v>
      </c>
      <c r="H17" s="217">
        <v>15</v>
      </c>
      <c r="I17" s="19" t="s">
        <v>161</v>
      </c>
      <c r="J17" s="44">
        <f>C17</f>
        <v>4326</v>
      </c>
      <c r="K17" s="45">
        <f>J17-J12</f>
        <v>-153</v>
      </c>
      <c r="M17" s="217">
        <v>15</v>
      </c>
      <c r="N17" s="16" t="s">
        <v>123</v>
      </c>
      <c r="O17" s="44">
        <f>D14</f>
        <v>4075</v>
      </c>
      <c r="P17">
        <f>O17-$O$6</f>
        <v>-422</v>
      </c>
    </row>
    <row r="18" spans="1:16" x14ac:dyDescent="0.25">
      <c r="A18" s="19"/>
      <c r="B18" s="13"/>
      <c r="C18" s="47"/>
      <c r="D18" s="44"/>
      <c r="E18" s="45"/>
      <c r="F18" s="45"/>
    </row>
    <row r="19" spans="1:16" ht="18.75" x14ac:dyDescent="0.3">
      <c r="A19" s="69" t="s">
        <v>11</v>
      </c>
      <c r="B19" s="1" t="s">
        <v>0</v>
      </c>
      <c r="C19" s="2" t="s">
        <v>1</v>
      </c>
      <c r="D19" s="1" t="s">
        <v>2</v>
      </c>
      <c r="E19" s="1" t="s">
        <v>3</v>
      </c>
      <c r="F19" s="1" t="s">
        <v>4</v>
      </c>
      <c r="G19" s="1" t="s">
        <v>5</v>
      </c>
      <c r="H19" s="1" t="s">
        <v>6</v>
      </c>
      <c r="I19" s="1" t="s">
        <v>7</v>
      </c>
      <c r="J19" s="1" t="s">
        <v>8</v>
      </c>
      <c r="K19" s="3">
        <v>1</v>
      </c>
      <c r="L19" s="4" t="s">
        <v>9</v>
      </c>
      <c r="M19" s="1" t="s">
        <v>10</v>
      </c>
    </row>
    <row r="20" spans="1:16" x14ac:dyDescent="0.25">
      <c r="A20" s="97" t="s">
        <v>13</v>
      </c>
      <c r="B20" s="5">
        <v>10.210000000000001</v>
      </c>
      <c r="C20" s="6">
        <v>823</v>
      </c>
      <c r="D20" s="6">
        <v>15.4</v>
      </c>
      <c r="E20" s="6">
        <v>211</v>
      </c>
      <c r="F20" s="5">
        <v>45</v>
      </c>
      <c r="G20" s="5">
        <v>13.35</v>
      </c>
      <c r="H20" s="6">
        <v>47.36</v>
      </c>
      <c r="I20" s="6">
        <v>540</v>
      </c>
      <c r="J20" s="6">
        <v>66.64</v>
      </c>
      <c r="K20" s="7">
        <v>4</v>
      </c>
      <c r="L20" s="8">
        <v>14.48</v>
      </c>
      <c r="M20" s="9">
        <f>SUM(B21:F21)</f>
        <v>4944</v>
      </c>
      <c r="O20" t="s">
        <v>195</v>
      </c>
    </row>
    <row r="21" spans="1:16" x14ac:dyDescent="0.25">
      <c r="A21" s="97"/>
      <c r="B21" s="10">
        <f>IF(ISBLANK(B20)=FALSE,INT([1]Formules!$C$6*([1]Formules!$D$6-B20)^([1]Formules!$E$6)),0)</f>
        <v>1044</v>
      </c>
      <c r="C21" s="10">
        <f>IF(ISBLANK(C20)=FALSE,INT([1]Formules!$C$10*(C20-[1]Formules!$D$10)^([1]Formules!$E$10)),0)</f>
        <v>1120</v>
      </c>
      <c r="D21" s="10">
        <f>IF(ISBLANK(D20)=FALSE,INT([1]Formules!$C$13*(D20-[1]Formules!$D$13)^([1]Formules!$E$13)),0)</f>
        <v>814</v>
      </c>
      <c r="E21" s="10">
        <f>IF(ISBLANK(E20)=FALSE,INT([1]Formules!$C$11*(E20-[1]Formules!$D$11)^([1]Formules!$E$11)),0)</f>
        <v>906</v>
      </c>
      <c r="F21" s="10">
        <f>IF(ISBLANK(F20)=FALSE,INT([1]Formules!$C$7*([1]Formules!$D$7-F20)^([1]Formules!$E$7)),0)</f>
        <v>1060</v>
      </c>
      <c r="G21" s="10">
        <f>IF(ISBLANK(G20)=FALSE,INT([1]Formules!$C$8*([1]Formules!$D$8-G20)^([1]Formules!$E$8)),0)</f>
        <v>1060</v>
      </c>
      <c r="H21" s="10">
        <f>IF(ISBLANK(H20)=FALSE,INT([1]Formules!$C$14*(H20-[1]Formules!$D$14)^([1]Formules!$E$14)),0)</f>
        <v>816</v>
      </c>
      <c r="I21" s="10">
        <f>IF(ISBLANK(I20)=FALSE,INT([1]Formules!$C$12*(I20-[1]Formules!$D$12)^([1]Formules!$E$12)),0)</f>
        <v>1035</v>
      </c>
      <c r="J21" s="10">
        <f>IF(ISBLANK(J20)=FALSE,INT([1]Formules!$C$15*(J20-[1]Formules!$D$15)^([1]Formules!$E$15)),0)</f>
        <v>838</v>
      </c>
      <c r="K21" s="11"/>
      <c r="L21" s="12">
        <f>IF(ISBLANK(L20)=FALSE,INT([1]Formules!$C$9*([1]Formules!$D$9-(K20*60+L20))^([1]Formules!$E$9)),0)</f>
        <v>850</v>
      </c>
      <c r="M21" s="13">
        <f>SUM(B21:L21)</f>
        <v>9543</v>
      </c>
    </row>
    <row r="22" spans="1:16" x14ac:dyDescent="0.25">
      <c r="A22" s="97"/>
      <c r="B22" s="1" t="s">
        <v>0</v>
      </c>
      <c r="C22" s="2" t="s">
        <v>1</v>
      </c>
      <c r="D22" s="1" t="s">
        <v>2</v>
      </c>
      <c r="E22" s="1" t="s">
        <v>3</v>
      </c>
      <c r="F22" s="1" t="s">
        <v>4</v>
      </c>
      <c r="G22" s="1" t="s">
        <v>5</v>
      </c>
      <c r="H22" s="1" t="s">
        <v>6</v>
      </c>
      <c r="I22" s="1" t="s">
        <v>7</v>
      </c>
      <c r="J22" s="1" t="s">
        <v>8</v>
      </c>
      <c r="K22" s="3">
        <v>1</v>
      </c>
      <c r="L22" s="4" t="s">
        <v>9</v>
      </c>
      <c r="M22" s="1" t="s">
        <v>10</v>
      </c>
    </row>
    <row r="23" spans="1:16" x14ac:dyDescent="0.25">
      <c r="A23" s="97" t="s">
        <v>14</v>
      </c>
      <c r="B23" s="5">
        <v>10.15</v>
      </c>
      <c r="C23" s="6">
        <v>804</v>
      </c>
      <c r="D23" s="6">
        <v>14.74</v>
      </c>
      <c r="E23" s="6">
        <v>209</v>
      </c>
      <c r="F23" s="5">
        <v>46.54</v>
      </c>
      <c r="G23" s="5">
        <v>13.27</v>
      </c>
      <c r="H23" s="6">
        <v>47.92</v>
      </c>
      <c r="I23" s="6">
        <v>480</v>
      </c>
      <c r="J23" s="6">
        <v>64.67</v>
      </c>
      <c r="K23" s="7">
        <v>4</v>
      </c>
      <c r="L23" s="8">
        <v>24.73</v>
      </c>
      <c r="M23" s="9">
        <f>SUM(B24:F24)</f>
        <v>4772</v>
      </c>
    </row>
    <row r="24" spans="1:16" x14ac:dyDescent="0.25">
      <c r="A24" s="97"/>
      <c r="B24" s="10">
        <f>IF(ISBLANK(B23)=FALSE,INT([1]Formules!$C$6*([1]Formules!$D$6-B23)^([1]Formules!$E$6)),0)</f>
        <v>1059</v>
      </c>
      <c r="C24" s="10">
        <f>IF(ISBLANK(C23)=FALSE,INT([1]Formules!$C$10*(C23-[1]Formules!$D$10)^([1]Formules!$E$10)),0)</f>
        <v>1071</v>
      </c>
      <c r="D24" s="10">
        <f>IF(ISBLANK(D23)=FALSE,INT([1]Formules!$C$13*(D23-[1]Formules!$D$13)^([1]Formules!$E$13)),0)</f>
        <v>774</v>
      </c>
      <c r="E24" s="10">
        <f>IF(ISBLANK(E23)=FALSE,INT([1]Formules!$C$11*(E23-[1]Formules!$D$11)^([1]Formules!$E$11)),0)</f>
        <v>887</v>
      </c>
      <c r="F24" s="10">
        <f>IF(ISBLANK(F23)=FALSE,INT([1]Formules!$C$7*([1]Formules!$D$7-F23)^([1]Formules!$E$7)),0)</f>
        <v>981</v>
      </c>
      <c r="G24" s="10">
        <f>IF(ISBLANK(G23)=FALSE,INT([1]Formules!$C$8*([1]Formules!$D$8-G23)^([1]Formules!$E$8)),0)</f>
        <v>1071</v>
      </c>
      <c r="H24" s="10">
        <f>IF(ISBLANK(H23)=FALSE,INT([1]Formules!$C$14*(H23-[1]Formules!$D$14)^([1]Formules!$E$14)),0)</f>
        <v>827</v>
      </c>
      <c r="I24" s="10">
        <f>IF(ISBLANK(I23)=FALSE,INT([1]Formules!$C$12*(I23-[1]Formules!$D$12)^([1]Formules!$E$12)),0)</f>
        <v>849</v>
      </c>
      <c r="J24" s="10">
        <f>IF(ISBLANK(J23)=FALSE,INT([1]Formules!$C$15*(J23-[1]Formules!$D$15)^([1]Formules!$E$15)),0)</f>
        <v>808</v>
      </c>
      <c r="K24" s="11"/>
      <c r="L24" s="12">
        <f>IF(ISBLANK(L23)=FALSE,INT([1]Formules!$C$9*([1]Formules!$D$9-(K23*60+L23))^([1]Formules!$E$9)),0)</f>
        <v>780</v>
      </c>
      <c r="M24" s="13">
        <f>SUM(B24:L24)</f>
        <v>9107</v>
      </c>
    </row>
    <row r="25" spans="1:16" x14ac:dyDescent="0.25">
      <c r="A25" s="97"/>
      <c r="B25" s="1" t="s">
        <v>0</v>
      </c>
      <c r="C25" s="2" t="s">
        <v>1</v>
      </c>
      <c r="D25" s="1" t="s">
        <v>2</v>
      </c>
      <c r="E25" s="1" t="s">
        <v>3</v>
      </c>
      <c r="F25" s="1" t="s">
        <v>111</v>
      </c>
      <c r="G25" s="1" t="s">
        <v>5</v>
      </c>
      <c r="H25" s="1" t="s">
        <v>6</v>
      </c>
      <c r="I25" s="1" t="s">
        <v>7</v>
      </c>
      <c r="J25" s="1" t="s">
        <v>8</v>
      </c>
      <c r="K25" s="3">
        <v>1</v>
      </c>
      <c r="L25" s="4" t="s">
        <v>9</v>
      </c>
      <c r="M25" s="1" t="s">
        <v>10</v>
      </c>
    </row>
    <row r="26" spans="1:16" x14ac:dyDescent="0.25">
      <c r="A26" s="97" t="s">
        <v>91</v>
      </c>
      <c r="B26" s="5">
        <v>10.9</v>
      </c>
      <c r="C26" s="6">
        <v>752</v>
      </c>
      <c r="D26" s="6">
        <v>15.2</v>
      </c>
      <c r="E26" s="6">
        <v>217</v>
      </c>
      <c r="F26" s="5">
        <v>47.65</v>
      </c>
      <c r="G26" s="5">
        <v>14.12</v>
      </c>
      <c r="H26" s="6">
        <v>47.32</v>
      </c>
      <c r="I26" s="6">
        <v>500</v>
      </c>
      <c r="J26" s="6">
        <v>78.290000000000006</v>
      </c>
      <c r="K26" s="7">
        <v>4</v>
      </c>
      <c r="L26" s="8">
        <v>16.7</v>
      </c>
      <c r="M26" s="9">
        <f>SUM(B27:F27)</f>
        <v>4514</v>
      </c>
    </row>
    <row r="27" spans="1:16" x14ac:dyDescent="0.25">
      <c r="A27" s="97"/>
      <c r="B27" s="10">
        <f>IF(ISBLANK(B26)=FALSE,INT([1]Formules!$C$6*([1]Formules!$D$6-B26)^([1]Formules!$E$6)),0)</f>
        <v>883</v>
      </c>
      <c r="C27" s="10">
        <f>IF(ISBLANK(C26)=FALSE,INT([1]Formules!$C$10*(C26-[1]Formules!$D$10)^([1]Formules!$E$10)),0)</f>
        <v>940</v>
      </c>
      <c r="D27" s="10">
        <f>IF(ISBLANK(D26)=FALSE,INT([1]Formules!$C$13*(D26-[1]Formules!$D$13)^([1]Formules!$E$13)),0)</f>
        <v>802</v>
      </c>
      <c r="E27" s="10">
        <f>IF(ISBLANK(E26)=FALSE,INT([1]Formules!$C$11*(E26-[1]Formules!$D$11)^([1]Formules!$E$11)),0)</f>
        <v>963</v>
      </c>
      <c r="F27" s="10">
        <f>IF(ISBLANK(F26)=FALSE,INT([1]Formules!$C$7*([1]Formules!$D$7-F26)^([1]Formules!$E$7)),0)</f>
        <v>926</v>
      </c>
      <c r="G27" s="10">
        <f>IF(ISBLANK(G26)=FALSE,INT([1]Formules!$C$8*([1]Formules!$D$8-G26)^([1]Formules!$E$8)),0)</f>
        <v>959</v>
      </c>
      <c r="H27" s="10">
        <f>IF(ISBLANK(H26)=FALSE,INT([1]Formules!$C$14*(H26-[1]Formules!$D$14)^([1]Formules!$E$14)),0)</f>
        <v>815</v>
      </c>
      <c r="I27" s="10">
        <f>IF(ISBLANK(I26)=FALSE,INT([1]Formules!$C$12*(I26-[1]Formules!$D$12)^([1]Formules!$E$12)),0)</f>
        <v>910</v>
      </c>
      <c r="J27" s="10">
        <f>IF(ISBLANK(J26)=FALSE,INT([1]Formules!$C$15*(J26-[1]Formules!$D$15)^([1]Formules!$E$15)),0)</f>
        <v>1016</v>
      </c>
      <c r="K27" s="11"/>
      <c r="L27" s="12">
        <f>IF(ISBLANK(L26)=FALSE,INT([1]Formules!$C$9*([1]Formules!$D$9-(K26*60+L26))^([1]Formules!$E$9)),0)</f>
        <v>834</v>
      </c>
      <c r="M27" s="13">
        <f t="shared" ref="M27" si="5">SUM(B27:L27)</f>
        <v>9048</v>
      </c>
    </row>
    <row r="28" spans="1:16" x14ac:dyDescent="0.25">
      <c r="A28" s="97"/>
      <c r="B28" s="1" t="s">
        <v>0</v>
      </c>
      <c r="C28" s="2" t="s">
        <v>1</v>
      </c>
      <c r="D28" s="1" t="s">
        <v>2</v>
      </c>
      <c r="E28" s="1" t="s">
        <v>3</v>
      </c>
      <c r="F28" s="1" t="s">
        <v>4</v>
      </c>
      <c r="G28" s="1" t="s">
        <v>5</v>
      </c>
      <c r="H28" s="1" t="s">
        <v>6</v>
      </c>
      <c r="I28" s="1" t="s">
        <v>7</v>
      </c>
      <c r="J28" s="1" t="s">
        <v>8</v>
      </c>
      <c r="K28" s="3">
        <v>1</v>
      </c>
      <c r="L28" s="4" t="s">
        <v>9</v>
      </c>
      <c r="M28" s="1" t="s">
        <v>10</v>
      </c>
    </row>
    <row r="29" spans="1:16" x14ac:dyDescent="0.25">
      <c r="A29" s="97" t="s">
        <v>12</v>
      </c>
      <c r="B29" s="5">
        <v>10.89</v>
      </c>
      <c r="C29" s="6">
        <v>765</v>
      </c>
      <c r="D29" s="6">
        <v>15.97</v>
      </c>
      <c r="E29" s="6">
        <v>210</v>
      </c>
      <c r="F29" s="5">
        <v>48.66</v>
      </c>
      <c r="G29" s="5">
        <v>14.01</v>
      </c>
      <c r="H29" s="6">
        <v>48.99</v>
      </c>
      <c r="I29" s="6">
        <v>535</v>
      </c>
      <c r="J29" s="6">
        <v>66.09</v>
      </c>
      <c r="K29" s="7">
        <v>4</v>
      </c>
      <c r="L29" s="8">
        <v>18.04</v>
      </c>
      <c r="M29" s="9">
        <f>SUM(B30:F30)</f>
        <v>4479</v>
      </c>
    </row>
    <row r="30" spans="1:16" x14ac:dyDescent="0.25">
      <c r="A30" s="97"/>
      <c r="B30" s="10">
        <f>IF(ISBLANK(B29)=FALSE,INT([1]Formules!$C$6*([1]Formules!$D$6-B29)^([1]Formules!$E$6)),0)</f>
        <v>885</v>
      </c>
      <c r="C30" s="10">
        <f>IF(ISBLANK(C29)=FALSE,INT([1]Formules!$C$10*(C29-[1]Formules!$D$10)^([1]Formules!$E$10)),0)</f>
        <v>972</v>
      </c>
      <c r="D30" s="10">
        <f>IF(ISBLANK(D29)=FALSE,INT([1]Formules!$C$13*(D29-[1]Formules!$D$13)^([1]Formules!$E$13)),0)</f>
        <v>849</v>
      </c>
      <c r="E30" s="10">
        <f>IF(ISBLANK(E29)=FALSE,INT([1]Formules!$C$11*(E29-[1]Formules!$D$11)^([1]Formules!$E$11)),0)</f>
        <v>896</v>
      </c>
      <c r="F30" s="10">
        <f>IF(ISBLANK(F29)=FALSE,INT([1]Formules!$C$7*([1]Formules!$D$7-F29)^([1]Formules!$E$7)),0)</f>
        <v>877</v>
      </c>
      <c r="G30" s="10">
        <f>IF(ISBLANK(G29)=FALSE,INT([1]Formules!$C$8*([1]Formules!$D$8-G29)^([1]Formules!$E$8)),0)</f>
        <v>973</v>
      </c>
      <c r="H30" s="10">
        <f>IF(ISBLANK(H29)=FALSE,INT([1]Formules!$C$14*(H29-[1]Formules!$D$14)^([1]Formules!$E$14)),0)</f>
        <v>849</v>
      </c>
      <c r="I30" s="10">
        <f>IF(ISBLANK(I29)=FALSE,INT([1]Formules!$C$12*(I29-[1]Formules!$D$12)^([1]Formules!$E$12)),0)</f>
        <v>1020</v>
      </c>
      <c r="J30" s="10">
        <f>IF(ISBLANK(J29)=FALSE,INT([1]Formules!$C$15*(J29-[1]Formules!$D$15)^([1]Formules!$E$15)),0)</f>
        <v>830</v>
      </c>
      <c r="K30" s="11"/>
      <c r="L30" s="12">
        <f>IF(ISBLANK(L29)=FALSE,INT([1]Formules!$C$9*([1]Formules!$D$9-(K29*60+L29))^([1]Formules!$E$9)),0)</f>
        <v>825</v>
      </c>
      <c r="M30" s="13">
        <f t="shared" ref="M30" si="6">SUM(B30:L30)</f>
        <v>8976</v>
      </c>
    </row>
    <row r="31" spans="1:16" x14ac:dyDescent="0.25">
      <c r="A31" s="97"/>
      <c r="B31" s="1" t="s">
        <v>0</v>
      </c>
      <c r="C31" s="2" t="s">
        <v>1</v>
      </c>
      <c r="D31" s="1" t="s">
        <v>2</v>
      </c>
      <c r="E31" s="1" t="s">
        <v>3</v>
      </c>
      <c r="F31" s="1" t="s">
        <v>4</v>
      </c>
      <c r="G31" s="1" t="s">
        <v>5</v>
      </c>
      <c r="H31" s="1" t="s">
        <v>6</v>
      </c>
      <c r="I31" s="1" t="s">
        <v>7</v>
      </c>
      <c r="J31" s="1" t="s">
        <v>8</v>
      </c>
      <c r="K31" s="3">
        <v>1</v>
      </c>
      <c r="L31" s="4" t="s">
        <v>9</v>
      </c>
      <c r="M31" s="1" t="s">
        <v>10</v>
      </c>
    </row>
    <row r="32" spans="1:16" x14ac:dyDescent="0.25">
      <c r="A32" s="97" t="s">
        <v>19</v>
      </c>
      <c r="B32" s="5">
        <v>10.67</v>
      </c>
      <c r="C32" s="6">
        <v>757</v>
      </c>
      <c r="D32" s="6">
        <v>15.79</v>
      </c>
      <c r="E32" s="6">
        <v>204</v>
      </c>
      <c r="F32" s="5">
        <v>47.98</v>
      </c>
      <c r="G32" s="5">
        <v>13.55</v>
      </c>
      <c r="H32" s="6">
        <v>46.2</v>
      </c>
      <c r="I32" s="6">
        <v>501</v>
      </c>
      <c r="J32" s="6">
        <v>71.89</v>
      </c>
      <c r="K32" s="7">
        <v>4</v>
      </c>
      <c r="L32" s="8">
        <v>15.35</v>
      </c>
      <c r="M32" s="9">
        <f>SUM(B33:F33)</f>
        <v>4475</v>
      </c>
    </row>
    <row r="33" spans="1:13" x14ac:dyDescent="0.25">
      <c r="A33" s="97"/>
      <c r="B33" s="10">
        <f>IF(ISBLANK(B32)=FALSE,INT([1]Formules!$C$6*([1]Formules!$D$6-B32)^([1]Formules!$E$6)),0)</f>
        <v>935</v>
      </c>
      <c r="C33" s="10">
        <f>IF(ISBLANK(C32)=FALSE,INT([1]Formules!$C$10*(C32-[1]Formules!$D$10)^([1]Formules!$E$10)),0)</f>
        <v>952</v>
      </c>
      <c r="D33" s="10">
        <f>IF(ISBLANK(D32)=FALSE,INT([1]Formules!$C$13*(D32-[1]Formules!$D$13)^([1]Formules!$E$13)),0)</f>
        <v>838</v>
      </c>
      <c r="E33" s="10">
        <f>IF(ISBLANK(E32)=FALSE,INT([1]Formules!$C$11*(E32-[1]Formules!$D$11)^([1]Formules!$E$11)),0)</f>
        <v>840</v>
      </c>
      <c r="F33" s="10">
        <f>IF(ISBLANK(F32)=FALSE,INT([1]Formules!$C$7*([1]Formules!$D$7-F32)^([1]Formules!$E$7)),0)</f>
        <v>910</v>
      </c>
      <c r="G33" s="10">
        <f>IF(ISBLANK(G32)=FALSE,INT([1]Formules!$C$8*([1]Formules!$D$8-G32)^([1]Formules!$E$8)),0)</f>
        <v>1033</v>
      </c>
      <c r="H33" s="10">
        <f>IF(ISBLANK(H32)=FALSE,INT([1]Formules!$C$14*(H32-[1]Formules!$D$14)^([1]Formules!$E$14)),0)</f>
        <v>792</v>
      </c>
      <c r="I33" s="10">
        <f>IF(ISBLANK(I32)=FALSE,INT([1]Formules!$C$12*(I32-[1]Formules!$D$12)^([1]Formules!$E$12)),0)</f>
        <v>913</v>
      </c>
      <c r="J33" s="10">
        <f>IF(ISBLANK(J32)=FALSE,INT([1]Formules!$C$15*(J32-[1]Formules!$D$15)^([1]Formules!$E$15)),0)</f>
        <v>918</v>
      </c>
      <c r="K33" s="11"/>
      <c r="L33" s="12">
        <f>IF(ISBLANK(L32)=FALSE,INT([1]Formules!$C$9*([1]Formules!$D$9-(K32*60+L32))^([1]Formules!$E$9)),0)</f>
        <v>844</v>
      </c>
      <c r="M33" s="13">
        <f t="shared" ref="M33" si="7">SUM(B33:L33)</f>
        <v>8975</v>
      </c>
    </row>
    <row r="34" spans="1:13" x14ac:dyDescent="0.25">
      <c r="A34" s="97"/>
      <c r="B34" s="1" t="s">
        <v>0</v>
      </c>
      <c r="C34" s="2" t="s">
        <v>1</v>
      </c>
      <c r="D34" s="1" t="s">
        <v>2</v>
      </c>
      <c r="E34" s="1" t="s">
        <v>3</v>
      </c>
      <c r="F34" s="1" t="s">
        <v>4</v>
      </c>
      <c r="G34" s="1" t="s">
        <v>5</v>
      </c>
      <c r="H34" s="1" t="s">
        <v>6</v>
      </c>
      <c r="I34" s="1" t="s">
        <v>7</v>
      </c>
      <c r="J34" s="1" t="s">
        <v>8</v>
      </c>
      <c r="K34" s="3">
        <v>1</v>
      </c>
      <c r="L34" s="4" t="s">
        <v>9</v>
      </c>
      <c r="M34" s="1" t="s">
        <v>10</v>
      </c>
    </row>
    <row r="35" spans="1:13" x14ac:dyDescent="0.25">
      <c r="A35" s="97" t="s">
        <v>17</v>
      </c>
      <c r="B35" s="5">
        <v>10.62</v>
      </c>
      <c r="C35" s="6">
        <v>765</v>
      </c>
      <c r="D35" s="6">
        <v>14.86</v>
      </c>
      <c r="E35" s="6">
        <v>208</v>
      </c>
      <c r="F35" s="5">
        <v>47.88</v>
      </c>
      <c r="G35" s="5">
        <v>13.92</v>
      </c>
      <c r="H35" s="6">
        <v>43.38</v>
      </c>
      <c r="I35" s="6">
        <v>552</v>
      </c>
      <c r="J35" s="6">
        <v>63.59</v>
      </c>
      <c r="K35" s="7">
        <v>4</v>
      </c>
      <c r="L35" s="8">
        <v>22.29</v>
      </c>
      <c r="M35" s="9">
        <f>SUM(B36:F36)</f>
        <v>4493</v>
      </c>
    </row>
    <row r="36" spans="1:13" x14ac:dyDescent="0.25">
      <c r="A36" s="97"/>
      <c r="B36" s="10">
        <f>IF(ISBLANK(B35)=FALSE,INT([1]Formules!$C$6*([1]Formules!$D$6-B35)^([1]Formules!$E$6)),0)</f>
        <v>947</v>
      </c>
      <c r="C36" s="10">
        <f>IF(ISBLANK(C35)=FALSE,INT([1]Formules!$C$10*(C35-[1]Formules!$D$10)^([1]Formules!$E$10)),0)</f>
        <v>972</v>
      </c>
      <c r="D36" s="10">
        <f>IF(ISBLANK(D35)=FALSE,INT([1]Formules!$C$13*(D35-[1]Formules!$D$13)^([1]Formules!$E$13)),0)</f>
        <v>781</v>
      </c>
      <c r="E36" s="10">
        <f>IF(ISBLANK(E35)=FALSE,INT([1]Formules!$C$11*(E35-[1]Formules!$D$11)^([1]Formules!$E$11)),0)</f>
        <v>878</v>
      </c>
      <c r="F36" s="10">
        <f>IF(ISBLANK(F35)=FALSE,INT([1]Formules!$C$7*([1]Formules!$D$7-F35)^([1]Formules!$E$7)),0)</f>
        <v>915</v>
      </c>
      <c r="G36" s="10">
        <f>IF(ISBLANK(G35)=FALSE,INT([1]Formules!$C$8*([1]Formules!$D$8-G35)^([1]Formules!$E$8)),0)</f>
        <v>985</v>
      </c>
      <c r="H36" s="10">
        <f>IF(ISBLANK(H35)=FALSE,INT([1]Formules!$C$14*(H35-[1]Formules!$D$14)^([1]Formules!$E$14)),0)</f>
        <v>734</v>
      </c>
      <c r="I36" s="10">
        <f>IF(ISBLANK(I35)=FALSE,INT([1]Formules!$C$12*(I35-[1]Formules!$D$12)^([1]Formules!$E$12)),0)</f>
        <v>1074</v>
      </c>
      <c r="J36" s="10">
        <f>IF(ISBLANK(J35)=FALSE,INT([1]Formules!$C$15*(J35-[1]Formules!$D$15)^([1]Formules!$E$15)),0)</f>
        <v>792</v>
      </c>
      <c r="K36" s="11"/>
      <c r="L36" s="12">
        <f>IF(ISBLANK(L35)=FALSE,INT([1]Formules!$C$9*([1]Formules!$D$9-(K35*60+L35))^([1]Formules!$E$9)),0)</f>
        <v>796</v>
      </c>
      <c r="M36" s="13">
        <f t="shared" ref="M36" si="8">SUM(B36:L36)</f>
        <v>8874</v>
      </c>
    </row>
    <row r="37" spans="1:13" x14ac:dyDescent="0.25">
      <c r="A37" s="97"/>
      <c r="B37" s="1" t="s">
        <v>0</v>
      </c>
      <c r="C37" s="2" t="s">
        <v>1</v>
      </c>
      <c r="D37" s="1" t="s">
        <v>2</v>
      </c>
      <c r="E37" s="1" t="s">
        <v>3</v>
      </c>
      <c r="F37" s="1" t="s">
        <v>4</v>
      </c>
      <c r="G37" s="1" t="s">
        <v>5</v>
      </c>
      <c r="H37" s="1" t="s">
        <v>6</v>
      </c>
      <c r="I37" s="1" t="s">
        <v>7</v>
      </c>
      <c r="J37" s="1" t="s">
        <v>8</v>
      </c>
      <c r="K37" s="3">
        <v>1</v>
      </c>
      <c r="L37" s="4" t="s">
        <v>9</v>
      </c>
      <c r="M37" s="1" t="s">
        <v>10</v>
      </c>
    </row>
    <row r="38" spans="1:13" x14ac:dyDescent="0.25">
      <c r="A38" s="97" t="s">
        <v>15</v>
      </c>
      <c r="B38" s="5">
        <v>10.62</v>
      </c>
      <c r="C38" s="6">
        <v>768</v>
      </c>
      <c r="D38" s="6">
        <v>14.78</v>
      </c>
      <c r="E38" s="6">
        <v>215</v>
      </c>
      <c r="F38" s="5">
        <v>46.75</v>
      </c>
      <c r="G38" s="5">
        <v>14.05</v>
      </c>
      <c r="H38" s="6">
        <v>44.77</v>
      </c>
      <c r="I38" s="6">
        <v>520</v>
      </c>
      <c r="J38" s="6">
        <v>64.45</v>
      </c>
      <c r="K38" s="7">
        <v>4</v>
      </c>
      <c r="L38" s="8">
        <v>33.78</v>
      </c>
      <c r="M38" s="9">
        <f>SUM(B39:F39)</f>
        <v>4618</v>
      </c>
    </row>
    <row r="39" spans="1:13" x14ac:dyDescent="0.25">
      <c r="A39" s="97"/>
      <c r="B39" s="10">
        <f>IF(ISBLANK(B38)=FALSE,INT([1]Formules!$C$6*([1]Formules!$D$6-B38)^([1]Formules!$E$6)),0)</f>
        <v>947</v>
      </c>
      <c r="C39" s="10">
        <f>IF(ISBLANK(C38)=FALSE,INT([1]Formules!$C$10*(C38-[1]Formules!$D$10)^([1]Formules!$E$10)),0)</f>
        <v>980</v>
      </c>
      <c r="D39" s="10">
        <f>IF(ISBLANK(D38)=FALSE,INT([1]Formules!$C$13*(D38-[1]Formules!$D$13)^([1]Formules!$E$13)),0)</f>
        <v>776</v>
      </c>
      <c r="E39" s="10">
        <f>IF(ISBLANK(E38)=FALSE,INT([1]Formules!$C$11*(E38-[1]Formules!$D$11)^([1]Formules!$E$11)),0)</f>
        <v>944</v>
      </c>
      <c r="F39" s="10">
        <f>IF(ISBLANK(F38)=FALSE,INT([1]Formules!$C$7*([1]Formules!$D$7-F38)^([1]Formules!$E$7)),0)</f>
        <v>971</v>
      </c>
      <c r="G39" s="10">
        <f>IF(ISBLANK(G38)=FALSE,INT([1]Formules!$C$8*([1]Formules!$D$8-G38)^([1]Formules!$E$8)),0)</f>
        <v>968</v>
      </c>
      <c r="H39" s="10">
        <f>IF(ISBLANK(H38)=FALSE,INT([1]Formules!$C$14*(H38-[1]Formules!$D$14)^([1]Formules!$E$14)),0)</f>
        <v>762</v>
      </c>
      <c r="I39" s="10">
        <f>IF(ISBLANK(I38)=FALSE,INT([1]Formules!$C$12*(I38-[1]Formules!$D$12)^([1]Formules!$E$12)),0)</f>
        <v>972</v>
      </c>
      <c r="J39" s="10">
        <f>IF(ISBLANK(J38)=FALSE,INT([1]Formules!$C$15*(J38-[1]Formules!$D$15)^([1]Formules!$E$15)),0)</f>
        <v>805</v>
      </c>
      <c r="K39" s="11"/>
      <c r="L39" s="12">
        <f>IF(ISBLANK(L38)=FALSE,INT([1]Formules!$C$9*([1]Formules!$D$9-(K38*60+L38))^([1]Formules!$E$9)),0)</f>
        <v>720</v>
      </c>
      <c r="M39" s="13">
        <f>SUM(B39:L39)</f>
        <v>8845</v>
      </c>
    </row>
    <row r="40" spans="1:13" x14ac:dyDescent="0.25">
      <c r="A40" s="97"/>
      <c r="B40" s="1" t="s">
        <v>0</v>
      </c>
      <c r="C40" s="2" t="s">
        <v>1</v>
      </c>
      <c r="D40" s="1" t="s">
        <v>2</v>
      </c>
      <c r="E40" s="1" t="s">
        <v>3</v>
      </c>
      <c r="F40" s="1" t="s">
        <v>4</v>
      </c>
      <c r="G40" s="1" t="s">
        <v>5</v>
      </c>
      <c r="H40" s="1" t="s">
        <v>6</v>
      </c>
      <c r="I40" s="1" t="s">
        <v>7</v>
      </c>
      <c r="J40" s="1" t="s">
        <v>8</v>
      </c>
      <c r="K40" s="3">
        <v>1</v>
      </c>
      <c r="L40" s="4" t="s">
        <v>9</v>
      </c>
      <c r="M40" s="1" t="s">
        <v>10</v>
      </c>
    </row>
    <row r="41" spans="1:13" x14ac:dyDescent="0.25">
      <c r="A41" s="97" t="s">
        <v>16</v>
      </c>
      <c r="B41" s="5">
        <v>10.4</v>
      </c>
      <c r="C41" s="6">
        <v>755</v>
      </c>
      <c r="D41" s="6">
        <v>15.62</v>
      </c>
      <c r="E41" s="6">
        <v>199</v>
      </c>
      <c r="F41" s="5">
        <v>47.51</v>
      </c>
      <c r="G41" s="5">
        <v>13.63</v>
      </c>
      <c r="H41" s="6">
        <v>50.66</v>
      </c>
      <c r="I41" s="6">
        <v>490</v>
      </c>
      <c r="J41" s="6">
        <v>65.040000000000006</v>
      </c>
      <c r="K41" s="7">
        <v>4</v>
      </c>
      <c r="L41" s="8">
        <v>34.69</v>
      </c>
      <c r="M41" s="9">
        <f>SUM(B42:F42)</f>
        <v>4501</v>
      </c>
    </row>
    <row r="42" spans="1:13" x14ac:dyDescent="0.25">
      <c r="A42" s="97"/>
      <c r="B42" s="10">
        <f>IF(ISBLANK(B41)=FALSE,INT([1]Formules!$C$6*([1]Formules!$D$6-B41)^([1]Formules!$E$6)),0)</f>
        <v>999</v>
      </c>
      <c r="C42" s="10">
        <f>IF(ISBLANK(C41)=FALSE,INT([1]Formules!$C$10*(C41-[1]Formules!$D$10)^([1]Formules!$E$10)),0)</f>
        <v>947</v>
      </c>
      <c r="D42" s="10">
        <f>IF(ISBLANK(D41)=FALSE,INT([1]Formules!$C$13*(D41-[1]Formules!$D$13)^([1]Formules!$E$13)),0)</f>
        <v>828</v>
      </c>
      <c r="E42" s="10">
        <f>IF(ISBLANK(E41)=FALSE,INT([1]Formules!$C$11*(E41-[1]Formules!$D$11)^([1]Formules!$E$11)),0)</f>
        <v>794</v>
      </c>
      <c r="F42" s="10">
        <f>IF(ISBLANK(F41)=FALSE,INT([1]Formules!$C$7*([1]Formules!$D$7-F41)^([1]Formules!$E$7)),0)</f>
        <v>933</v>
      </c>
      <c r="G42" s="10">
        <f>IF(ISBLANK(G41)=FALSE,INT([1]Formules!$C$8*([1]Formules!$D$8-G41)^([1]Formules!$E$8)),0)</f>
        <v>1023</v>
      </c>
      <c r="H42" s="10">
        <f>IF(ISBLANK(H41)=FALSE,INT([1]Formules!$C$14*(H41-[1]Formules!$D$14)^([1]Formules!$E$14)),0)</f>
        <v>884</v>
      </c>
      <c r="I42" s="10">
        <f>IF(ISBLANK(I41)=FALSE,INT([1]Formules!$C$12*(I41-[1]Formules!$D$12)^([1]Formules!$E$12)),0)</f>
        <v>880</v>
      </c>
      <c r="J42" s="10">
        <f>IF(ISBLANK(J41)=FALSE,INT([1]Formules!$C$15*(J41-[1]Formules!$D$15)^([1]Formules!$E$15)),0)</f>
        <v>814</v>
      </c>
      <c r="K42" s="11"/>
      <c r="L42" s="12">
        <f>IF(ISBLANK(L41)=FALSE,INT([1]Formules!$C$9*([1]Formules!$D$9-(K41*60+L41))^([1]Formules!$E$9)),0)</f>
        <v>714</v>
      </c>
      <c r="M42" s="13">
        <f>SUM(B42:L42)</f>
        <v>8816</v>
      </c>
    </row>
    <row r="43" spans="1:13" x14ac:dyDescent="0.25">
      <c r="A43" s="97"/>
      <c r="B43" s="1" t="s">
        <v>0</v>
      </c>
      <c r="C43" s="2" t="s">
        <v>1</v>
      </c>
      <c r="D43" s="1" t="s">
        <v>2</v>
      </c>
      <c r="E43" s="1" t="s">
        <v>3</v>
      </c>
      <c r="F43" s="1" t="s">
        <v>4</v>
      </c>
      <c r="G43" s="1" t="s">
        <v>5</v>
      </c>
      <c r="H43" s="1" t="s">
        <v>6</v>
      </c>
      <c r="I43" s="1" t="s">
        <v>7</v>
      </c>
      <c r="J43" s="1" t="s">
        <v>8</v>
      </c>
      <c r="K43" s="3">
        <v>1</v>
      </c>
      <c r="L43" s="4" t="s">
        <v>9</v>
      </c>
      <c r="M43" s="1" t="s">
        <v>10</v>
      </c>
    </row>
    <row r="44" spans="1:13" x14ac:dyDescent="0.25">
      <c r="A44" s="113" t="s">
        <v>119</v>
      </c>
      <c r="B44" s="5">
        <v>10.99</v>
      </c>
      <c r="C44" s="6">
        <v>782</v>
      </c>
      <c r="D44" s="6">
        <v>14.98</v>
      </c>
      <c r="E44" s="6">
        <v>218</v>
      </c>
      <c r="F44" s="5">
        <v>50.24</v>
      </c>
      <c r="G44" s="5">
        <v>14.78</v>
      </c>
      <c r="H44" s="6">
        <v>49.14</v>
      </c>
      <c r="I44" s="6">
        <v>530</v>
      </c>
      <c r="J44" s="6">
        <v>64.510000000000005</v>
      </c>
      <c r="K44" s="7">
        <v>4</v>
      </c>
      <c r="L44" s="8">
        <v>25.53</v>
      </c>
      <c r="M44" s="9">
        <f>SUM(B45:F45)</f>
        <v>4443</v>
      </c>
    </row>
    <row r="45" spans="1:13" x14ac:dyDescent="0.25">
      <c r="A45" s="97"/>
      <c r="B45" s="10">
        <f>IF(ISBLANK(B44)=FALSE,INT([1]Formules!$C$6*([1]Formules!$D$6-B44)^([1]Formules!$E$6)),0)</f>
        <v>863</v>
      </c>
      <c r="C45" s="10">
        <f>IF(ISBLANK(C44)=FALSE,INT([1]Formules!$C$10*(C44-[1]Formules!$D$10)^([1]Formules!$E$10)),0)</f>
        <v>1015</v>
      </c>
      <c r="D45" s="10">
        <f>IF(ISBLANK(D44)=FALSE,INT([1]Formules!$C$13*(D44-[1]Formules!$D$13)^([1]Formules!$E$13)),0)</f>
        <v>788</v>
      </c>
      <c r="E45" s="10">
        <f>IF(ISBLANK(E44)=FALSE,INT([1]Formules!$C$11*(E44-[1]Formules!$D$11)^([1]Formules!$E$11)),0)</f>
        <v>973</v>
      </c>
      <c r="F45" s="10">
        <f>IF(ISBLANK(F44)=FALSE,INT([1]Formules!$C$7*([1]Formules!$D$7-F44)^([1]Formules!$E$7)),0)</f>
        <v>804</v>
      </c>
      <c r="G45" s="10">
        <f>IF(ISBLANK(G44)=FALSE,INT([1]Formules!$C$8*([1]Formules!$D$8-G44)^([1]Formules!$E$8)),0)</f>
        <v>876</v>
      </c>
      <c r="H45" s="10">
        <f>IF(ISBLANK(H44)=FALSE,INT([1]Formules!$C$14*(H44-[1]Formules!$D$14)^([1]Formules!$E$14)),0)</f>
        <v>852</v>
      </c>
      <c r="I45" s="10">
        <f>IF(ISBLANK(I44)=FALSE,INT([1]Formules!$C$12*(I44-[1]Formules!$D$12)^([1]Formules!$E$12)),0)</f>
        <v>1004</v>
      </c>
      <c r="J45" s="10">
        <f>IF(ISBLANK(J44)=FALSE,INT([1]Formules!$C$15*(J44-[1]Formules!$D$15)^([1]Formules!$E$15)),0)</f>
        <v>806</v>
      </c>
      <c r="K45" s="11"/>
      <c r="L45" s="12">
        <f>IF(ISBLANK(L44)=FALSE,INT([1]Formules!$C$9*([1]Formules!$D$9-(K44*60+L44))^([1]Formules!$E$9)),0)</f>
        <v>774</v>
      </c>
      <c r="M45" s="13">
        <f>SUM(B45:L45)</f>
        <v>8755</v>
      </c>
    </row>
    <row r="46" spans="1:13" x14ac:dyDescent="0.25">
      <c r="A46" s="97"/>
      <c r="B46" s="1" t="s">
        <v>0</v>
      </c>
      <c r="C46" s="2" t="s">
        <v>1</v>
      </c>
      <c r="D46" s="1" t="s">
        <v>2</v>
      </c>
      <c r="E46" s="1" t="s">
        <v>3</v>
      </c>
      <c r="F46" s="1" t="s">
        <v>4</v>
      </c>
      <c r="G46" s="1" t="s">
        <v>5</v>
      </c>
      <c r="H46" s="1" t="s">
        <v>6</v>
      </c>
      <c r="I46" s="1" t="s">
        <v>7</v>
      </c>
      <c r="J46" s="1" t="s">
        <v>8</v>
      </c>
      <c r="K46" s="3">
        <v>1</v>
      </c>
      <c r="L46" s="4" t="s">
        <v>9</v>
      </c>
      <c r="M46" s="1" t="s">
        <v>10</v>
      </c>
    </row>
    <row r="47" spans="1:13" x14ac:dyDescent="0.25">
      <c r="A47" s="116" t="s">
        <v>18</v>
      </c>
      <c r="B47" s="5">
        <v>10.67</v>
      </c>
      <c r="C47" s="6">
        <v>769</v>
      </c>
      <c r="D47" s="6">
        <v>14</v>
      </c>
      <c r="E47" s="6">
        <v>210</v>
      </c>
      <c r="F47" s="5">
        <v>46.69</v>
      </c>
      <c r="G47" s="5">
        <v>14.26</v>
      </c>
      <c r="H47" s="6">
        <v>41.53</v>
      </c>
      <c r="I47" s="6">
        <v>500</v>
      </c>
      <c r="J47" s="6">
        <v>65.53</v>
      </c>
      <c r="K47" s="7">
        <v>4</v>
      </c>
      <c r="L47" s="8">
        <v>12.15</v>
      </c>
      <c r="M47" s="9">
        <f>SUM(B48:F48)</f>
        <v>4515</v>
      </c>
    </row>
    <row r="48" spans="1:13" x14ac:dyDescent="0.25">
      <c r="A48" s="97"/>
      <c r="B48" s="10">
        <f>IF(ISBLANK(B47)=FALSE,INT([1]Formules!$C$6*([1]Formules!$D$6-B47)^([1]Formules!$E$6)),0)</f>
        <v>935</v>
      </c>
      <c r="C48" s="10">
        <f>IF(ISBLANK(C47)=FALSE,INT([1]Formules!$C$10*(C47-[1]Formules!$D$10)^([1]Formules!$E$10)),0)</f>
        <v>982</v>
      </c>
      <c r="D48" s="10">
        <f>IF(ISBLANK(D47)=FALSE,INT([1]Formules!$C$13*(D47-[1]Formules!$D$13)^([1]Formules!$E$13)),0)</f>
        <v>728</v>
      </c>
      <c r="E48" s="10">
        <f>IF(ISBLANK(E47)=FALSE,INT([1]Formules!$C$11*(E47-[1]Formules!$D$11)^([1]Formules!$E$11)),0)</f>
        <v>896</v>
      </c>
      <c r="F48" s="10">
        <f>IF(ISBLANK(F47)=FALSE,INT([1]Formules!$C$7*([1]Formules!$D$7-F47)^([1]Formules!$E$7)),0)</f>
        <v>974</v>
      </c>
      <c r="G48" s="10">
        <f>IF(ISBLANK(G47)=FALSE,INT([1]Formules!$C$8*([1]Formules!$D$8-G47)^([1]Formules!$E$8)),0)</f>
        <v>941</v>
      </c>
      <c r="H48" s="10">
        <f>IF(ISBLANK(H47)=FALSE,INT([1]Formules!$C$14*(H47-[1]Formules!$D$14)^([1]Formules!$E$14)),0)</f>
        <v>696</v>
      </c>
      <c r="I48" s="10">
        <f>IF(ISBLANK(I47)=FALSE,INT([1]Formules!$C$12*(I47-[1]Formules!$D$12)^([1]Formules!$E$12)),0)</f>
        <v>910</v>
      </c>
      <c r="J48" s="10">
        <f>IF(ISBLANK(J47)=FALSE,INT([1]Formules!$C$15*(J47-[1]Formules!$D$15)^([1]Formules!$E$15)),0)</f>
        <v>821</v>
      </c>
      <c r="K48" s="11"/>
      <c r="L48" s="12">
        <f>IF(ISBLANK(L47)=FALSE,INT([1]Formules!$C$9*([1]Formules!$D$9-(K47*60+L47))^([1]Formules!$E$9)),0)</f>
        <v>866</v>
      </c>
      <c r="M48" s="13">
        <f t="shared" ref="M48" si="9">SUM(B48:L48)</f>
        <v>8749</v>
      </c>
    </row>
    <row r="49" spans="1:15" x14ac:dyDescent="0.25">
      <c r="B49" s="1" t="s">
        <v>0</v>
      </c>
      <c r="C49" s="2" t="s">
        <v>1</v>
      </c>
      <c r="D49" s="1" t="s">
        <v>2</v>
      </c>
      <c r="E49" s="1" t="s">
        <v>3</v>
      </c>
      <c r="F49" s="1" t="s">
        <v>4</v>
      </c>
      <c r="G49" s="1" t="s">
        <v>5</v>
      </c>
      <c r="H49" s="1" t="s">
        <v>6</v>
      </c>
      <c r="I49" s="1" t="s">
        <v>7</v>
      </c>
      <c r="J49" s="1" t="s">
        <v>8</v>
      </c>
      <c r="K49" s="3">
        <v>1</v>
      </c>
      <c r="L49" s="4" t="s">
        <v>9</v>
      </c>
      <c r="M49" s="1" t="s">
        <v>10</v>
      </c>
    </row>
    <row r="50" spans="1:15" x14ac:dyDescent="0.25">
      <c r="A50" s="52" t="s">
        <v>208</v>
      </c>
      <c r="B50" s="5">
        <v>11.04</v>
      </c>
      <c r="C50" s="6">
        <v>780</v>
      </c>
      <c r="D50" s="6">
        <v>14.12</v>
      </c>
      <c r="E50" s="6">
        <v>217</v>
      </c>
      <c r="F50" s="5">
        <v>48.64</v>
      </c>
      <c r="G50" s="5">
        <v>14.59</v>
      </c>
      <c r="H50" s="6">
        <v>44.32</v>
      </c>
      <c r="I50" s="6">
        <v>541</v>
      </c>
      <c r="J50" s="6">
        <v>65.31</v>
      </c>
      <c r="K50" s="7">
        <v>4</v>
      </c>
      <c r="L50" s="8">
        <v>32.520000000000003</v>
      </c>
      <c r="M50" s="9">
        <f>SUM(B51:F51)</f>
        <v>4439</v>
      </c>
    </row>
    <row r="51" spans="1:15" x14ac:dyDescent="0.25">
      <c r="B51" s="32">
        <f>IF(ISBLANK(B50)=FALSE,INT([1]Formules!$C$6*([1]Formules!$D$6-B50)^([1]Formules!$E$6)),0)</f>
        <v>852</v>
      </c>
      <c r="C51" s="32">
        <f>IF(ISBLANK(C50)=FALSE,INT([1]Formules!$C$10*(C50-[1]Formules!$D$10)^([1]Formules!$E$10)),0)</f>
        <v>1010</v>
      </c>
      <c r="D51" s="32">
        <f>IF(ISBLANK(D50)=FALSE,INT([1]Formules!$C$13*(D50-[1]Formules!$D$13)^([1]Formules!$E$13)),0)</f>
        <v>736</v>
      </c>
      <c r="E51" s="32">
        <f>IF(ISBLANK(E50)=FALSE,INT([1]Formules!$C$11*(E50-[1]Formules!$D$11)^([1]Formules!$E$11)),0)</f>
        <v>963</v>
      </c>
      <c r="F51" s="32">
        <f>IF(ISBLANK(F50)=FALSE,INT([1]Formules!$C$7*([1]Formules!$D$7-F50)^([1]Formules!$E$7)),0)</f>
        <v>878</v>
      </c>
      <c r="G51" s="32">
        <f>IF(ISBLANK(G50)=FALSE,INT([1]Formules!$C$8*([1]Formules!$D$8-G50)^([1]Formules!$E$8)),0)</f>
        <v>900</v>
      </c>
      <c r="H51" s="32">
        <f>IF(ISBLANK(H50)=FALSE,INT([1]Formules!$C$14*(H50-[1]Formules!$D$14)^([1]Formules!$E$14)),0)</f>
        <v>753</v>
      </c>
      <c r="I51" s="32">
        <f>IF(ISBLANK(I50)=FALSE,INT([1]Formules!$C$12*(I50-[1]Formules!$D$12)^([1]Formules!$E$12)),0)</f>
        <v>1039</v>
      </c>
      <c r="J51" s="32">
        <f>IF(ISBLANK(J50)=FALSE,INT([1]Formules!$C$15*(J50-[1]Formules!$D$15)^([1]Formules!$E$15)),0)</f>
        <v>818</v>
      </c>
      <c r="K51" s="33"/>
      <c r="L51" s="34">
        <f>IF(ISBLANK(L50)=FALSE,INT([1]Formules!$C$9*([1]Formules!$D$9-(K50*60+L50))^([1]Formules!$E$9)),0)</f>
        <v>728</v>
      </c>
      <c r="M51" s="35">
        <f t="shared" ref="M51" si="10">SUM(B51:L51)</f>
        <v>8677</v>
      </c>
      <c r="O51" s="43"/>
    </row>
    <row r="52" spans="1:15" x14ac:dyDescent="0.25">
      <c r="A52" s="97"/>
      <c r="B52" s="1" t="s">
        <v>0</v>
      </c>
      <c r="C52" s="2" t="s">
        <v>1</v>
      </c>
      <c r="D52" s="1" t="s">
        <v>2</v>
      </c>
      <c r="E52" s="1" t="s">
        <v>3</v>
      </c>
      <c r="F52" s="1" t="s">
        <v>4</v>
      </c>
      <c r="G52" s="1" t="s">
        <v>5</v>
      </c>
      <c r="H52" s="1" t="s">
        <v>6</v>
      </c>
      <c r="I52" s="1" t="s">
        <v>7</v>
      </c>
      <c r="J52" s="1" t="s">
        <v>8</v>
      </c>
      <c r="K52" s="3">
        <v>1</v>
      </c>
      <c r="L52" s="4" t="s">
        <v>9</v>
      </c>
      <c r="M52" s="1" t="s">
        <v>10</v>
      </c>
    </row>
    <row r="53" spans="1:15" x14ac:dyDescent="0.25">
      <c r="A53" s="97" t="s">
        <v>123</v>
      </c>
      <c r="B53" s="5">
        <v>10.84</v>
      </c>
      <c r="C53" s="6">
        <v>757</v>
      </c>
      <c r="D53" s="6">
        <v>14.93</v>
      </c>
      <c r="E53" s="6">
        <v>225</v>
      </c>
      <c r="F53" s="5">
        <v>47.83</v>
      </c>
      <c r="G53" s="5">
        <v>14.22</v>
      </c>
      <c r="H53" s="6">
        <v>44.27</v>
      </c>
      <c r="I53" s="6">
        <v>500</v>
      </c>
      <c r="J53" s="6">
        <v>52.82</v>
      </c>
      <c r="K53" s="7">
        <v>4</v>
      </c>
      <c r="L53" s="8">
        <v>16.34</v>
      </c>
      <c r="M53" s="9">
        <f>SUM(B54:F54)</f>
        <v>4592</v>
      </c>
    </row>
    <row r="54" spans="1:15" x14ac:dyDescent="0.25">
      <c r="A54" s="97"/>
      <c r="B54" s="10">
        <f>IF(ISBLANK(B53)=FALSE,INT([1]Formules!$C$6*([1]Formules!$D$6-B53)^([1]Formules!$E$6)),0)</f>
        <v>897</v>
      </c>
      <c r="C54" s="10">
        <f>IF(ISBLANK(C53)=FALSE,INT([1]Formules!$C$10*(C53-[1]Formules!$D$10)^([1]Formules!$E$10)),0)</f>
        <v>952</v>
      </c>
      <c r="D54" s="10">
        <f>IF(ISBLANK(D53)=FALSE,INT([1]Formules!$C$13*(D53-[1]Formules!$D$13)^([1]Formules!$E$13)),0)</f>
        <v>785</v>
      </c>
      <c r="E54" s="10">
        <f>IF(ISBLANK(E53)=FALSE,INT([1]Formules!$C$11*(E53-[1]Formules!$D$11)^([1]Formules!$E$11)),0)</f>
        <v>1041</v>
      </c>
      <c r="F54" s="10">
        <f>IF(ISBLANK(F53)=FALSE,INT([1]Formules!$C$7*([1]Formules!$D$7-F53)^([1]Formules!$E$7)),0)</f>
        <v>917</v>
      </c>
      <c r="G54" s="10">
        <f>IF(ISBLANK(G53)=FALSE,INT([1]Formules!$C$8*([1]Formules!$D$8-G53)^([1]Formules!$E$8)),0)</f>
        <v>946</v>
      </c>
      <c r="H54" s="10">
        <f>IF(ISBLANK(H53)=FALSE,INT([1]Formules!$C$14*(H53-[1]Formules!$D$14)^([1]Formules!$E$14)),0)</f>
        <v>752</v>
      </c>
      <c r="I54" s="10">
        <f>IF(ISBLANK(I53)=FALSE,INT([1]Formules!$C$12*(I53-[1]Formules!$D$12)^([1]Formules!$E$12)),0)</f>
        <v>910</v>
      </c>
      <c r="J54" s="10">
        <f>IF(ISBLANK(J53)=FALSE,INT([1]Formules!$C$15*(J53-[1]Formules!$D$15)^([1]Formules!$E$15)),0)</f>
        <v>630</v>
      </c>
      <c r="K54" s="11"/>
      <c r="L54" s="12">
        <f>IF(ISBLANK(L53)=FALSE,INT([1]Formules!$C$9*([1]Formules!$D$9-(K53*60+L53))^([1]Formules!$E$9)),0)</f>
        <v>837</v>
      </c>
      <c r="M54" s="13">
        <f t="shared" ref="M54" si="11">SUM(B54:L54)</f>
        <v>8667</v>
      </c>
    </row>
    <row r="55" spans="1:15" x14ac:dyDescent="0.25">
      <c r="A55" s="115"/>
      <c r="B55" s="1" t="s">
        <v>0</v>
      </c>
      <c r="C55" s="2" t="s">
        <v>1</v>
      </c>
      <c r="D55" s="1" t="s">
        <v>2</v>
      </c>
      <c r="E55" s="1" t="s">
        <v>3</v>
      </c>
      <c r="F55" s="1" t="s">
        <v>4</v>
      </c>
      <c r="G55" s="1" t="s">
        <v>5</v>
      </c>
      <c r="H55" s="1" t="s">
        <v>6</v>
      </c>
      <c r="I55" s="1" t="s">
        <v>7</v>
      </c>
      <c r="J55" s="1" t="s">
        <v>8</v>
      </c>
      <c r="K55" s="3">
        <v>1</v>
      </c>
      <c r="L55" s="4" t="s">
        <v>9</v>
      </c>
      <c r="M55" s="1" t="s">
        <v>10</v>
      </c>
    </row>
    <row r="56" spans="1:15" x14ac:dyDescent="0.25">
      <c r="A56" s="97" t="s">
        <v>120</v>
      </c>
      <c r="B56" s="5">
        <v>10.57</v>
      </c>
      <c r="C56" s="6">
        <v>773</v>
      </c>
      <c r="D56" s="6">
        <v>14.77</v>
      </c>
      <c r="E56" s="6">
        <v>210</v>
      </c>
      <c r="F56" s="5">
        <v>49.04</v>
      </c>
      <c r="G56" s="5">
        <v>14.71</v>
      </c>
      <c r="H56" s="6">
        <v>48.32</v>
      </c>
      <c r="I56" s="6">
        <v>545</v>
      </c>
      <c r="J56" s="6">
        <v>58.32</v>
      </c>
      <c r="K56" s="7">
        <v>4</v>
      </c>
      <c r="L56" s="8">
        <v>42.52</v>
      </c>
      <c r="M56" s="9">
        <f>SUM(B57:F57)</f>
        <v>4482</v>
      </c>
      <c r="N56" t="s">
        <v>209</v>
      </c>
    </row>
    <row r="57" spans="1:15" x14ac:dyDescent="0.25">
      <c r="A57" s="97"/>
      <c r="B57" s="10">
        <f>IF(ISBLANK(B56)=FALSE,INT([1]Formules!$C$6*([1]Formules!$D$6-B56)^([1]Formules!$E$6)),0)</f>
        <v>959</v>
      </c>
      <c r="C57" s="10">
        <f>IF(ISBLANK(C56)=FALSE,INT([1]Formules!$C$10*(C56-[1]Formules!$D$10)^([1]Formules!$E$10)),0)</f>
        <v>992</v>
      </c>
      <c r="D57" s="10">
        <f>IF(ISBLANK(D56)=FALSE,INT([1]Formules!$C$13*(D56-[1]Formules!$D$13)^([1]Formules!$E$13)),0)</f>
        <v>776</v>
      </c>
      <c r="E57" s="10">
        <f>IF(ISBLANK(E56)=FALSE,INT([1]Formules!$C$11*(E56-[1]Formules!$D$11)^([1]Formules!$E$11)),0)</f>
        <v>896</v>
      </c>
      <c r="F57" s="10">
        <f>IF(ISBLANK(F56)=FALSE,INT([1]Formules!$C$7*([1]Formules!$D$7-F56)^([1]Formules!$E$7)),0)</f>
        <v>859</v>
      </c>
      <c r="G57" s="10">
        <f>IF(ISBLANK(G56)=FALSE,INT([1]Formules!$C$8*([1]Formules!$D$8-G56)^([1]Formules!$E$8)),0)</f>
        <v>885</v>
      </c>
      <c r="H57" s="10">
        <f>IF(ISBLANK(H56)=FALSE,INT([1]Formules!$C$14*(H56-[1]Formules!$D$14)^([1]Formules!$E$14)),0)</f>
        <v>835</v>
      </c>
      <c r="I57" s="10">
        <f>IF(ISBLANK(I56)=FALSE,INT([1]Formules!$C$12*(I56-[1]Formules!$D$12)^([1]Formules!$E$12)),0)</f>
        <v>1051</v>
      </c>
      <c r="J57" s="10">
        <f>IF(ISBLANK(J56)=FALSE,INT([1]Formules!$C$15*(J56-[1]Formules!$D$15)^([1]Formules!$E$15)),0)</f>
        <v>713</v>
      </c>
      <c r="K57" s="11"/>
      <c r="L57" s="12">
        <f>IF(ISBLANK(L56)=FALSE,INT([1]Formules!$C$9*([1]Formules!$D$9-(K56*60+L56))^([1]Formules!$E$9)),0)</f>
        <v>665</v>
      </c>
      <c r="M57" s="13">
        <f>SUM(B57:L57)</f>
        <v>8631</v>
      </c>
    </row>
    <row r="58" spans="1:15" x14ac:dyDescent="0.25">
      <c r="A58" s="115"/>
      <c r="B58" s="1" t="s">
        <v>0</v>
      </c>
      <c r="C58" s="2" t="s">
        <v>1</v>
      </c>
      <c r="D58" s="1" t="s">
        <v>2</v>
      </c>
      <c r="E58" s="1" t="s">
        <v>3</v>
      </c>
      <c r="F58" s="1" t="s">
        <v>4</v>
      </c>
      <c r="G58" s="1" t="s">
        <v>5</v>
      </c>
      <c r="H58" s="1" t="s">
        <v>6</v>
      </c>
      <c r="I58" s="1" t="s">
        <v>7</v>
      </c>
      <c r="J58" s="1" t="s">
        <v>8</v>
      </c>
      <c r="K58" s="3">
        <v>1</v>
      </c>
      <c r="L58" s="4" t="s">
        <v>9</v>
      </c>
      <c r="M58" s="1" t="s">
        <v>10</v>
      </c>
    </row>
    <row r="59" spans="1:15" x14ac:dyDescent="0.25">
      <c r="A59" s="114" t="s">
        <v>100</v>
      </c>
      <c r="B59" s="5">
        <v>10.6</v>
      </c>
      <c r="C59" s="6">
        <v>734</v>
      </c>
      <c r="D59" s="6">
        <v>15.73</v>
      </c>
      <c r="E59" s="6">
        <v>202</v>
      </c>
      <c r="F59" s="5">
        <v>48.33</v>
      </c>
      <c r="G59" s="5">
        <v>14.68</v>
      </c>
      <c r="H59" s="6">
        <v>54.56</v>
      </c>
      <c r="I59" s="6">
        <v>455</v>
      </c>
      <c r="J59" s="6">
        <v>68.959999999999994</v>
      </c>
      <c r="K59" s="7">
        <v>4</v>
      </c>
      <c r="L59" s="8">
        <v>43.81</v>
      </c>
      <c r="M59" s="9">
        <f>SUM(B60:F60)</f>
        <v>4398</v>
      </c>
    </row>
    <row r="60" spans="1:15" x14ac:dyDescent="0.25">
      <c r="A60" s="52"/>
      <c r="B60" s="32">
        <f>IF(ISBLANK(B59)=FALSE,INT([1]Formules!$C$6*([1]Formules!$D$6-B59)^([1]Formules!$E$6)),0)</f>
        <v>952</v>
      </c>
      <c r="C60" s="32">
        <f>IF(ISBLANK(C59)=FALSE,INT([1]Formules!$C$10*(C59-[1]Formules!$D$10)^([1]Formules!$E$10)),0)</f>
        <v>896</v>
      </c>
      <c r="D60" s="32">
        <f>IF(ISBLANK(D59)=FALSE,INT([1]Formules!$C$13*(D59-[1]Formules!$D$13)^([1]Formules!$E$13)),0)</f>
        <v>835</v>
      </c>
      <c r="E60" s="32">
        <f>IF(ISBLANK(E59)=FALSE,INT([1]Formules!$C$11*(E59-[1]Formules!$D$11)^([1]Formules!$E$11)),0)</f>
        <v>822</v>
      </c>
      <c r="F60" s="32">
        <f>IF(ISBLANK(F59)=FALSE,INT([1]Formules!$C$7*([1]Formules!$D$7-F59)^([1]Formules!$E$7)),0)</f>
        <v>893</v>
      </c>
      <c r="G60" s="32">
        <f>IF(ISBLANK(G59)=FALSE,INT([1]Formules!$C$8*([1]Formules!$D$8-G59)^([1]Formules!$E$8)),0)</f>
        <v>889</v>
      </c>
      <c r="H60" s="32">
        <f>IF(ISBLANK(H59)=FALSE,INT([1]Formules!$C$14*(H59-[1]Formules!$D$14)^([1]Formules!$E$14)),0)</f>
        <v>966</v>
      </c>
      <c r="I60" s="32">
        <f>IF(ISBLANK(I59)=FALSE,INT([1]Formules!$C$12*(I59-[1]Formules!$D$12)^([1]Formules!$E$12)),0)</f>
        <v>775</v>
      </c>
      <c r="J60" s="32">
        <f>IF(ISBLANK(J59)=FALSE,INT([1]Formules!$C$15*(J59-[1]Formules!$D$15)^([1]Formules!$E$15)),0)</f>
        <v>874</v>
      </c>
      <c r="K60" s="33"/>
      <c r="L60" s="34">
        <f>IF(ISBLANK(L59)=FALSE,INT([1]Formules!$C$9*([1]Formules!$D$9-(K59*60+L59))^([1]Formules!$E$9)),0)</f>
        <v>656</v>
      </c>
      <c r="M60" s="35">
        <f t="shared" ref="M60" si="12">SUM(B60:L60)</f>
        <v>8558</v>
      </c>
    </row>
    <row r="61" spans="1:15" x14ac:dyDescent="0.25">
      <c r="A61" s="52"/>
      <c r="B61" s="1" t="s">
        <v>0</v>
      </c>
      <c r="C61" s="2" t="s">
        <v>1</v>
      </c>
      <c r="D61" s="1" t="s">
        <v>2</v>
      </c>
      <c r="E61" s="1" t="s">
        <v>3</v>
      </c>
      <c r="F61" s="1" t="s">
        <v>4</v>
      </c>
      <c r="G61" s="1" t="s">
        <v>5</v>
      </c>
      <c r="H61" s="1" t="s">
        <v>6</v>
      </c>
      <c r="I61" s="1" t="s">
        <v>7</v>
      </c>
      <c r="J61" s="1" t="s">
        <v>8</v>
      </c>
      <c r="K61" s="3">
        <v>1</v>
      </c>
      <c r="L61" s="4" t="s">
        <v>9</v>
      </c>
      <c r="M61" s="1" t="s">
        <v>10</v>
      </c>
    </row>
    <row r="62" spans="1:15" x14ac:dyDescent="0.25">
      <c r="A62" s="52" t="s">
        <v>161</v>
      </c>
      <c r="B62" s="5">
        <v>11.02</v>
      </c>
      <c r="C62" s="6">
        <v>739</v>
      </c>
      <c r="D62" s="6">
        <v>15.9</v>
      </c>
      <c r="E62" s="6">
        <v>204</v>
      </c>
      <c r="F62" s="5">
        <v>48.66</v>
      </c>
      <c r="G62" s="5">
        <v>14.42</v>
      </c>
      <c r="H62" s="6">
        <v>47.02</v>
      </c>
      <c r="I62" s="6">
        <v>520</v>
      </c>
      <c r="J62" s="6">
        <v>64.41</v>
      </c>
      <c r="K62" s="7">
        <v>4</v>
      </c>
      <c r="L62" s="8">
        <v>37.92</v>
      </c>
      <c r="M62" s="9">
        <f>SUM(B63:F63)</f>
        <v>4326</v>
      </c>
    </row>
    <row r="63" spans="1:15" x14ac:dyDescent="0.25">
      <c r="A63" s="52"/>
      <c r="B63" s="10">
        <f>IF(ISBLANK(B62)=FALSE,INT([1]Formules!$C$6*([1]Formules!$D$6-B62)^([1]Formules!$E$6)),0)</f>
        <v>856</v>
      </c>
      <c r="C63" s="10">
        <f>IF(ISBLANK(C62)=FALSE,INT([1]Formules!$C$10*(C62-[1]Formules!$D$10)^([1]Formules!$E$10)),0)</f>
        <v>908</v>
      </c>
      <c r="D63" s="10">
        <f>IF(ISBLANK(D62)=FALSE,INT([1]Formules!$C$13*(D62-[1]Formules!$D$13)^([1]Formules!$E$13)),0)</f>
        <v>845</v>
      </c>
      <c r="E63" s="10">
        <f>IF(ISBLANK(E62)=FALSE,INT([1]Formules!$C$11*(E62-[1]Formules!$D$11)^([1]Formules!$E$11)),0)</f>
        <v>840</v>
      </c>
      <c r="F63" s="10">
        <f>IF(ISBLANK(F62)=FALSE,INT([1]Formules!$C$7*([1]Formules!$D$7-F62)^([1]Formules!$E$7)),0)</f>
        <v>877</v>
      </c>
      <c r="G63" s="10">
        <f>IF(ISBLANK(G62)=FALSE,INT([1]Formules!$C$8*([1]Formules!$D$8-G62)^([1]Formules!$E$8)),0)</f>
        <v>921</v>
      </c>
      <c r="H63" s="10">
        <f>IF(ISBLANK(H62)=FALSE,INT([1]Formules!$C$14*(H62-[1]Formules!$D$14)^([1]Formules!$E$14)),0)</f>
        <v>809</v>
      </c>
      <c r="I63" s="10">
        <f>IF(ISBLANK(I62)=FALSE,INT([1]Formules!$C$12*(I62-[1]Formules!$D$12)^([1]Formules!$E$12)),0)</f>
        <v>972</v>
      </c>
      <c r="J63" s="10">
        <f>IF(ISBLANK(J62)=FALSE,INT([1]Formules!$C$15*(J62-[1]Formules!$D$15)^([1]Formules!$E$15)),0)</f>
        <v>804</v>
      </c>
      <c r="K63" s="11"/>
      <c r="L63" s="12">
        <f>IF(ISBLANK(L62)=FALSE,INT([1]Formules!$C$9*([1]Formules!$D$9-(K62*60+L62))^([1]Formules!$E$9)),0)</f>
        <v>693</v>
      </c>
      <c r="M63" s="13">
        <f t="shared" ref="M63" si="13">SUM(B63:L63)</f>
        <v>8525</v>
      </c>
    </row>
    <row r="65" spans="1:13" x14ac:dyDescent="0.25">
      <c r="B65" s="1" t="s">
        <v>0</v>
      </c>
      <c r="C65" s="2" t="s">
        <v>1</v>
      </c>
      <c r="D65" s="1" t="s">
        <v>2</v>
      </c>
      <c r="E65" s="1" t="s">
        <v>3</v>
      </c>
      <c r="F65" s="1" t="s">
        <v>4</v>
      </c>
      <c r="G65" s="1" t="s">
        <v>5</v>
      </c>
      <c r="H65" s="1" t="s">
        <v>6</v>
      </c>
      <c r="I65" s="1" t="s">
        <v>7</v>
      </c>
      <c r="J65" s="1" t="s">
        <v>8</v>
      </c>
      <c r="K65" s="3">
        <v>1</v>
      </c>
      <c r="L65" s="4" t="s">
        <v>9</v>
      </c>
      <c r="M65" s="1" t="s">
        <v>10</v>
      </c>
    </row>
    <row r="66" spans="1:13" x14ac:dyDescent="0.25">
      <c r="A66" t="s">
        <v>121</v>
      </c>
      <c r="B66" s="5">
        <v>10.64</v>
      </c>
      <c r="C66" s="6">
        <v>811</v>
      </c>
      <c r="D66" s="6">
        <v>16.47</v>
      </c>
      <c r="E66" s="6">
        <v>215</v>
      </c>
      <c r="F66" s="5">
        <v>47.76</v>
      </c>
      <c r="G66" s="5">
        <v>13.79</v>
      </c>
      <c r="H66" s="6">
        <v>49.46</v>
      </c>
      <c r="I66" s="6">
        <v>520</v>
      </c>
      <c r="J66" s="6">
        <v>71.180000000000007</v>
      </c>
      <c r="K66" s="7">
        <v>4</v>
      </c>
      <c r="L66" s="8">
        <v>21.98</v>
      </c>
      <c r="M66" s="9">
        <f>SUM(B67:F67)</f>
        <v>4776</v>
      </c>
    </row>
    <row r="67" spans="1:13" x14ac:dyDescent="0.25">
      <c r="B67" s="32">
        <f>IF(ISBLANK(B66)=FALSE,INT([1]Formules!$C$6*([1]Formules!$D$6-B66)^([1]Formules!$E$6)),0)</f>
        <v>942</v>
      </c>
      <c r="C67" s="32">
        <f>IF(ISBLANK(C66)=FALSE,INT([1]Formules!$C$10*(C66-[1]Formules!$D$10)^([1]Formules!$E$10)),0)</f>
        <v>1089</v>
      </c>
      <c r="D67" s="32">
        <f>IF(ISBLANK(D66)=FALSE,INT([1]Formules!$C$13*(D66-[1]Formules!$D$13)^([1]Formules!$E$13)),0)</f>
        <v>880</v>
      </c>
      <c r="E67" s="32">
        <f>IF(ISBLANK(E66)=FALSE,INT([1]Formules!$C$11*(E66-[1]Formules!$D$11)^([1]Formules!$E$11)),0)</f>
        <v>944</v>
      </c>
      <c r="F67" s="32">
        <f>IF(ISBLANK(F66)=FALSE,INT([1]Formules!$C$7*([1]Formules!$D$7-F66)^([1]Formules!$E$7)),0)</f>
        <v>921</v>
      </c>
      <c r="G67" s="32">
        <f>IF(ISBLANK(G66)=FALSE,INT([1]Formules!$C$8*([1]Formules!$D$8-G66)^([1]Formules!$E$8)),0)</f>
        <v>1002</v>
      </c>
      <c r="H67" s="32">
        <f>IF(ISBLANK(H66)=FALSE,INT([1]Formules!$C$14*(H66-[1]Formules!$D$14)^([1]Formules!$E$14)),0)</f>
        <v>859</v>
      </c>
      <c r="I67" s="32">
        <f>IF(ISBLANK(I66)=FALSE,INT([1]Formules!$C$12*(I66-[1]Formules!$D$12)^([1]Formules!$E$12)),0)</f>
        <v>972</v>
      </c>
      <c r="J67" s="32">
        <f>IF(ISBLANK(J66)=FALSE,INT([1]Formules!$C$15*(J66-[1]Formules!$D$15)^([1]Formules!$E$15)),0)</f>
        <v>907</v>
      </c>
      <c r="K67" s="33"/>
      <c r="L67" s="34">
        <f>IF(ISBLANK(L66)=FALSE,INT([1]Formules!$C$9*([1]Formules!$D$9-(K66*60+L66))^([1]Formules!$E$9)),0)</f>
        <v>798</v>
      </c>
      <c r="M67" s="35">
        <f t="shared" ref="M67" si="14">SUM(B67:L67)</f>
        <v>9314</v>
      </c>
    </row>
    <row r="68" spans="1:13" x14ac:dyDescent="0.25">
      <c r="B68" s="1" t="s">
        <v>0</v>
      </c>
      <c r="C68" s="2" t="s">
        <v>1</v>
      </c>
      <c r="D68" s="1" t="s">
        <v>2</v>
      </c>
      <c r="E68" s="1" t="s">
        <v>3</v>
      </c>
      <c r="F68" s="1" t="s">
        <v>4</v>
      </c>
      <c r="G68" s="1" t="s">
        <v>5</v>
      </c>
      <c r="H68" s="1" t="s">
        <v>6</v>
      </c>
      <c r="I68" s="1" t="s">
        <v>7</v>
      </c>
      <c r="J68" s="1" t="s">
        <v>8</v>
      </c>
      <c r="K68" s="3">
        <v>1</v>
      </c>
      <c r="L68" s="4" t="s">
        <v>9</v>
      </c>
      <c r="M68" s="1" t="s">
        <v>10</v>
      </c>
    </row>
    <row r="69" spans="1:13" x14ac:dyDescent="0.25">
      <c r="A69" t="s">
        <v>122</v>
      </c>
      <c r="B69" s="5">
        <v>10.54</v>
      </c>
      <c r="C69" s="6">
        <v>807</v>
      </c>
      <c r="D69" s="6">
        <v>16.88</v>
      </c>
      <c r="E69" s="6">
        <v>209</v>
      </c>
      <c r="F69" s="5">
        <v>47.56</v>
      </c>
      <c r="G69" s="5">
        <v>13.61</v>
      </c>
      <c r="H69" s="6">
        <v>50.28</v>
      </c>
      <c r="I69" s="6">
        <v>500</v>
      </c>
      <c r="J69" s="6">
        <v>72.319999999999993</v>
      </c>
      <c r="K69" s="7">
        <v>4</v>
      </c>
      <c r="L69" s="8">
        <v>27.63</v>
      </c>
      <c r="M69" s="9">
        <f>SUM(B70:F70)</f>
        <v>4769</v>
      </c>
    </row>
    <row r="70" spans="1:13" x14ac:dyDescent="0.25">
      <c r="B70" s="32">
        <f>IF(ISBLANK(B69)=FALSE,INT([1]Formules!$C$6*([1]Formules!$D$6-B69)^([1]Formules!$E$6)),0)</f>
        <v>966</v>
      </c>
      <c r="C70" s="32">
        <f>IF(ISBLANK(C69)=FALSE,INT([1]Formules!$C$10*(C69-[1]Formules!$D$10)^([1]Formules!$E$10)),0)</f>
        <v>1079</v>
      </c>
      <c r="D70" s="32">
        <f>IF(ISBLANK(D69)=FALSE,INT([1]Formules!$C$13*(D69-[1]Formules!$D$13)^([1]Formules!$E$13)),0)</f>
        <v>906</v>
      </c>
      <c r="E70" s="32">
        <f>IF(ISBLANK(E69)=FALSE,INT([1]Formules!$C$11*(E69-[1]Formules!$D$11)^([1]Formules!$E$11)),0)</f>
        <v>887</v>
      </c>
      <c r="F70" s="32">
        <f>IF(ISBLANK(F69)=FALSE,INT([1]Formules!$C$7*([1]Formules!$D$7-F69)^([1]Formules!$E$7)),0)</f>
        <v>931</v>
      </c>
      <c r="G70" s="32">
        <f>IF(ISBLANK(G69)=FALSE,INT([1]Formules!$C$8*([1]Formules!$D$8-G69)^([1]Formules!$E$8)),0)</f>
        <v>1025</v>
      </c>
      <c r="H70" s="32">
        <f>IF(ISBLANK(H69)=FALSE,INT([1]Formules!$C$14*(H69-[1]Formules!$D$14)^([1]Formules!$E$14)),0)</f>
        <v>876</v>
      </c>
      <c r="I70" s="32">
        <f>IF(ISBLANK(I69)=FALSE,INT([1]Formules!$C$12*(I69-[1]Formules!$D$12)^([1]Formules!$E$12)),0)</f>
        <v>910</v>
      </c>
      <c r="J70" s="32">
        <f>IF(ISBLANK(J69)=FALSE,INT([1]Formules!$C$15*(J69-[1]Formules!$D$15)^([1]Formules!$E$15)),0)</f>
        <v>925</v>
      </c>
      <c r="K70" s="33"/>
      <c r="L70" s="34">
        <f>IF(ISBLANK(L69)=FALSE,INT([1]Formules!$C$9*([1]Formules!$D$9-(K69*60+L69))^([1]Formules!$E$9)),0)</f>
        <v>760</v>
      </c>
      <c r="M70" s="35">
        <f t="shared" ref="M70" si="15">SUM(B70:L70)</f>
        <v>9265</v>
      </c>
    </row>
    <row r="71" spans="1:13" x14ac:dyDescent="0.25">
      <c r="B71" s="1" t="s">
        <v>0</v>
      </c>
      <c r="C71" s="2" t="s">
        <v>1</v>
      </c>
      <c r="D71" s="1" t="s">
        <v>2</v>
      </c>
      <c r="E71" s="1" t="s">
        <v>3</v>
      </c>
      <c r="F71" s="1" t="s">
        <v>4</v>
      </c>
      <c r="G71" s="1" t="s">
        <v>5</v>
      </c>
      <c r="H71" s="1" t="s">
        <v>6</v>
      </c>
      <c r="I71" s="1" t="s">
        <v>7</v>
      </c>
      <c r="J71" s="1" t="s">
        <v>8</v>
      </c>
      <c r="K71" s="3">
        <v>1</v>
      </c>
      <c r="L71" s="4" t="s">
        <v>9</v>
      </c>
      <c r="M71" s="1" t="s">
        <v>10</v>
      </c>
    </row>
    <row r="72" spans="1:13" x14ac:dyDescent="0.25">
      <c r="B72" s="5">
        <v>11.1</v>
      </c>
      <c r="C72" s="6">
        <v>765</v>
      </c>
      <c r="D72" s="6">
        <v>15.14</v>
      </c>
      <c r="E72" s="6">
        <v>201</v>
      </c>
      <c r="F72" s="5">
        <v>49.23</v>
      </c>
      <c r="G72" s="5">
        <v>14.28</v>
      </c>
      <c r="H72" s="6">
        <v>44.53</v>
      </c>
      <c r="I72" s="6">
        <v>520</v>
      </c>
      <c r="J72" s="6">
        <v>64.03</v>
      </c>
      <c r="K72" s="7">
        <v>4</v>
      </c>
      <c r="L72" s="8">
        <v>24.16</v>
      </c>
      <c r="M72" s="9">
        <f>SUM(B73:F73)</f>
        <v>4271</v>
      </c>
    </row>
    <row r="73" spans="1:13" x14ac:dyDescent="0.25">
      <c r="A73" t="s">
        <v>150</v>
      </c>
      <c r="B73" s="32">
        <f>IF(ISBLANK(B72)=FALSE,INT([1]Formules!$C$6*([1]Formules!$D$6-B72)^([1]Formules!$E$6)),0)</f>
        <v>838</v>
      </c>
      <c r="C73" s="32">
        <f>IF(ISBLANK(C72)=FALSE,INT([1]Formules!$C$10*(C72-[1]Formules!$D$10)^([1]Formules!$E$10)),0)</f>
        <v>972</v>
      </c>
      <c r="D73" s="32">
        <f>IF(ISBLANK(D72)=FALSE,INT([1]Formules!$C$13*(D72-[1]Formules!$D$13)^([1]Formules!$E$13)),0)</f>
        <v>798</v>
      </c>
      <c r="E73" s="32">
        <f>IF(ISBLANK(E72)=FALSE,INT([1]Formules!$C$11*(E72-[1]Formules!$D$11)^([1]Formules!$E$11)),0)</f>
        <v>813</v>
      </c>
      <c r="F73" s="32">
        <f>IF(ISBLANK(F72)=FALSE,INT([1]Formules!$C$7*([1]Formules!$D$7-F72)^([1]Formules!$E$7)),0)</f>
        <v>850</v>
      </c>
      <c r="G73" s="32">
        <f>IF(ISBLANK(G72)=FALSE,INT([1]Formules!$C$8*([1]Formules!$D$8-G72)^([1]Formules!$E$8)),0)</f>
        <v>939</v>
      </c>
      <c r="H73" s="32">
        <f>IF(ISBLANK(H72)=FALSE,INT([1]Formules!$C$14*(H72-[1]Formules!$D$14)^([1]Formules!$E$14)),0)</f>
        <v>757</v>
      </c>
      <c r="I73" s="32">
        <f>IF(ISBLANK(I72)=FALSE,INT([1]Formules!$C$12*(I72-[1]Formules!$D$12)^([1]Formules!$E$12)),0)</f>
        <v>972</v>
      </c>
      <c r="J73" s="32">
        <f>IF(ISBLANK(J72)=FALSE,INT([1]Formules!$C$15*(J72-[1]Formules!$D$15)^([1]Formules!$E$15)),0)</f>
        <v>799</v>
      </c>
      <c r="K73" s="33"/>
      <c r="L73" s="34">
        <f>IF(ISBLANK(L72)=FALSE,INT([1]Formules!$C$9*([1]Formules!$D$9-(K72*60+L72))^([1]Formules!$E$9)),0)</f>
        <v>783</v>
      </c>
      <c r="M73" s="35">
        <f t="shared" ref="M73" si="16">SUM(B73:L73)</f>
        <v>8521</v>
      </c>
    </row>
    <row r="74" spans="1:13" x14ac:dyDescent="0.25">
      <c r="B74" s="1" t="s">
        <v>0</v>
      </c>
      <c r="C74" s="2" t="s">
        <v>1</v>
      </c>
      <c r="D74" s="1" t="s">
        <v>2</v>
      </c>
      <c r="E74" s="1" t="s">
        <v>3</v>
      </c>
      <c r="F74" s="1" t="s">
        <v>4</v>
      </c>
      <c r="G74" s="1" t="s">
        <v>5</v>
      </c>
      <c r="H74" s="1" t="s">
        <v>6</v>
      </c>
      <c r="I74" s="1" t="s">
        <v>7</v>
      </c>
      <c r="J74" s="1" t="s">
        <v>8</v>
      </c>
      <c r="K74" s="3">
        <v>1</v>
      </c>
      <c r="L74" s="4" t="s">
        <v>9</v>
      </c>
      <c r="M74" s="1" t="s">
        <v>10</v>
      </c>
    </row>
    <row r="75" spans="1:13" x14ac:dyDescent="0.25">
      <c r="A75" t="s">
        <v>151</v>
      </c>
      <c r="B75" s="5">
        <v>10.23</v>
      </c>
      <c r="C75" s="6">
        <v>788</v>
      </c>
      <c r="D75" s="6">
        <v>14.52</v>
      </c>
      <c r="E75" s="6">
        <v>201</v>
      </c>
      <c r="F75" s="5">
        <v>45</v>
      </c>
      <c r="G75" s="5">
        <v>13.69</v>
      </c>
      <c r="H75" s="6">
        <v>43.34</v>
      </c>
      <c r="I75" s="6">
        <v>520</v>
      </c>
      <c r="J75" s="6">
        <v>63.63</v>
      </c>
      <c r="K75" s="7">
        <v>4</v>
      </c>
      <c r="L75" s="8">
        <v>17.52</v>
      </c>
      <c r="M75" s="9">
        <f>SUM(B76:F76)</f>
        <v>4703</v>
      </c>
    </row>
    <row r="76" spans="1:13" x14ac:dyDescent="0.25">
      <c r="B76" s="10">
        <f>IF(ISBLANK(B75)=FALSE,INT([1]Formules!$C$6*([1]Formules!$D$6-B75)^([1]Formules!$E$6)),0)</f>
        <v>1040</v>
      </c>
      <c r="C76" s="10">
        <f>IF(ISBLANK(C75)=FALSE,INT([1]Formules!$C$10*(C75-[1]Formules!$D$10)^([1]Formules!$E$10)),0)</f>
        <v>1030</v>
      </c>
      <c r="D76" s="10">
        <f>IF(ISBLANK(D75)=FALSE,INT([1]Formules!$C$13*(D75-[1]Formules!$D$13)^([1]Formules!$E$13)),0)</f>
        <v>760</v>
      </c>
      <c r="E76" s="10">
        <f>IF(ISBLANK(E75)=FALSE,INT([1]Formules!$C$11*(E75-[1]Formules!$D$11)^([1]Formules!$E$11)),0)</f>
        <v>813</v>
      </c>
      <c r="F76" s="10">
        <f>IF(ISBLANK(F75)=FALSE,INT([1]Formules!$C$7*([1]Formules!$D$7-F75)^([1]Formules!$E$7)),0)</f>
        <v>1060</v>
      </c>
      <c r="G76" s="10">
        <f>IF(ISBLANK(G75)=FALSE,INT([1]Formules!$C$8*([1]Formules!$D$8-G75)^([1]Formules!$E$8)),0)</f>
        <v>1015</v>
      </c>
      <c r="H76" s="10">
        <f>IF(ISBLANK(H75)=FALSE,INT([1]Formules!$C$14*(H75-[1]Formules!$D$14)^([1]Formules!$E$14)),0)</f>
        <v>733</v>
      </c>
      <c r="I76" s="10">
        <f>IF(ISBLANK(I75)=FALSE,INT([1]Formules!$C$12*(I75-[1]Formules!$D$12)^([1]Formules!$E$12)),0)</f>
        <v>972</v>
      </c>
      <c r="J76" s="10">
        <f>IF(ISBLANK(J75)=FALSE,INT([1]Formules!$C$15*(J75-[1]Formules!$D$15)^([1]Formules!$E$15)),0)</f>
        <v>793</v>
      </c>
      <c r="K76" s="11"/>
      <c r="L76" s="12">
        <f>IF(ISBLANK(L75)=FALSE,INT([1]Formules!$C$9*([1]Formules!$D$9-(K75*60+L75))^([1]Formules!$E$9)),0)</f>
        <v>829</v>
      </c>
      <c r="M76" s="13">
        <f t="shared" ref="M76" si="17">SUM(B76:L76)</f>
        <v>9045</v>
      </c>
    </row>
    <row r="78" spans="1:13" x14ac:dyDescent="0.25">
      <c r="B78" s="1" t="s">
        <v>0</v>
      </c>
      <c r="C78" s="2" t="s">
        <v>1</v>
      </c>
      <c r="D78" s="1" t="s">
        <v>2</v>
      </c>
      <c r="E78" s="1" t="s">
        <v>3</v>
      </c>
      <c r="F78" s="1" t="s">
        <v>4</v>
      </c>
      <c r="G78" s="1" t="s">
        <v>5</v>
      </c>
      <c r="H78" s="1" t="s">
        <v>6</v>
      </c>
      <c r="I78" s="1" t="s">
        <v>7</v>
      </c>
      <c r="J78" s="1" t="s">
        <v>8</v>
      </c>
      <c r="K78" s="3">
        <v>1</v>
      </c>
      <c r="L78" s="4" t="s">
        <v>9</v>
      </c>
      <c r="M78" s="1" t="s">
        <v>10</v>
      </c>
    </row>
    <row r="79" spans="1:13" x14ac:dyDescent="0.25">
      <c r="A79" t="s">
        <v>152</v>
      </c>
      <c r="B79" s="5">
        <v>10.72</v>
      </c>
      <c r="C79" s="6">
        <v>777</v>
      </c>
      <c r="D79" s="6">
        <v>14.19</v>
      </c>
      <c r="E79" s="6">
        <v>210</v>
      </c>
      <c r="F79" s="5">
        <v>47.1</v>
      </c>
      <c r="G79" s="5">
        <v>13.98</v>
      </c>
      <c r="H79" s="6">
        <v>44.36</v>
      </c>
      <c r="I79" s="6">
        <v>500</v>
      </c>
      <c r="J79" s="6">
        <v>54.72</v>
      </c>
      <c r="K79" s="7">
        <v>4</v>
      </c>
      <c r="L79" s="8">
        <v>27.83</v>
      </c>
      <c r="M79" s="9">
        <f>SUM(B80:F80)</f>
        <v>4515</v>
      </c>
    </row>
    <row r="80" spans="1:13" x14ac:dyDescent="0.25">
      <c r="B80" s="32">
        <f>IF(ISBLANK(B79)=FALSE,INT([1]Formules!$C$6*([1]Formules!$D$6-B79)^([1]Formules!$E$6)),0)</f>
        <v>924</v>
      </c>
      <c r="C80" s="32">
        <f>IF(ISBLANK(C79)=FALSE,INT([1]Formules!$C$10*(C79-[1]Formules!$D$10)^([1]Formules!$E$10)),0)</f>
        <v>1002</v>
      </c>
      <c r="D80" s="32">
        <f>IF(ISBLANK(D79)=FALSE,INT([1]Formules!$C$13*(D79-[1]Formules!$D$13)^([1]Formules!$E$13)),0)</f>
        <v>740</v>
      </c>
      <c r="E80" s="32">
        <f>IF(ISBLANK(E79)=FALSE,INT([1]Formules!$C$11*(E79-[1]Formules!$D$11)^([1]Formules!$E$11)),0)</f>
        <v>896</v>
      </c>
      <c r="F80" s="32">
        <f>IF(ISBLANK(F79)=FALSE,INT([1]Formules!$C$7*([1]Formules!$D$7-F79)^([1]Formules!$E$7)),0)</f>
        <v>953</v>
      </c>
      <c r="G80" s="32">
        <f>IF(ISBLANK(G79)=FALSE,INT([1]Formules!$C$8*([1]Formules!$D$8-G79)^([1]Formules!$E$8)),0)</f>
        <v>977</v>
      </c>
      <c r="H80" s="32">
        <f>IF(ISBLANK(H79)=FALSE,INT([1]Formules!$C$14*(H79-[1]Formules!$D$14)^([1]Formules!$E$14)),0)</f>
        <v>754</v>
      </c>
      <c r="I80" s="32">
        <f>IF(ISBLANK(I79)=FALSE,INT([1]Formules!$C$12*(I79-[1]Formules!$D$12)^([1]Formules!$E$12)),0)</f>
        <v>910</v>
      </c>
      <c r="J80" s="32">
        <f>IF(ISBLANK(J79)=FALSE,INT([1]Formules!$C$15*(J79-[1]Formules!$D$15)^([1]Formules!$E$15)),0)</f>
        <v>659</v>
      </c>
      <c r="K80" s="33"/>
      <c r="L80" s="34">
        <f>IF(ISBLANK(L79)=FALSE,INT([1]Formules!$C$9*([1]Formules!$D$9-(K79*60+L79))^([1]Formules!$E$9)),0)</f>
        <v>759</v>
      </c>
      <c r="M80" s="35">
        <f t="shared" ref="M80" si="18">SUM(B80:L80)</f>
        <v>8574</v>
      </c>
    </row>
    <row r="81" spans="2:13" x14ac:dyDescent="0.25">
      <c r="B81" s="200"/>
      <c r="C81" s="200"/>
      <c r="D81" s="200"/>
      <c r="E81" s="200"/>
      <c r="F81" s="200"/>
      <c r="G81" s="200"/>
      <c r="H81" s="200"/>
      <c r="I81" s="200"/>
      <c r="J81" s="200"/>
      <c r="K81" s="200"/>
      <c r="L81" s="200"/>
      <c r="M81" s="200"/>
    </row>
    <row r="82" spans="2:13" x14ac:dyDescent="0.25">
      <c r="B82" s="200"/>
      <c r="C82" s="200"/>
      <c r="D82" s="200"/>
      <c r="E82" s="200"/>
      <c r="F82" s="200"/>
      <c r="G82" s="200"/>
      <c r="H82" s="200"/>
      <c r="I82" s="200"/>
      <c r="J82" s="200"/>
      <c r="K82" s="200"/>
      <c r="L82" s="200"/>
      <c r="M82" s="200"/>
    </row>
    <row r="83" spans="2:13" x14ac:dyDescent="0.25">
      <c r="B83" s="200"/>
      <c r="C83" s="200"/>
      <c r="D83" s="200"/>
      <c r="E83" s="200"/>
      <c r="F83" s="200"/>
      <c r="G83" s="200"/>
      <c r="H83" s="200"/>
      <c r="I83" s="200"/>
      <c r="J83" s="200"/>
      <c r="K83" s="200"/>
      <c r="L83" s="200"/>
      <c r="M83" s="200"/>
    </row>
    <row r="84" spans="2:13" x14ac:dyDescent="0.25">
      <c r="B84" s="200"/>
      <c r="C84" s="200"/>
      <c r="D84" s="200"/>
      <c r="E84" s="200"/>
      <c r="F84" s="200"/>
      <c r="G84" s="200"/>
      <c r="H84" s="200"/>
      <c r="I84" s="200"/>
      <c r="J84" s="200"/>
      <c r="K84" s="200"/>
      <c r="L84" s="200"/>
      <c r="M84" s="200"/>
    </row>
    <row r="85" spans="2:13" x14ac:dyDescent="0.25">
      <c r="B85" s="123"/>
      <c r="C85" s="206"/>
      <c r="D85" s="123"/>
      <c r="E85" s="123"/>
      <c r="F85" s="123"/>
      <c r="G85" s="123"/>
      <c r="H85" s="123"/>
      <c r="I85" s="123"/>
      <c r="J85" s="123"/>
      <c r="K85" s="207"/>
      <c r="L85" s="122"/>
      <c r="M85" s="123"/>
    </row>
    <row r="86" spans="2:13" x14ac:dyDescent="0.25">
      <c r="B86" s="208"/>
      <c r="C86" s="124"/>
      <c r="D86" s="124"/>
      <c r="E86" s="124"/>
      <c r="F86" s="208"/>
      <c r="G86" s="208"/>
      <c r="H86" s="124"/>
      <c r="I86" s="124"/>
      <c r="J86" s="124"/>
      <c r="K86" s="124"/>
      <c r="L86" s="124"/>
      <c r="M86" s="125"/>
    </row>
    <row r="87" spans="2:13" x14ac:dyDescent="0.25">
      <c r="B87" s="209"/>
      <c r="C87" s="209"/>
      <c r="D87" s="209"/>
      <c r="E87" s="209"/>
      <c r="F87" s="209"/>
      <c r="G87" s="209"/>
      <c r="H87" s="209"/>
      <c r="I87" s="209"/>
      <c r="J87" s="209"/>
      <c r="K87" s="209"/>
      <c r="L87" s="209"/>
      <c r="M87" s="127"/>
    </row>
    <row r="88" spans="2:13" x14ac:dyDescent="0.25">
      <c r="B88" s="123"/>
      <c r="C88" s="206"/>
      <c r="D88" s="123"/>
      <c r="E88" s="123"/>
      <c r="F88" s="123"/>
      <c r="G88" s="123"/>
      <c r="H88" s="123"/>
      <c r="I88" s="123"/>
      <c r="J88" s="123"/>
      <c r="K88" s="207"/>
      <c r="L88" s="122"/>
      <c r="M88" s="123"/>
    </row>
    <row r="89" spans="2:13" x14ac:dyDescent="0.25">
      <c r="B89" s="208"/>
      <c r="C89" s="124"/>
      <c r="D89" s="124"/>
      <c r="E89" s="124"/>
      <c r="F89" s="208"/>
      <c r="G89" s="208"/>
      <c r="H89" s="124"/>
      <c r="I89" s="124"/>
      <c r="J89" s="124"/>
      <c r="K89" s="124"/>
      <c r="L89" s="124"/>
      <c r="M89" s="125"/>
    </row>
    <row r="90" spans="2:13" x14ac:dyDescent="0.25">
      <c r="B90" s="209"/>
      <c r="C90" s="209"/>
      <c r="D90" s="209"/>
      <c r="E90" s="209"/>
      <c r="F90" s="209"/>
      <c r="G90" s="209"/>
      <c r="H90" s="209"/>
      <c r="I90" s="209"/>
      <c r="J90" s="209"/>
      <c r="K90" s="209"/>
      <c r="L90" s="209"/>
      <c r="M90" s="127"/>
    </row>
    <row r="91" spans="2:13" x14ac:dyDescent="0.25">
      <c r="B91" s="123"/>
      <c r="C91" s="206"/>
      <c r="D91" s="123"/>
      <c r="E91" s="123"/>
      <c r="F91" s="123"/>
      <c r="G91" s="123"/>
      <c r="H91" s="123"/>
      <c r="I91" s="123"/>
      <c r="J91" s="123"/>
      <c r="K91" s="207"/>
      <c r="L91" s="122"/>
      <c r="M91" s="123"/>
    </row>
    <row r="92" spans="2:13" x14ac:dyDescent="0.25">
      <c r="B92" s="208"/>
      <c r="C92" s="124"/>
      <c r="D92" s="124"/>
      <c r="E92" s="124"/>
      <c r="F92" s="208"/>
      <c r="G92" s="208"/>
      <c r="H92" s="124"/>
      <c r="I92" s="124"/>
      <c r="J92" s="124"/>
      <c r="K92" s="124"/>
      <c r="L92" s="124"/>
      <c r="M92" s="125"/>
    </row>
    <row r="93" spans="2:13" x14ac:dyDescent="0.25">
      <c r="B93" s="209"/>
      <c r="C93" s="209"/>
      <c r="D93" s="209"/>
      <c r="E93" s="209"/>
      <c r="F93" s="209"/>
      <c r="G93" s="209"/>
      <c r="H93" s="209"/>
      <c r="I93" s="209"/>
      <c r="J93" s="209"/>
      <c r="K93" s="209"/>
      <c r="L93" s="209"/>
      <c r="M93" s="127"/>
    </row>
    <row r="94" spans="2:13" x14ac:dyDescent="0.25">
      <c r="B94" s="123"/>
      <c r="C94" s="206"/>
      <c r="D94" s="123"/>
      <c r="E94" s="123"/>
      <c r="F94" s="123"/>
      <c r="G94" s="123"/>
      <c r="H94" s="123"/>
      <c r="I94" s="123"/>
      <c r="J94" s="123"/>
      <c r="K94" s="207"/>
      <c r="L94" s="122"/>
      <c r="M94" s="123"/>
    </row>
    <row r="95" spans="2:13" x14ac:dyDescent="0.25">
      <c r="B95" s="208"/>
      <c r="C95" s="124"/>
      <c r="D95" s="124"/>
      <c r="E95" s="124"/>
      <c r="F95" s="208"/>
      <c r="G95" s="208"/>
      <c r="H95" s="124"/>
      <c r="I95" s="124"/>
      <c r="J95" s="124"/>
      <c r="K95" s="124"/>
      <c r="L95" s="124"/>
      <c r="M95" s="125"/>
    </row>
    <row r="96" spans="2:13" x14ac:dyDescent="0.25">
      <c r="B96" s="42"/>
      <c r="C96" s="42"/>
      <c r="D96" s="42"/>
      <c r="E96" s="42"/>
      <c r="F96" s="42"/>
      <c r="G96" s="42"/>
      <c r="H96" s="42"/>
      <c r="I96" s="42"/>
      <c r="J96" s="42"/>
      <c r="K96" s="42"/>
      <c r="L96" s="42"/>
      <c r="M96" s="43"/>
    </row>
    <row r="97" spans="2:13" x14ac:dyDescent="0.25">
      <c r="B97" s="36"/>
      <c r="C97" s="37"/>
      <c r="D97" s="36"/>
      <c r="E97" s="36"/>
      <c r="F97" s="36"/>
      <c r="G97" s="36"/>
      <c r="H97" s="36"/>
      <c r="I97" s="36"/>
      <c r="J97" s="36"/>
      <c r="K97" s="38"/>
      <c r="L97" s="39"/>
      <c r="M97" s="36"/>
    </row>
  </sheetData>
  <mergeCells count="5">
    <mergeCell ref="B1:G1"/>
    <mergeCell ref="I1:J2"/>
    <mergeCell ref="N1:O2"/>
    <mergeCell ref="P1:P2"/>
    <mergeCell ref="K1:K2"/>
  </mergeCells>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80" zoomScaleNormal="80" workbookViewId="0"/>
  </sheetViews>
  <sheetFormatPr baseColWidth="10" defaultRowHeight="15" x14ac:dyDescent="0.25"/>
  <cols>
    <col min="1" max="1" width="18.7109375" customWidth="1"/>
    <col min="3" max="3" width="11.42578125" customWidth="1"/>
    <col min="4" max="4" width="8.42578125" customWidth="1"/>
    <col min="5" max="5" width="15.42578125" customWidth="1"/>
    <col min="7" max="7" width="11.42578125" customWidth="1"/>
    <col min="9" max="9" width="17" customWidth="1"/>
    <col min="13" max="13" width="16" customWidth="1"/>
    <col min="17" max="17" width="16.28515625" customWidth="1"/>
  </cols>
  <sheetData>
    <row r="1" spans="1:19" x14ac:dyDescent="0.25">
      <c r="A1" s="52" t="s">
        <v>112</v>
      </c>
    </row>
    <row r="2" spans="1:19" x14ac:dyDescent="0.25">
      <c r="A2" s="187"/>
      <c r="B2" s="188" t="s">
        <v>36</v>
      </c>
      <c r="C2" s="189" t="s">
        <v>212</v>
      </c>
      <c r="F2" s="52" t="s">
        <v>1</v>
      </c>
      <c r="J2" s="52" t="s">
        <v>2</v>
      </c>
      <c r="N2" s="52" t="s">
        <v>3</v>
      </c>
      <c r="R2" s="52" t="s">
        <v>56</v>
      </c>
    </row>
    <row r="3" spans="1:19" x14ac:dyDescent="0.25">
      <c r="A3" s="133" t="s">
        <v>14</v>
      </c>
      <c r="B3" s="185">
        <f>'Comparatif Potentiel'!B23</f>
        <v>10.15</v>
      </c>
      <c r="C3" s="186">
        <f>'Tableau de comparaison'!B7</f>
        <v>174</v>
      </c>
      <c r="D3" s="182"/>
      <c r="E3" s="21" t="s">
        <v>13</v>
      </c>
      <c r="F3" s="55">
        <f>'Tableau de comparaison'!C3</f>
        <v>823</v>
      </c>
      <c r="G3" s="30">
        <f>'Tableau de comparaison'!C4</f>
        <v>148</v>
      </c>
      <c r="H3" s="182"/>
      <c r="I3" s="51" t="s">
        <v>12</v>
      </c>
      <c r="J3" s="30">
        <f>'Comparatif Potentiel'!D29</f>
        <v>15.97</v>
      </c>
      <c r="K3" s="30"/>
      <c r="L3" s="182"/>
      <c r="M3" s="21" t="s">
        <v>123</v>
      </c>
      <c r="N3" s="6">
        <f>'Comparatif Potentiel'!E53</f>
        <v>225</v>
      </c>
      <c r="O3" s="6">
        <f>'Tableau de comparaison'!E31</f>
        <v>145</v>
      </c>
      <c r="P3" s="182"/>
      <c r="Q3" s="21" t="s">
        <v>13</v>
      </c>
      <c r="R3" s="54">
        <f>'Comparatif Potentiel'!F20</f>
        <v>45</v>
      </c>
      <c r="S3" s="30">
        <f>'Tableau de comparaison'!F4</f>
        <v>183</v>
      </c>
    </row>
    <row r="4" spans="1:19" x14ac:dyDescent="0.25">
      <c r="A4" s="21" t="s">
        <v>13</v>
      </c>
      <c r="B4" s="54">
        <f>'Comparatif Potentiel'!B20</f>
        <v>10.210000000000001</v>
      </c>
      <c r="C4" s="183">
        <f>'Tableau de comparaison'!B4</f>
        <v>159</v>
      </c>
      <c r="D4" s="182"/>
      <c r="E4" s="21" t="s">
        <v>14</v>
      </c>
      <c r="F4" s="55">
        <f>'Tableau de comparaison'!C6</f>
        <v>804</v>
      </c>
      <c r="G4" s="30">
        <f>'Tableau de comparaison'!C7</f>
        <v>99</v>
      </c>
      <c r="H4" s="182"/>
      <c r="I4" s="21" t="s">
        <v>161</v>
      </c>
      <c r="J4" s="30">
        <f>'Comparatif Potentiel'!D62</f>
        <v>15.9</v>
      </c>
      <c r="K4" s="30">
        <f>'Tableau de comparaison'!D40</f>
        <v>-4</v>
      </c>
      <c r="L4" s="182"/>
      <c r="M4" s="21" t="s">
        <v>119</v>
      </c>
      <c r="N4" s="6">
        <f>'Comparatif Potentiel'!E44</f>
        <v>218</v>
      </c>
      <c r="O4" s="6">
        <f>'Tableau de comparaison'!E25</f>
        <v>77</v>
      </c>
      <c r="P4" s="182"/>
      <c r="Q4" s="21" t="s">
        <v>14</v>
      </c>
      <c r="R4" s="54">
        <f>'Comparatif Potentiel'!F23</f>
        <v>46.54</v>
      </c>
      <c r="S4" s="30">
        <f>'Tableau de comparaison'!F7</f>
        <v>104</v>
      </c>
    </row>
    <row r="5" spans="1:19" x14ac:dyDescent="0.25">
      <c r="A5" s="21" t="s">
        <v>16</v>
      </c>
      <c r="B5" s="5">
        <f>'Comparatif Potentiel'!B41</f>
        <v>10.4</v>
      </c>
      <c r="C5" s="30">
        <f>'Tableau de comparaison'!B22</f>
        <v>114</v>
      </c>
      <c r="D5" s="182"/>
      <c r="E5" s="21" t="s">
        <v>119</v>
      </c>
      <c r="F5" s="53">
        <f>'Tableau de comparaison'!C24</f>
        <v>782</v>
      </c>
      <c r="G5" s="6">
        <f>'Tableau de comparaison'!C25</f>
        <v>43</v>
      </c>
      <c r="H5" s="182"/>
      <c r="I5" s="21" t="s">
        <v>19</v>
      </c>
      <c r="J5" s="5">
        <f>'Tableau de comparaison'!D12</f>
        <v>15.79</v>
      </c>
      <c r="K5" s="6">
        <f>'Tableau de comparaison'!D13</f>
        <v>-11</v>
      </c>
      <c r="L5" s="182"/>
      <c r="M5" s="181" t="s">
        <v>210</v>
      </c>
      <c r="N5" s="30">
        <f>'Comparatif Potentiel'!E50</f>
        <v>217</v>
      </c>
      <c r="O5" s="30">
        <f>'Tableau de comparaison'!E43</f>
        <v>67</v>
      </c>
      <c r="P5" s="182"/>
      <c r="Q5" s="26" t="s">
        <v>18</v>
      </c>
      <c r="R5" s="5">
        <f>'Comparatif Potentiel'!F47</f>
        <v>46.69</v>
      </c>
      <c r="S5" s="30">
        <f>'Tableau de comparaison'!F28</f>
        <v>97</v>
      </c>
    </row>
    <row r="6" spans="1:19" x14ac:dyDescent="0.25">
      <c r="A6" s="22" t="s">
        <v>120</v>
      </c>
      <c r="B6" s="5">
        <f>'Comparatif Potentiel'!B56</f>
        <v>10.57</v>
      </c>
      <c r="C6" s="30">
        <f>'Tableau de comparaison'!B34</f>
        <v>74</v>
      </c>
      <c r="D6" s="182"/>
      <c r="E6" s="181" t="s">
        <v>210</v>
      </c>
      <c r="F6" s="30">
        <f>'Comparatif Potentiel'!C50</f>
        <v>780</v>
      </c>
      <c r="G6" s="30">
        <f>'Tableau de comparaison'!C43</f>
        <v>38</v>
      </c>
      <c r="H6" s="182"/>
      <c r="I6" s="48" t="s">
        <v>100</v>
      </c>
      <c r="J6" s="30">
        <f>'Comparatif Potentiel'!D59</f>
        <v>15.73</v>
      </c>
      <c r="K6" s="30">
        <f>'Tableau de comparaison'!D37</f>
        <v>-14</v>
      </c>
      <c r="L6" s="182"/>
      <c r="M6" s="21" t="s">
        <v>91</v>
      </c>
      <c r="N6" s="30">
        <f>'Comparatif Potentiel'!E26</f>
        <v>217</v>
      </c>
      <c r="O6" s="30">
        <f>'Tableau de comparaison'!E10</f>
        <v>67</v>
      </c>
      <c r="P6" s="182"/>
      <c r="Q6" s="21" t="s">
        <v>15</v>
      </c>
      <c r="R6" s="5">
        <f>'Comparatif Potentiel'!F38</f>
        <v>46.75</v>
      </c>
      <c r="S6" s="30">
        <f>'Tableau de comparaison'!F19</f>
        <v>94</v>
      </c>
    </row>
    <row r="7" spans="1:19" x14ac:dyDescent="0.25">
      <c r="A7" s="48" t="s">
        <v>100</v>
      </c>
      <c r="B7" s="54">
        <f>'Comparatif Potentiel'!B59</f>
        <v>10.6</v>
      </c>
      <c r="C7" s="30">
        <f>'Tableau de comparaison'!B37</f>
        <v>67</v>
      </c>
      <c r="D7" s="182"/>
      <c r="E7" s="22" t="s">
        <v>120</v>
      </c>
      <c r="F7" s="53">
        <f>'Tableau de comparaison'!C33</f>
        <v>773</v>
      </c>
      <c r="G7" s="6">
        <f>'Tableau de comparaison'!C34</f>
        <v>20</v>
      </c>
      <c r="H7" s="182"/>
      <c r="I7" s="21" t="s">
        <v>16</v>
      </c>
      <c r="J7" s="5">
        <f>'Tableau de comparaison'!D21</f>
        <v>15.62</v>
      </c>
      <c r="K7" s="6">
        <f>'Tableau de comparaison'!D22</f>
        <v>-21</v>
      </c>
      <c r="L7" s="182"/>
      <c r="M7" s="21" t="s">
        <v>15</v>
      </c>
      <c r="N7" s="6">
        <f>'Comparatif Potentiel'!E38</f>
        <v>215</v>
      </c>
      <c r="O7" s="6">
        <f>'Tableau de comparaison'!E19</f>
        <v>48</v>
      </c>
      <c r="P7" s="182"/>
      <c r="Q7" s="21" t="s">
        <v>16</v>
      </c>
      <c r="R7" s="5">
        <f>'Comparatif Potentiel'!F41</f>
        <v>47.51</v>
      </c>
      <c r="S7" s="30">
        <f>'Tableau de comparaison'!F22</f>
        <v>56</v>
      </c>
    </row>
    <row r="8" spans="1:19" x14ac:dyDescent="0.25">
      <c r="A8" s="22" t="s">
        <v>17</v>
      </c>
      <c r="B8" s="5">
        <f>'Comparatif Potentiel'!B35</f>
        <v>10.62</v>
      </c>
      <c r="C8" s="30">
        <f>'Tableau de comparaison'!B16</f>
        <v>62</v>
      </c>
      <c r="D8" s="182"/>
      <c r="E8" s="26" t="s">
        <v>18</v>
      </c>
      <c r="F8" s="53">
        <f>'Tableau de comparaison'!C27</f>
        <v>769</v>
      </c>
      <c r="G8" s="6">
        <f>'Tableau de comparaison'!C28</f>
        <v>10</v>
      </c>
      <c r="H8" s="182"/>
      <c r="I8" s="21" t="s">
        <v>13</v>
      </c>
      <c r="J8" s="54">
        <f>'Tableau de comparaison'!D3</f>
        <v>15.4</v>
      </c>
      <c r="K8" s="30">
        <f>'Tableau de comparaison'!D4</f>
        <v>-35</v>
      </c>
      <c r="L8" s="182"/>
      <c r="M8" s="21" t="s">
        <v>13</v>
      </c>
      <c r="N8" s="30">
        <f>'Comparatif Potentiel'!E20</f>
        <v>211</v>
      </c>
      <c r="O8" s="30">
        <f>'Tableau de comparaison'!E4</f>
        <v>10</v>
      </c>
      <c r="P8" s="182"/>
      <c r="Q8" s="21" t="s">
        <v>91</v>
      </c>
      <c r="R8" s="54">
        <f>'Comparatif Potentiel'!F26</f>
        <v>47.65</v>
      </c>
      <c r="S8" s="30">
        <f>'Tableau de comparaison'!F10</f>
        <v>49</v>
      </c>
    </row>
    <row r="9" spans="1:19" x14ac:dyDescent="0.25">
      <c r="A9" s="21" t="s">
        <v>15</v>
      </c>
      <c r="B9" s="5">
        <f>'Comparatif Potentiel'!B38</f>
        <v>10.62</v>
      </c>
      <c r="C9" s="30">
        <f>'Tableau de comparaison'!B19</f>
        <v>62</v>
      </c>
      <c r="D9" s="182"/>
      <c r="E9" s="21" t="s">
        <v>15</v>
      </c>
      <c r="F9" s="53">
        <f>'Tableau de comparaison'!C18</f>
        <v>768</v>
      </c>
      <c r="G9" s="6">
        <f>'Tableau de comparaison'!C19</f>
        <v>8</v>
      </c>
      <c r="H9" s="182"/>
      <c r="I9" s="21" t="s">
        <v>91</v>
      </c>
      <c r="J9" s="54">
        <f>'Tableau de comparaison'!D9</f>
        <v>15.2</v>
      </c>
      <c r="K9" s="30">
        <f>'Tableau de comparaison'!D10</f>
        <v>-47</v>
      </c>
      <c r="L9" s="182"/>
      <c r="M9" s="26" t="s">
        <v>18</v>
      </c>
      <c r="N9" s="6">
        <f>'Comparatif Potentiel'!E47</f>
        <v>210</v>
      </c>
      <c r="O9" s="6">
        <f>'Tableau de comparaison'!E28</f>
        <v>0</v>
      </c>
      <c r="P9" s="182"/>
      <c r="Q9" s="21" t="s">
        <v>123</v>
      </c>
      <c r="R9" s="5">
        <f>'Comparatif Potentiel'!F53</f>
        <v>47.83</v>
      </c>
      <c r="S9" s="30">
        <f>'Tableau de comparaison'!F31</f>
        <v>40</v>
      </c>
    </row>
    <row r="10" spans="1:19" x14ac:dyDescent="0.25">
      <c r="A10" s="21" t="s">
        <v>19</v>
      </c>
      <c r="B10" s="5">
        <f>'Comparatif Potentiel'!B32</f>
        <v>10.67</v>
      </c>
      <c r="C10" s="30">
        <f>'Tableau de comparaison'!B13</f>
        <v>50</v>
      </c>
      <c r="D10" s="182"/>
      <c r="E10" s="22" t="s">
        <v>17</v>
      </c>
      <c r="F10" s="53">
        <f>'Tableau de comparaison'!C15</f>
        <v>765</v>
      </c>
      <c r="G10" s="6">
        <f>'Tableau de comparaison'!C16</f>
        <v>0</v>
      </c>
      <c r="H10" s="182"/>
      <c r="I10" s="21" t="s">
        <v>119</v>
      </c>
      <c r="J10" s="5">
        <f>'Tableau de comparaison'!D24</f>
        <v>14.98</v>
      </c>
      <c r="K10" s="6">
        <f>'Tableau de comparaison'!D25</f>
        <v>-61</v>
      </c>
      <c r="L10" s="182"/>
      <c r="M10" s="51" t="s">
        <v>12</v>
      </c>
      <c r="N10" s="6">
        <f>'Comparatif Potentiel'!E29</f>
        <v>210</v>
      </c>
      <c r="O10" s="6"/>
      <c r="P10" s="182"/>
      <c r="Q10" s="22" t="s">
        <v>17</v>
      </c>
      <c r="R10" s="5">
        <f>'Comparatif Potentiel'!F35</f>
        <v>47.88</v>
      </c>
      <c r="S10" s="30">
        <f>'Tableau de comparaison'!F16</f>
        <v>38</v>
      </c>
    </row>
    <row r="11" spans="1:19" x14ac:dyDescent="0.25">
      <c r="A11" s="26" t="s">
        <v>18</v>
      </c>
      <c r="B11" s="5">
        <f>'Comparatif Potentiel'!B47</f>
        <v>10.67</v>
      </c>
      <c r="C11" s="30">
        <f>'Tableau de comparaison'!B28</f>
        <v>50</v>
      </c>
      <c r="D11" s="182"/>
      <c r="E11" s="51" t="s">
        <v>12</v>
      </c>
      <c r="F11" s="6">
        <f>'Comparatif Potentiel'!C29</f>
        <v>765</v>
      </c>
      <c r="G11" s="30"/>
      <c r="H11" s="182"/>
      <c r="I11" s="21" t="s">
        <v>123</v>
      </c>
      <c r="J11" s="5">
        <f>'Tableau de comparaison'!D30</f>
        <v>14.93</v>
      </c>
      <c r="K11" s="6">
        <f>'Tableau de comparaison'!D31</f>
        <v>-64</v>
      </c>
      <c r="L11" s="182"/>
      <c r="M11" s="22" t="s">
        <v>120</v>
      </c>
      <c r="N11" s="6">
        <f>'Comparatif Potentiel'!E56</f>
        <v>210</v>
      </c>
      <c r="O11" s="6">
        <f>'Tableau de comparaison'!E34</f>
        <v>0</v>
      </c>
      <c r="P11" s="182"/>
      <c r="Q11" s="21" t="s">
        <v>19</v>
      </c>
      <c r="R11" s="5">
        <f>'Comparatif Potentiel'!F32</f>
        <v>47.98</v>
      </c>
      <c r="S11" s="30">
        <f>'Tableau de comparaison'!F13</f>
        <v>33</v>
      </c>
    </row>
    <row r="12" spans="1:19" x14ac:dyDescent="0.25">
      <c r="A12" s="21" t="s">
        <v>123</v>
      </c>
      <c r="B12" s="5">
        <f>'Comparatif Potentiel'!B53</f>
        <v>10.84</v>
      </c>
      <c r="C12" s="30">
        <f>'Tableau de comparaison'!B31</f>
        <v>12</v>
      </c>
      <c r="D12" s="182"/>
      <c r="E12" s="21" t="s">
        <v>123</v>
      </c>
      <c r="F12" s="53">
        <f>'Tableau de comparaison'!C30</f>
        <v>757</v>
      </c>
      <c r="G12" s="6">
        <f>'Tableau de comparaison'!C31</f>
        <v>-20</v>
      </c>
      <c r="H12" s="182"/>
      <c r="I12" s="22" t="s">
        <v>17</v>
      </c>
      <c r="J12" s="5">
        <f>'Tableau de comparaison'!D15</f>
        <v>14.86</v>
      </c>
      <c r="K12" s="6">
        <f>'Tableau de comparaison'!D16</f>
        <v>-68</v>
      </c>
      <c r="L12" s="182"/>
      <c r="M12" s="21" t="s">
        <v>14</v>
      </c>
      <c r="N12" s="30">
        <f>'Comparatif Potentiel'!E23</f>
        <v>209</v>
      </c>
      <c r="O12" s="30">
        <f>'Tableau de comparaison'!E7</f>
        <v>-9</v>
      </c>
      <c r="P12" s="182"/>
      <c r="Q12" s="48" t="s">
        <v>100</v>
      </c>
      <c r="R12" s="54">
        <f>'Comparatif Potentiel'!F59</f>
        <v>48.33</v>
      </c>
      <c r="S12" s="30">
        <f>'Tableau de comparaison'!F37</f>
        <v>16</v>
      </c>
    </row>
    <row r="13" spans="1:19" x14ac:dyDescent="0.25">
      <c r="A13" s="49" t="s">
        <v>12</v>
      </c>
      <c r="B13" s="5">
        <f>'Comparatif Potentiel'!B29</f>
        <v>10.89</v>
      </c>
      <c r="C13" s="5"/>
      <c r="D13" s="182"/>
      <c r="E13" s="21" t="s">
        <v>19</v>
      </c>
      <c r="F13" s="53">
        <f>'Tableau de comparaison'!C12</f>
        <v>757</v>
      </c>
      <c r="G13" s="6">
        <f>'Tableau de comparaison'!C13</f>
        <v>-20</v>
      </c>
      <c r="H13" s="182"/>
      <c r="I13" s="21" t="s">
        <v>15</v>
      </c>
      <c r="J13" s="5">
        <f>'Tableau de comparaison'!D18</f>
        <v>14.78</v>
      </c>
      <c r="K13" s="6">
        <f>'Tableau de comparaison'!D19</f>
        <v>-73</v>
      </c>
      <c r="L13" s="182"/>
      <c r="M13" s="22" t="s">
        <v>17</v>
      </c>
      <c r="N13" s="6">
        <f>'Comparatif Potentiel'!E35</f>
        <v>208</v>
      </c>
      <c r="O13" s="6">
        <f>'Tableau de comparaison'!E16</f>
        <v>-18</v>
      </c>
      <c r="P13" s="182"/>
      <c r="Q13" s="181" t="s">
        <v>210</v>
      </c>
      <c r="R13" s="54">
        <f>'Comparatif Potentiel'!F50</f>
        <v>48.64</v>
      </c>
      <c r="S13" s="30">
        <f>'Tableau de comparaison'!F43</f>
        <v>1</v>
      </c>
    </row>
    <row r="14" spans="1:19" x14ac:dyDescent="0.25">
      <c r="A14" s="21" t="s">
        <v>91</v>
      </c>
      <c r="B14" s="54">
        <f>'Comparatif Potentiel'!B26</f>
        <v>10.9</v>
      </c>
      <c r="C14" s="184">
        <f>'Tableau de comparaison'!B10</f>
        <v>-2</v>
      </c>
      <c r="D14" s="182"/>
      <c r="E14" s="21" t="s">
        <v>16</v>
      </c>
      <c r="F14" s="53">
        <f>'Tableau de comparaison'!C21</f>
        <v>755</v>
      </c>
      <c r="G14" s="6">
        <f>'Tableau de comparaison'!C22</f>
        <v>-25</v>
      </c>
      <c r="H14" s="182"/>
      <c r="I14" s="22" t="s">
        <v>120</v>
      </c>
      <c r="J14" s="5">
        <f>'Comparatif Potentiel'!D56</f>
        <v>14.77</v>
      </c>
      <c r="K14" s="6">
        <f>'Tableau de comparaison'!D34</f>
        <v>-73</v>
      </c>
      <c r="L14" s="182"/>
      <c r="M14" s="21" t="s">
        <v>19</v>
      </c>
      <c r="N14" s="6">
        <f>'Comparatif Potentiel'!E32</f>
        <v>204</v>
      </c>
      <c r="O14" s="6">
        <f>'Tableau de comparaison'!E13</f>
        <v>-56</v>
      </c>
      <c r="P14" s="182"/>
      <c r="Q14" s="49" t="s">
        <v>12</v>
      </c>
      <c r="R14" s="5">
        <f>'Comparatif Potentiel'!F29</f>
        <v>48.66</v>
      </c>
      <c r="S14" s="30"/>
    </row>
    <row r="15" spans="1:19" x14ac:dyDescent="0.25">
      <c r="A15" s="21" t="s">
        <v>119</v>
      </c>
      <c r="B15" s="5">
        <f>'Comparatif Potentiel'!B44</f>
        <v>10.99</v>
      </c>
      <c r="C15" s="30">
        <f>'Tableau de comparaison'!B25</f>
        <v>-22</v>
      </c>
      <c r="D15" s="182"/>
      <c r="E15" s="21" t="s">
        <v>91</v>
      </c>
      <c r="F15" s="55">
        <f>'Tableau de comparaison'!C9</f>
        <v>752</v>
      </c>
      <c r="G15" s="30">
        <f>'Tableau de comparaison'!C10</f>
        <v>-32</v>
      </c>
      <c r="H15" s="182"/>
      <c r="I15" s="21" t="s">
        <v>14</v>
      </c>
      <c r="J15" s="54">
        <f>'Tableau de comparaison'!D6</f>
        <v>14.74</v>
      </c>
      <c r="K15" s="30">
        <f>'Tableau de comparaison'!D7</f>
        <v>-75</v>
      </c>
      <c r="L15" s="182"/>
      <c r="M15" s="21" t="s">
        <v>161</v>
      </c>
      <c r="N15" s="30">
        <f>'Comparatif Potentiel'!E62</f>
        <v>204</v>
      </c>
      <c r="O15" s="30">
        <f>'Tableau de comparaison'!E40</f>
        <v>-56</v>
      </c>
      <c r="P15" s="182"/>
      <c r="Q15" s="21" t="s">
        <v>161</v>
      </c>
      <c r="R15" s="54">
        <f>'Comparatif Potentiel'!F62</f>
        <v>48.66</v>
      </c>
      <c r="S15" s="30">
        <f>'Tableau de comparaison'!F40</f>
        <v>0</v>
      </c>
    </row>
    <row r="16" spans="1:19" x14ac:dyDescent="0.25">
      <c r="A16" s="21" t="s">
        <v>161</v>
      </c>
      <c r="B16" s="54">
        <f>'Comparatif Potentiel'!B62</f>
        <v>11.02</v>
      </c>
      <c r="C16" s="30">
        <f>'Tableau de comparaison'!B40</f>
        <v>-29</v>
      </c>
      <c r="D16" s="182"/>
      <c r="E16" s="21" t="s">
        <v>161</v>
      </c>
      <c r="F16" s="30">
        <f>'Comparatif Potentiel'!C62</f>
        <v>739</v>
      </c>
      <c r="G16" s="30">
        <f>'Tableau de comparaison'!C40</f>
        <v>-64</v>
      </c>
      <c r="H16" s="182"/>
      <c r="I16" s="181" t="s">
        <v>210</v>
      </c>
      <c r="J16" s="30">
        <f>'Comparatif Potentiel'!D50</f>
        <v>14.12</v>
      </c>
      <c r="K16" s="30">
        <f>'Tableau de comparaison'!D43</f>
        <v>-113</v>
      </c>
      <c r="L16" s="182"/>
      <c r="M16" s="48" t="s">
        <v>100</v>
      </c>
      <c r="N16" s="30">
        <f>'Comparatif Potentiel'!E59</f>
        <v>202</v>
      </c>
      <c r="O16" s="30">
        <f>'Tableau de comparaison'!E37</f>
        <v>-74</v>
      </c>
      <c r="P16" s="182"/>
      <c r="Q16" s="22" t="s">
        <v>120</v>
      </c>
      <c r="R16" s="5">
        <f>'Comparatif Potentiel'!F56</f>
        <v>49.04</v>
      </c>
      <c r="S16" s="30">
        <f>'Tableau de comparaison'!F34</f>
        <v>-18</v>
      </c>
    </row>
    <row r="17" spans="1:19" x14ac:dyDescent="0.25">
      <c r="A17" s="181" t="s">
        <v>210</v>
      </c>
      <c r="B17" s="54">
        <f>'Comparatif Potentiel'!B50</f>
        <v>11.04</v>
      </c>
      <c r="C17" s="30">
        <f>'Tableau de comparaison'!B43</f>
        <v>-33</v>
      </c>
      <c r="D17" s="182"/>
      <c r="E17" s="48" t="s">
        <v>100</v>
      </c>
      <c r="F17" s="55">
        <f>'Tableau de comparaison'!C36</f>
        <v>734</v>
      </c>
      <c r="G17" s="30">
        <f>'Tableau de comparaison'!C37</f>
        <v>-76</v>
      </c>
      <c r="H17" s="182"/>
      <c r="I17" s="26" t="s">
        <v>18</v>
      </c>
      <c r="J17" s="5">
        <f>'Tableau de comparaison'!D27</f>
        <v>14</v>
      </c>
      <c r="K17" s="6">
        <f>'Tableau de comparaison'!D28</f>
        <v>-121</v>
      </c>
      <c r="L17" s="182"/>
      <c r="M17" s="21" t="s">
        <v>16</v>
      </c>
      <c r="N17" s="6">
        <f>'Comparatif Potentiel'!E41</f>
        <v>199</v>
      </c>
      <c r="O17" s="6">
        <f>'Tableau de comparaison'!E22</f>
        <v>-102</v>
      </c>
      <c r="P17" s="182"/>
      <c r="Q17" s="21" t="s">
        <v>119</v>
      </c>
      <c r="R17" s="5">
        <f>'Comparatif Potentiel'!F44</f>
        <v>50.24</v>
      </c>
      <c r="S17" s="30">
        <f>'Tableau de comparaison'!F25</f>
        <v>-73</v>
      </c>
    </row>
    <row r="18" spans="1:19" x14ac:dyDescent="0.25">
      <c r="A18" s="173" t="s">
        <v>149</v>
      </c>
      <c r="B18" s="30"/>
      <c r="C18" s="55">
        <f>AVERAGE(C3:C16)</f>
        <v>59.307692307692307</v>
      </c>
      <c r="D18" s="182"/>
      <c r="E18" s="173" t="s">
        <v>149</v>
      </c>
      <c r="F18" s="30"/>
      <c r="G18" s="55">
        <f>AVERAGE(G3:G17)</f>
        <v>9.2142857142857135</v>
      </c>
      <c r="H18" s="182"/>
      <c r="I18" s="173" t="s">
        <v>149</v>
      </c>
      <c r="J18" s="30"/>
      <c r="K18" s="55">
        <f>AVERAGE(K3:K17)</f>
        <v>-55.714285714285715</v>
      </c>
      <c r="L18" s="182"/>
      <c r="M18" s="173" t="s">
        <v>149</v>
      </c>
      <c r="N18" s="30"/>
      <c r="O18" s="55">
        <f>AVERAGE(O3:O17)</f>
        <v>7.0714285714285712</v>
      </c>
      <c r="P18" s="182"/>
      <c r="Q18" s="173" t="s">
        <v>149</v>
      </c>
      <c r="R18" s="30"/>
      <c r="S18" s="55">
        <f>AVERAGE(S3:S17)</f>
        <v>44.285714285714285</v>
      </c>
    </row>
    <row r="19" spans="1:19" x14ac:dyDescent="0.25">
      <c r="A19" s="182"/>
      <c r="B19" s="182"/>
      <c r="C19" s="182"/>
      <c r="D19" s="182"/>
      <c r="E19" s="182"/>
      <c r="F19" s="182"/>
      <c r="G19" s="182"/>
      <c r="H19" s="182"/>
      <c r="L19" s="182"/>
      <c r="M19" s="182"/>
      <c r="N19" s="182"/>
      <c r="O19" s="182"/>
      <c r="P19" s="182"/>
      <c r="Q19" s="182"/>
      <c r="R19" s="182"/>
      <c r="S19" s="182"/>
    </row>
    <row r="20" spans="1:19" x14ac:dyDescent="0.25">
      <c r="A20" s="182"/>
      <c r="B20" s="129" t="s">
        <v>94</v>
      </c>
      <c r="C20" s="182"/>
      <c r="D20" s="182"/>
      <c r="E20" s="182"/>
      <c r="F20" s="129" t="s">
        <v>6</v>
      </c>
      <c r="G20" s="182"/>
      <c r="H20" s="182"/>
      <c r="I20" s="182"/>
      <c r="J20" s="129" t="s">
        <v>7</v>
      </c>
      <c r="K20" s="182"/>
      <c r="L20" s="182"/>
      <c r="M20" s="182"/>
      <c r="N20" s="129" t="s">
        <v>8</v>
      </c>
      <c r="O20" s="182"/>
      <c r="P20" s="182"/>
      <c r="Q20" s="182"/>
      <c r="R20" s="129" t="s">
        <v>113</v>
      </c>
      <c r="S20" s="182"/>
    </row>
    <row r="21" spans="1:19" x14ac:dyDescent="0.25">
      <c r="A21" s="48" t="s">
        <v>14</v>
      </c>
      <c r="B21" s="5">
        <f>'Comparatif Potentiel'!G23</f>
        <v>13.27</v>
      </c>
      <c r="C21" s="53">
        <f>'Tableau de comparaison'!G7</f>
        <v>98</v>
      </c>
      <c r="D21" s="182"/>
      <c r="E21" s="48" t="s">
        <v>100</v>
      </c>
      <c r="F21" s="171">
        <f>'Comparatif Potentiel'!H59</f>
        <v>54.56</v>
      </c>
      <c r="G21" s="30">
        <f>'Tableau de comparaison'!H37</f>
        <v>117</v>
      </c>
      <c r="H21" s="182"/>
      <c r="I21" s="22" t="s">
        <v>17</v>
      </c>
      <c r="J21" s="170">
        <f>'Comparatif Potentiel'!I35</f>
        <v>552</v>
      </c>
      <c r="K21" s="6">
        <f>'Tableau de comparaison'!I16</f>
        <v>54</v>
      </c>
      <c r="L21" s="182"/>
      <c r="M21" s="21" t="s">
        <v>91</v>
      </c>
      <c r="N21" s="30">
        <f>'Comparatif Potentiel'!J26</f>
        <v>78.290000000000006</v>
      </c>
      <c r="O21" s="30">
        <f>'Tableau de comparaison'!J10</f>
        <v>186</v>
      </c>
      <c r="P21" s="182"/>
      <c r="Q21" s="26" t="s">
        <v>18</v>
      </c>
      <c r="R21" s="6" t="s">
        <v>101</v>
      </c>
      <c r="S21" s="30">
        <f>'Tableau de comparaison'!L28</f>
        <v>41</v>
      </c>
    </row>
    <row r="22" spans="1:19" x14ac:dyDescent="0.25">
      <c r="A22" s="48" t="s">
        <v>13</v>
      </c>
      <c r="B22" s="5">
        <f>'Comparatif Potentiel'!G20</f>
        <v>13.35</v>
      </c>
      <c r="C22" s="53">
        <f>'Tableau de comparaison'!G4</f>
        <v>87</v>
      </c>
      <c r="D22" s="182"/>
      <c r="E22" s="21" t="s">
        <v>16</v>
      </c>
      <c r="F22" s="170">
        <f>'Comparatif Potentiel'!H41</f>
        <v>50.66</v>
      </c>
      <c r="G22" s="6">
        <f>'Tableau de comparaison'!H22</f>
        <v>35</v>
      </c>
      <c r="H22" s="182"/>
      <c r="I22" s="22" t="s">
        <v>120</v>
      </c>
      <c r="J22" s="170">
        <f>'Comparatif Potentiel'!I56</f>
        <v>545</v>
      </c>
      <c r="K22" s="6">
        <f>'Tableau de comparaison'!I34</f>
        <v>31</v>
      </c>
      <c r="L22" s="182"/>
      <c r="M22" s="21" t="s">
        <v>19</v>
      </c>
      <c r="N22" s="6">
        <f>'Comparatif Potentiel'!J32</f>
        <v>71.89</v>
      </c>
      <c r="O22" s="6">
        <f>'Tableau de comparaison'!J13</f>
        <v>88</v>
      </c>
      <c r="P22" s="182"/>
      <c r="Q22" s="21" t="s">
        <v>13</v>
      </c>
      <c r="R22" s="30" t="s">
        <v>98</v>
      </c>
      <c r="S22" s="30">
        <f>'Tableau de comparaison'!L4</f>
        <v>25</v>
      </c>
    </row>
    <row r="23" spans="1:19" x14ac:dyDescent="0.25">
      <c r="A23" s="48" t="s">
        <v>19</v>
      </c>
      <c r="B23" s="5">
        <f>'Comparatif Potentiel'!G32</f>
        <v>13.55</v>
      </c>
      <c r="C23" s="53">
        <f>'Tableau de comparaison'!G13</f>
        <v>60</v>
      </c>
      <c r="D23" s="182"/>
      <c r="E23" s="21" t="s">
        <v>119</v>
      </c>
      <c r="F23" s="170">
        <f>'Comparatif Potentiel'!H44</f>
        <v>49.14</v>
      </c>
      <c r="G23" s="6">
        <f>'Tableau de comparaison'!H25</f>
        <v>3</v>
      </c>
      <c r="H23" s="182"/>
      <c r="I23" s="181" t="s">
        <v>210</v>
      </c>
      <c r="J23" s="30">
        <f>'Comparatif Potentiel'!I50</f>
        <v>541</v>
      </c>
      <c r="K23" s="30">
        <f>'Tableau de comparaison'!I43</f>
        <v>19</v>
      </c>
      <c r="L23" s="182"/>
      <c r="M23" s="48" t="s">
        <v>100</v>
      </c>
      <c r="N23" s="30">
        <f>'Comparatif Potentiel'!J59</f>
        <v>68.959999999999994</v>
      </c>
      <c r="O23" s="30">
        <f>'Tableau de comparaison'!J37</f>
        <v>44</v>
      </c>
      <c r="P23" s="182"/>
      <c r="Q23" s="21" t="s">
        <v>19</v>
      </c>
      <c r="R23" s="6" t="s">
        <v>105</v>
      </c>
      <c r="S23" s="30">
        <f>'Tableau de comparaison'!L13</f>
        <v>19</v>
      </c>
    </row>
    <row r="24" spans="1:19" x14ac:dyDescent="0.25">
      <c r="A24" s="48" t="s">
        <v>16</v>
      </c>
      <c r="B24" s="5">
        <f>'Comparatif Potentiel'!G41</f>
        <v>13.63</v>
      </c>
      <c r="C24" s="53">
        <f>'Tableau de comparaison'!G22</f>
        <v>50</v>
      </c>
      <c r="D24" s="182"/>
      <c r="E24" s="51" t="s">
        <v>12</v>
      </c>
      <c r="F24" s="172">
        <f>'Comparatif Potentiel'!H29</f>
        <v>48.99</v>
      </c>
      <c r="G24" s="184"/>
      <c r="H24" s="182"/>
      <c r="I24" s="21" t="s">
        <v>13</v>
      </c>
      <c r="J24" s="171">
        <f>'Comparatif Potentiel'!I20</f>
        <v>540</v>
      </c>
      <c r="K24" s="30">
        <f>'Tableau de comparaison'!I4</f>
        <v>15</v>
      </c>
      <c r="L24" s="182"/>
      <c r="M24" s="21" t="s">
        <v>13</v>
      </c>
      <c r="N24" s="30">
        <f>'Comparatif Potentiel'!J20</f>
        <v>66.64</v>
      </c>
      <c r="O24" s="30">
        <f>'Tableau de comparaison'!J4</f>
        <v>8</v>
      </c>
      <c r="P24" s="182"/>
      <c r="Q24" s="21" t="s">
        <v>123</v>
      </c>
      <c r="R24" s="6" t="s">
        <v>134</v>
      </c>
      <c r="S24" s="30">
        <f>'Tableau de comparaison'!L31</f>
        <v>12</v>
      </c>
    </row>
    <row r="25" spans="1:19" x14ac:dyDescent="0.25">
      <c r="A25" s="48" t="s">
        <v>17</v>
      </c>
      <c r="B25" s="5">
        <f>'Comparatif Potentiel'!G35</f>
        <v>13.92</v>
      </c>
      <c r="C25" s="53">
        <f>'Tableau de comparaison'!G16</f>
        <v>12</v>
      </c>
      <c r="D25" s="182"/>
      <c r="E25" s="22" t="s">
        <v>120</v>
      </c>
      <c r="F25" s="170">
        <f>'Comparatif Potentiel'!H56</f>
        <v>48.32</v>
      </c>
      <c r="G25" s="6">
        <f>'Tableau de comparaison'!H34</f>
        <v>-14</v>
      </c>
      <c r="H25" s="182"/>
      <c r="I25" s="49" t="s">
        <v>12</v>
      </c>
      <c r="J25" s="170">
        <f>'Comparatif Potentiel'!I29</f>
        <v>535</v>
      </c>
      <c r="K25" s="6"/>
      <c r="L25" s="182"/>
      <c r="M25" s="49" t="s">
        <v>12</v>
      </c>
      <c r="N25" s="6">
        <f>'Comparatif Potentiel'!J29</f>
        <v>66.09</v>
      </c>
      <c r="O25" s="6"/>
      <c r="P25" s="182"/>
      <c r="Q25" s="21" t="s">
        <v>91</v>
      </c>
      <c r="R25" s="30" t="s">
        <v>115</v>
      </c>
      <c r="S25" s="30">
        <f>'Tableau de comparaison'!L10</f>
        <v>9</v>
      </c>
    </row>
    <row r="26" spans="1:19" x14ac:dyDescent="0.25">
      <c r="A26" s="51" t="s">
        <v>12</v>
      </c>
      <c r="B26" s="5">
        <f>'Comparatif Potentiel'!G29</f>
        <v>14.01</v>
      </c>
      <c r="C26" s="53"/>
      <c r="D26" s="182"/>
      <c r="E26" s="21" t="s">
        <v>14</v>
      </c>
      <c r="F26" s="171">
        <f>'Comparatif Potentiel'!H23</f>
        <v>47.92</v>
      </c>
      <c r="G26" s="30">
        <f>'Tableau de comparaison'!H7</f>
        <v>-22</v>
      </c>
      <c r="H26" s="182"/>
      <c r="I26" s="21" t="s">
        <v>119</v>
      </c>
      <c r="J26" s="170">
        <f>'Comparatif Potentiel'!I44</f>
        <v>530</v>
      </c>
      <c r="K26" s="6">
        <f>'Tableau de comparaison'!I25</f>
        <v>-16</v>
      </c>
      <c r="L26" s="182"/>
      <c r="M26" s="26" t="s">
        <v>18</v>
      </c>
      <c r="N26" s="6">
        <f>'Comparatif Potentiel'!J47</f>
        <v>65.53</v>
      </c>
      <c r="O26" s="6">
        <f>'Tableau de comparaison'!J28</f>
        <v>-9</v>
      </c>
      <c r="P26" s="182"/>
      <c r="Q26" s="49" t="s">
        <v>12</v>
      </c>
      <c r="R26" s="6" t="s">
        <v>114</v>
      </c>
      <c r="S26" s="30"/>
    </row>
    <row r="27" spans="1:19" x14ac:dyDescent="0.25">
      <c r="A27" s="48" t="s">
        <v>15</v>
      </c>
      <c r="B27" s="5">
        <f>'Comparatif Potentiel'!G38</f>
        <v>14.05</v>
      </c>
      <c r="C27" s="53">
        <f>'Tableau de comparaison'!G19</f>
        <v>-5</v>
      </c>
      <c r="D27" s="182"/>
      <c r="E27" s="21" t="s">
        <v>13</v>
      </c>
      <c r="F27" s="171">
        <f>'Comparatif Potentiel'!H20</f>
        <v>47.36</v>
      </c>
      <c r="G27" s="30">
        <f>'Tableau de comparaison'!H4</f>
        <v>-33</v>
      </c>
      <c r="H27" s="182"/>
      <c r="I27" s="21" t="s">
        <v>15</v>
      </c>
      <c r="J27" s="170">
        <f>'Comparatif Potentiel'!I38</f>
        <v>520</v>
      </c>
      <c r="K27" s="6">
        <f>'Tableau de comparaison'!I19</f>
        <v>-48</v>
      </c>
      <c r="L27" s="182"/>
      <c r="M27" s="181" t="s">
        <v>210</v>
      </c>
      <c r="N27" s="30">
        <f>'Comparatif Potentiel'!J50</f>
        <v>65.31</v>
      </c>
      <c r="O27" s="30">
        <f>'Tableau de comparaison'!J43</f>
        <v>-12</v>
      </c>
      <c r="P27" s="182"/>
      <c r="Q27" s="22" t="s">
        <v>17</v>
      </c>
      <c r="R27" s="6" t="s">
        <v>104</v>
      </c>
      <c r="S27" s="30">
        <f>'Tableau de comparaison'!L16</f>
        <v>-29</v>
      </c>
    </row>
    <row r="28" spans="1:19" x14ac:dyDescent="0.25">
      <c r="A28" s="48" t="s">
        <v>91</v>
      </c>
      <c r="B28" s="5">
        <f>'Comparatif Potentiel'!G26</f>
        <v>14.12</v>
      </c>
      <c r="C28" s="53">
        <f>'Tableau de comparaison'!G10</f>
        <v>-14</v>
      </c>
      <c r="D28" s="182"/>
      <c r="E28" s="21" t="s">
        <v>91</v>
      </c>
      <c r="F28" s="171">
        <f>'Comparatif Potentiel'!H26</f>
        <v>47.32</v>
      </c>
      <c r="G28" s="30">
        <f>'Tableau de comparaison'!H10</f>
        <v>-34</v>
      </c>
      <c r="H28" s="182"/>
      <c r="I28" s="21" t="s">
        <v>161</v>
      </c>
      <c r="J28" s="171">
        <f>'Comparatif Potentiel'!I62</f>
        <v>520</v>
      </c>
      <c r="K28" s="30">
        <f>'Tableau de comparaison'!I40</f>
        <v>-48</v>
      </c>
      <c r="L28" s="182"/>
      <c r="M28" s="21" t="s">
        <v>16</v>
      </c>
      <c r="N28" s="6">
        <f>'Comparatif Potentiel'!J41</f>
        <v>65.040000000000006</v>
      </c>
      <c r="O28" s="6">
        <f>'Tableau de comparaison'!J22</f>
        <v>-16</v>
      </c>
      <c r="P28" s="182"/>
      <c r="Q28" s="21" t="s">
        <v>14</v>
      </c>
      <c r="R28" s="30" t="s">
        <v>99</v>
      </c>
      <c r="S28" s="30">
        <f>'Tableau de comparaison'!L7</f>
        <v>-45</v>
      </c>
    </row>
    <row r="29" spans="1:19" x14ac:dyDescent="0.25">
      <c r="A29" s="21" t="s">
        <v>123</v>
      </c>
      <c r="B29" s="5">
        <f>'Comparatif Potentiel'!G53</f>
        <v>14.22</v>
      </c>
      <c r="C29" s="53">
        <f>'Tableau de comparaison'!G31</f>
        <v>-27</v>
      </c>
      <c r="D29" s="182"/>
      <c r="E29" s="21" t="s">
        <v>161</v>
      </c>
      <c r="F29" s="171">
        <f>'Comparatif Potentiel'!H62</f>
        <v>47.02</v>
      </c>
      <c r="G29" s="30">
        <f>'Tableau de comparaison'!H40</f>
        <v>-40</v>
      </c>
      <c r="H29" s="182"/>
      <c r="I29" s="21" t="s">
        <v>19</v>
      </c>
      <c r="J29" s="170">
        <f>'Comparatif Potentiel'!I32</f>
        <v>501</v>
      </c>
      <c r="K29" s="6">
        <f>'Tableau de comparaison'!I13</f>
        <v>-107</v>
      </c>
      <c r="L29" s="182"/>
      <c r="M29" s="21" t="s">
        <v>14</v>
      </c>
      <c r="N29" s="30">
        <f>'Comparatif Potentiel'!J23</f>
        <v>64.67</v>
      </c>
      <c r="O29" s="30">
        <f>'Tableau de comparaison'!J7</f>
        <v>-22</v>
      </c>
      <c r="P29" s="182"/>
      <c r="Q29" s="21" t="s">
        <v>119</v>
      </c>
      <c r="R29" s="6" t="s">
        <v>135</v>
      </c>
      <c r="S29" s="30">
        <f>'Tableau de comparaison'!L25</f>
        <v>-51</v>
      </c>
    </row>
    <row r="30" spans="1:19" x14ac:dyDescent="0.25">
      <c r="A30" s="26" t="s">
        <v>18</v>
      </c>
      <c r="B30" s="5">
        <f>'Comparatif Potentiel'!G47</f>
        <v>14.26</v>
      </c>
      <c r="C30" s="53">
        <f>'Tableau de comparaison'!G28</f>
        <v>-32</v>
      </c>
      <c r="D30" s="182"/>
      <c r="E30" s="21" t="s">
        <v>19</v>
      </c>
      <c r="F30" s="170">
        <f>'Comparatif Potentiel'!H32</f>
        <v>46.2</v>
      </c>
      <c r="G30" s="6">
        <f>'Tableau de comparaison'!H13</f>
        <v>-57</v>
      </c>
      <c r="H30" s="182"/>
      <c r="I30" s="21" t="s">
        <v>123</v>
      </c>
      <c r="J30" s="170">
        <f>'Comparatif Potentiel'!I53</f>
        <v>500</v>
      </c>
      <c r="K30" s="6">
        <f>'Tableau de comparaison'!I31</f>
        <v>-110</v>
      </c>
      <c r="L30" s="182"/>
      <c r="M30" s="21" t="s">
        <v>119</v>
      </c>
      <c r="N30" s="6">
        <f>'Comparatif Potentiel'!J44</f>
        <v>64.510000000000005</v>
      </c>
      <c r="O30" s="6">
        <f>'Tableau de comparaison'!J25</f>
        <v>-24</v>
      </c>
      <c r="P30" s="182"/>
      <c r="Q30" s="181" t="s">
        <v>210</v>
      </c>
      <c r="R30" s="30" t="s">
        <v>211</v>
      </c>
      <c r="S30" s="30">
        <f>'Tableau de comparaison'!L43</f>
        <v>-97</v>
      </c>
    </row>
    <row r="31" spans="1:19" x14ac:dyDescent="0.25">
      <c r="A31" s="21" t="s">
        <v>161</v>
      </c>
      <c r="B31" s="54">
        <f>'Comparatif Potentiel'!G62</f>
        <v>14.42</v>
      </c>
      <c r="C31" s="30">
        <f>'Tableau de comparaison'!G40</f>
        <v>-52</v>
      </c>
      <c r="D31" s="182"/>
      <c r="E31" s="21" t="s">
        <v>15</v>
      </c>
      <c r="F31" s="170">
        <f>'Comparatif Potentiel'!H38</f>
        <v>44.77</v>
      </c>
      <c r="G31" s="6">
        <f>'Tableau de comparaison'!H19</f>
        <v>-87</v>
      </c>
      <c r="H31" s="182"/>
      <c r="I31" s="21" t="s">
        <v>91</v>
      </c>
      <c r="J31" s="171">
        <f>'Comparatif Potentiel'!I26</f>
        <v>500</v>
      </c>
      <c r="K31" s="30">
        <f>'Tableau de comparaison'!I10</f>
        <v>-110</v>
      </c>
      <c r="L31" s="182"/>
      <c r="M31" s="21" t="s">
        <v>15</v>
      </c>
      <c r="N31" s="6">
        <f>'Comparatif Potentiel'!J38</f>
        <v>64.45</v>
      </c>
      <c r="O31" s="6">
        <f>'Tableau de comparaison'!J19</f>
        <v>-25</v>
      </c>
      <c r="P31" s="182"/>
      <c r="Q31" s="21" t="s">
        <v>15</v>
      </c>
      <c r="R31" s="6" t="s">
        <v>102</v>
      </c>
      <c r="S31" s="30">
        <f>'Tableau de comparaison'!L19</f>
        <v>-105</v>
      </c>
    </row>
    <row r="32" spans="1:19" x14ac:dyDescent="0.25">
      <c r="A32" s="181" t="s">
        <v>210</v>
      </c>
      <c r="B32" s="54">
        <f>'Comparatif Potentiel'!G50</f>
        <v>14.59</v>
      </c>
      <c r="C32" s="30">
        <f>'Tableau de comparaison'!G43</f>
        <v>-73</v>
      </c>
      <c r="D32" s="182"/>
      <c r="E32" s="181" t="s">
        <v>210</v>
      </c>
      <c r="F32" s="30">
        <f>'Comparatif Potentiel'!H50</f>
        <v>44.32</v>
      </c>
      <c r="G32" s="30">
        <f>'Tableau de comparaison'!H43</f>
        <v>-96</v>
      </c>
      <c r="H32" s="182"/>
      <c r="I32" s="26" t="s">
        <v>18</v>
      </c>
      <c r="J32" s="170">
        <f>'Comparatif Potentiel'!I47</f>
        <v>500</v>
      </c>
      <c r="K32" s="6">
        <f>'Tableau de comparaison'!I28</f>
        <v>-110</v>
      </c>
      <c r="L32" s="182"/>
      <c r="M32" s="21" t="s">
        <v>161</v>
      </c>
      <c r="N32" s="30">
        <f>'Comparatif Potentiel'!J62</f>
        <v>64.41</v>
      </c>
      <c r="O32" s="30">
        <f>'Tableau de comparaison'!J40</f>
        <v>-26</v>
      </c>
      <c r="P32" s="182"/>
      <c r="Q32" s="21" t="s">
        <v>16</v>
      </c>
      <c r="R32" s="6" t="s">
        <v>103</v>
      </c>
      <c r="S32" s="30">
        <f>'Tableau de comparaison'!L22</f>
        <v>-111</v>
      </c>
    </row>
    <row r="33" spans="1:19" x14ac:dyDescent="0.25">
      <c r="A33" s="21" t="s">
        <v>100</v>
      </c>
      <c r="B33" s="5">
        <f>'Comparatif Potentiel'!G59</f>
        <v>14.68</v>
      </c>
      <c r="C33" s="53">
        <f>'Tableau de comparaison'!G37</f>
        <v>-84</v>
      </c>
      <c r="D33" s="182"/>
      <c r="E33" s="21" t="s">
        <v>123</v>
      </c>
      <c r="F33" s="170">
        <f>'Comparatif Potentiel'!H53</f>
        <v>44.27</v>
      </c>
      <c r="G33" s="6">
        <f>'Tableau de comparaison'!H31</f>
        <v>-97</v>
      </c>
      <c r="H33" s="182"/>
      <c r="I33" s="21" t="s">
        <v>16</v>
      </c>
      <c r="J33" s="170">
        <f>'Comparatif Potentiel'!I41</f>
        <v>490</v>
      </c>
      <c r="K33" s="6">
        <f>'Tableau de comparaison'!I22</f>
        <v>-140</v>
      </c>
      <c r="L33" s="182"/>
      <c r="M33" s="22" t="s">
        <v>17</v>
      </c>
      <c r="N33" s="6">
        <f>'Comparatif Potentiel'!J35</f>
        <v>63.59</v>
      </c>
      <c r="O33" s="6">
        <f>'Tableau de comparaison'!J16</f>
        <v>-38</v>
      </c>
      <c r="P33" s="182"/>
      <c r="Q33" s="21" t="s">
        <v>161</v>
      </c>
      <c r="R33" s="30" t="s">
        <v>192</v>
      </c>
      <c r="S33" s="30">
        <f>'Tableau de comparaison'!L40</f>
        <v>-132</v>
      </c>
    </row>
    <row r="34" spans="1:19" x14ac:dyDescent="0.25">
      <c r="A34" s="22" t="s">
        <v>120</v>
      </c>
      <c r="B34" s="5">
        <f>'Comparatif Potentiel'!G56</f>
        <v>14.71</v>
      </c>
      <c r="C34" s="53">
        <f>'Tableau de comparaison'!G34</f>
        <v>-88</v>
      </c>
      <c r="D34" s="182"/>
      <c r="E34" s="22" t="s">
        <v>17</v>
      </c>
      <c r="F34" s="170">
        <f>'Comparatif Potentiel'!H35</f>
        <v>43.38</v>
      </c>
      <c r="G34" s="6">
        <f>'Tableau de comparaison'!H16</f>
        <v>-115</v>
      </c>
      <c r="H34" s="182"/>
      <c r="I34" s="21" t="s">
        <v>14</v>
      </c>
      <c r="J34" s="171">
        <f>'Comparatif Potentiel'!I23</f>
        <v>480</v>
      </c>
      <c r="K34" s="30">
        <f>'Tableau de comparaison'!I7</f>
        <v>-171</v>
      </c>
      <c r="L34" s="182"/>
      <c r="M34" s="22" t="s">
        <v>120</v>
      </c>
      <c r="N34" s="6">
        <f>'Comparatif Potentiel'!J56</f>
        <v>58.32</v>
      </c>
      <c r="O34" s="6">
        <f>'Tableau de comparaison'!J34</f>
        <v>-117</v>
      </c>
      <c r="P34" s="182"/>
      <c r="Q34" s="22" t="s">
        <v>120</v>
      </c>
      <c r="R34" s="6" t="s">
        <v>136</v>
      </c>
      <c r="S34" s="30">
        <f>'Tableau de comparaison'!L34</f>
        <v>-160</v>
      </c>
    </row>
    <row r="35" spans="1:19" x14ac:dyDescent="0.25">
      <c r="A35" s="21" t="s">
        <v>119</v>
      </c>
      <c r="B35" s="5">
        <f>'Comparatif Potentiel'!G44</f>
        <v>14.78</v>
      </c>
      <c r="C35" s="53">
        <f>'Tableau de comparaison'!G25</f>
        <v>-97</v>
      </c>
      <c r="D35" s="182"/>
      <c r="E35" s="26" t="s">
        <v>18</v>
      </c>
      <c r="F35" s="170">
        <f>'Comparatif Potentiel'!H47</f>
        <v>41.53</v>
      </c>
      <c r="G35" s="6">
        <f>'Tableau de comparaison'!H28</f>
        <v>-153</v>
      </c>
      <c r="H35" s="182"/>
      <c r="I35" s="48" t="s">
        <v>100</v>
      </c>
      <c r="J35" s="171">
        <f>'Comparatif Potentiel'!I59</f>
        <v>455</v>
      </c>
      <c r="K35" s="30">
        <f>'Tableau de comparaison'!I37</f>
        <v>-245</v>
      </c>
      <c r="L35" s="182"/>
      <c r="M35" s="21" t="s">
        <v>123</v>
      </c>
      <c r="N35" s="6">
        <f>'Comparatif Potentiel'!J53</f>
        <v>52.82</v>
      </c>
      <c r="O35" s="6">
        <f>'Tableau de comparaison'!J31</f>
        <v>-200</v>
      </c>
      <c r="P35" s="182"/>
      <c r="Q35" s="48" t="s">
        <v>100</v>
      </c>
      <c r="R35" s="30" t="s">
        <v>206</v>
      </c>
      <c r="S35" s="30">
        <f>'Tableau de comparaison'!L37</f>
        <v>-169</v>
      </c>
    </row>
    <row r="36" spans="1:19" x14ac:dyDescent="0.25">
      <c r="A36" s="173" t="s">
        <v>149</v>
      </c>
      <c r="B36" s="30"/>
      <c r="C36" s="55">
        <f>AVERAGE(C21:C35)</f>
        <v>-11.785714285714286</v>
      </c>
      <c r="D36" s="182"/>
      <c r="E36" s="173" t="s">
        <v>149</v>
      </c>
      <c r="F36" s="171"/>
      <c r="G36" s="55">
        <f>AVERAGE(G21:G35)</f>
        <v>-42.357142857142854</v>
      </c>
      <c r="H36" s="182"/>
      <c r="I36" s="173" t="s">
        <v>149</v>
      </c>
      <c r="J36" s="171"/>
      <c r="K36" s="55">
        <f>AVERAGE(K21:K35)</f>
        <v>-70.428571428571431</v>
      </c>
      <c r="L36" s="182"/>
      <c r="M36" s="173" t="s">
        <v>149</v>
      </c>
      <c r="N36" s="30"/>
      <c r="O36" s="55">
        <f>AVERAGE(O21:O35)</f>
        <v>-11.642857142857142</v>
      </c>
      <c r="P36" s="182"/>
      <c r="Q36" s="173" t="s">
        <v>149</v>
      </c>
      <c r="R36" s="30"/>
      <c r="S36" s="55">
        <f>AVERAGE(S21:S35)</f>
        <v>-56.642857142857146</v>
      </c>
    </row>
    <row r="38" spans="1:19" x14ac:dyDescent="0.25">
      <c r="A38" t="s">
        <v>217</v>
      </c>
    </row>
    <row r="39" spans="1:19" x14ac:dyDescent="0.25">
      <c r="A39" t="s">
        <v>221</v>
      </c>
    </row>
  </sheetData>
  <sortState ref="K5:K17">
    <sortCondition descending="1" ref="K4:K16"/>
  </sortState>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
  <sheetViews>
    <sheetView zoomScale="70" zoomScaleNormal="70" workbookViewId="0">
      <selection activeCell="O38" sqref="O38"/>
    </sheetView>
  </sheetViews>
  <sheetFormatPr baseColWidth="10" defaultRowHeight="15" x14ac:dyDescent="0.25"/>
  <cols>
    <col min="1" max="1" width="24.140625" customWidth="1"/>
    <col min="2" max="2" width="15.28515625" customWidth="1"/>
    <col min="3" max="3" width="12.7109375" customWidth="1"/>
    <col min="4" max="4" width="12.85546875" customWidth="1"/>
    <col min="15" max="15" width="23.140625" customWidth="1"/>
    <col min="17" max="17" width="12.7109375" customWidth="1"/>
    <col min="18" max="18" width="20" customWidth="1"/>
    <col min="21" max="21" width="19.5703125" customWidth="1"/>
    <col min="24" max="24" width="16.85546875" customWidth="1"/>
    <col min="26" max="26" width="9.85546875" customWidth="1"/>
    <col min="27" max="27" width="15.85546875" customWidth="1"/>
  </cols>
  <sheetData>
    <row r="1" spans="1:28" x14ac:dyDescent="0.25">
      <c r="B1" s="254" t="s">
        <v>92</v>
      </c>
      <c r="C1" s="254"/>
      <c r="D1" s="254"/>
      <c r="E1" s="254"/>
      <c r="F1" s="254"/>
      <c r="G1" s="254"/>
      <c r="H1" s="254"/>
      <c r="I1" s="254"/>
      <c r="J1" s="254"/>
      <c r="K1" s="255"/>
      <c r="L1" s="122"/>
      <c r="M1" s="122"/>
      <c r="N1" s="123"/>
    </row>
    <row r="2" spans="1:28" x14ac:dyDescent="0.25">
      <c r="B2" s="28" t="s">
        <v>36</v>
      </c>
      <c r="C2" s="28" t="s">
        <v>1</v>
      </c>
      <c r="D2" s="28" t="s">
        <v>2</v>
      </c>
      <c r="E2" s="28" t="s">
        <v>93</v>
      </c>
      <c r="F2" s="28" t="s">
        <v>56</v>
      </c>
      <c r="G2" s="28" t="s">
        <v>94</v>
      </c>
      <c r="H2" s="28" t="s">
        <v>95</v>
      </c>
      <c r="I2" s="28" t="s">
        <v>96</v>
      </c>
      <c r="J2" s="28" t="s">
        <v>8</v>
      </c>
      <c r="K2" s="256" t="s">
        <v>78</v>
      </c>
      <c r="L2" s="256"/>
      <c r="M2" s="124"/>
      <c r="N2" s="125"/>
      <c r="O2" s="82" t="s">
        <v>143</v>
      </c>
    </row>
    <row r="3" spans="1:28" ht="15.75" x14ac:dyDescent="0.25">
      <c r="A3" s="21" t="s">
        <v>13</v>
      </c>
      <c r="B3" s="72">
        <f>'Comparatif Potentiel'!B20</f>
        <v>10.210000000000001</v>
      </c>
      <c r="C3" s="73">
        <f>'Comparatif Potentiel'!C20</f>
        <v>823</v>
      </c>
      <c r="D3" s="72">
        <f>'Comparatif Potentiel'!D20</f>
        <v>15.4</v>
      </c>
      <c r="E3" s="73">
        <f>'Comparatif Potentiel'!E20</f>
        <v>211</v>
      </c>
      <c r="F3" s="72">
        <f>'Comparatif Potentiel'!F20</f>
        <v>45</v>
      </c>
      <c r="G3" s="72">
        <f>'Comparatif Potentiel'!G20</f>
        <v>13.35</v>
      </c>
      <c r="H3" s="72">
        <f>'Comparatif Potentiel'!H20</f>
        <v>47.36</v>
      </c>
      <c r="I3" s="73">
        <f>'Comparatif Potentiel'!I20</f>
        <v>540</v>
      </c>
      <c r="J3" s="72">
        <f>'Comparatif Potentiel'!J20</f>
        <v>66.64</v>
      </c>
      <c r="K3" s="73">
        <f>'Comparatif Potentiel'!K20</f>
        <v>4</v>
      </c>
      <c r="L3" s="74">
        <v>14.48</v>
      </c>
      <c r="M3" s="126"/>
      <c r="N3" s="127"/>
      <c r="O3" s="28" t="s">
        <v>36</v>
      </c>
      <c r="R3" s="28" t="s">
        <v>1</v>
      </c>
      <c r="U3" s="28" t="s">
        <v>2</v>
      </c>
      <c r="X3" s="28" t="s">
        <v>93</v>
      </c>
      <c r="AA3" s="28" t="s">
        <v>56</v>
      </c>
    </row>
    <row r="4" spans="1:28" ht="15.75" x14ac:dyDescent="0.25">
      <c r="A4" s="20" t="s">
        <v>117</v>
      </c>
      <c r="B4" s="176">
        <f>'Comparatif Potentiel'!B21-'Comparatif Potentiel'!B30</f>
        <v>159</v>
      </c>
      <c r="C4" s="176">
        <f>'Comparatif Potentiel'!C21-'Comparatif Potentiel'!C30</f>
        <v>148</v>
      </c>
      <c r="D4" s="143">
        <f>'Comparatif Potentiel'!D21-'Comparatif Potentiel'!D30</f>
        <v>-35</v>
      </c>
      <c r="E4" s="176">
        <f>'Comparatif Potentiel'!E21-'Comparatif Potentiel'!E30</f>
        <v>10</v>
      </c>
      <c r="F4" s="176">
        <f>'Comparatif Potentiel'!F21-'Comparatif Potentiel'!F30</f>
        <v>183</v>
      </c>
      <c r="G4" s="176">
        <f>'Comparatif Potentiel'!G21-'Comparatif Potentiel'!G30</f>
        <v>87</v>
      </c>
      <c r="H4" s="143">
        <f>'Comparatif Potentiel'!H21-'Comparatif Potentiel'!H30</f>
        <v>-33</v>
      </c>
      <c r="I4" s="176">
        <f>'Comparatif Potentiel'!I21-'Comparatif Potentiel'!I30</f>
        <v>15</v>
      </c>
      <c r="J4" s="176">
        <f>'Comparatif Potentiel'!J21-'Comparatif Potentiel'!J30</f>
        <v>8</v>
      </c>
      <c r="K4" s="75">
        <f>'Comparatif Potentiel'!K21-'Comparatif Potentiel'!K30</f>
        <v>0</v>
      </c>
      <c r="L4" s="176">
        <f>'Comparatif Potentiel'!L21-'Comparatif Potentiel'!L30</f>
        <v>25</v>
      </c>
      <c r="M4" s="89"/>
      <c r="N4" s="92">
        <v>1</v>
      </c>
      <c r="O4" s="21" t="s">
        <v>14</v>
      </c>
      <c r="P4" s="75">
        <f>B8</f>
        <v>174</v>
      </c>
      <c r="Q4" s="92">
        <v>1</v>
      </c>
      <c r="R4" s="21" t="s">
        <v>13</v>
      </c>
      <c r="S4" s="75">
        <f>C5</f>
        <v>307</v>
      </c>
      <c r="T4" s="92">
        <v>1</v>
      </c>
      <c r="U4" s="21" t="s">
        <v>13</v>
      </c>
      <c r="V4" s="75">
        <f>D5</f>
        <v>272</v>
      </c>
      <c r="W4" s="92">
        <v>1</v>
      </c>
      <c r="X4" s="21" t="s">
        <v>13</v>
      </c>
      <c r="Y4" s="75">
        <f>E5</f>
        <v>282</v>
      </c>
      <c r="Z4" s="92">
        <v>1</v>
      </c>
      <c r="AA4" s="21" t="s">
        <v>13</v>
      </c>
      <c r="AB4" s="75">
        <f>F5</f>
        <v>465</v>
      </c>
    </row>
    <row r="5" spans="1:28" ht="16.5" thickBot="1" x14ac:dyDescent="0.3">
      <c r="A5" s="140" t="s">
        <v>118</v>
      </c>
      <c r="B5" s="132">
        <f>B4</f>
        <v>159</v>
      </c>
      <c r="C5" s="132">
        <f>B5+C4</f>
        <v>307</v>
      </c>
      <c r="D5" s="132">
        <f t="shared" ref="D5:L5" si="0">C5+D4</f>
        <v>272</v>
      </c>
      <c r="E5" s="132">
        <f t="shared" si="0"/>
        <v>282</v>
      </c>
      <c r="F5" s="132">
        <f t="shared" si="0"/>
        <v>465</v>
      </c>
      <c r="G5" s="132">
        <f t="shared" si="0"/>
        <v>552</v>
      </c>
      <c r="H5" s="132">
        <f t="shared" si="0"/>
        <v>519</v>
      </c>
      <c r="I5" s="132">
        <f t="shared" si="0"/>
        <v>534</v>
      </c>
      <c r="J5" s="132">
        <f t="shared" si="0"/>
        <v>542</v>
      </c>
      <c r="K5" s="132">
        <f t="shared" si="0"/>
        <v>542</v>
      </c>
      <c r="L5" s="132">
        <f t="shared" si="0"/>
        <v>567</v>
      </c>
      <c r="M5" s="89"/>
      <c r="N5" s="91">
        <v>2</v>
      </c>
      <c r="O5" s="21" t="s">
        <v>13</v>
      </c>
      <c r="P5" s="75">
        <f>B5</f>
        <v>159</v>
      </c>
      <c r="Q5" s="91">
        <v>2</v>
      </c>
      <c r="R5" s="21" t="s">
        <v>14</v>
      </c>
      <c r="S5" s="75">
        <f>C8</f>
        <v>273</v>
      </c>
      <c r="T5" s="91">
        <v>2</v>
      </c>
      <c r="U5" s="21" t="s">
        <v>14</v>
      </c>
      <c r="V5" s="75">
        <f>D8</f>
        <v>198</v>
      </c>
      <c r="W5" s="91">
        <v>2</v>
      </c>
      <c r="X5" s="21" t="s">
        <v>14</v>
      </c>
      <c r="Y5" s="75">
        <f>E8</f>
        <v>189</v>
      </c>
      <c r="Z5" s="91">
        <v>2</v>
      </c>
      <c r="AA5" s="21" t="s">
        <v>14</v>
      </c>
      <c r="AB5" s="75">
        <f>F8</f>
        <v>293</v>
      </c>
    </row>
    <row r="6" spans="1:28" ht="15.75" x14ac:dyDescent="0.25">
      <c r="A6" s="133" t="s">
        <v>14</v>
      </c>
      <c r="B6" s="130">
        <f>'Comparatif Potentiel'!B23</f>
        <v>10.15</v>
      </c>
      <c r="C6" s="131">
        <f>'Comparatif Potentiel'!C23</f>
        <v>804</v>
      </c>
      <c r="D6" s="130">
        <f>'Comparatif Potentiel'!D23</f>
        <v>14.74</v>
      </c>
      <c r="E6" s="131">
        <f>'Comparatif Potentiel'!E23</f>
        <v>209</v>
      </c>
      <c r="F6" s="130">
        <f>'Comparatif Potentiel'!F23</f>
        <v>46.54</v>
      </c>
      <c r="G6" s="130">
        <f>'Comparatif Potentiel'!G23</f>
        <v>13.27</v>
      </c>
      <c r="H6" s="130">
        <f>'Comparatif Potentiel'!H23</f>
        <v>47.92</v>
      </c>
      <c r="I6" s="131">
        <f>'Comparatif Potentiel'!I23</f>
        <v>480</v>
      </c>
      <c r="J6" s="130">
        <f>'Comparatif Potentiel'!J23</f>
        <v>64.67</v>
      </c>
      <c r="K6" s="131">
        <f>'Comparatif Potentiel'!K23</f>
        <v>4</v>
      </c>
      <c r="L6" s="130">
        <f>'Comparatif Potentiel'!L23</f>
        <v>24.73</v>
      </c>
      <c r="M6" s="121"/>
      <c r="N6" s="91">
        <v>3</v>
      </c>
      <c r="O6" s="21" t="s">
        <v>16</v>
      </c>
      <c r="P6" s="75">
        <f>B23</f>
        <v>114</v>
      </c>
      <c r="Q6" s="91">
        <v>3</v>
      </c>
      <c r="R6" s="21" t="s">
        <v>120</v>
      </c>
      <c r="S6" s="75">
        <f>C35</f>
        <v>94</v>
      </c>
      <c r="T6" s="91">
        <v>3</v>
      </c>
      <c r="U6" s="21" t="s">
        <v>16</v>
      </c>
      <c r="V6" s="75">
        <f>D23</f>
        <v>68</v>
      </c>
      <c r="W6" s="91">
        <v>3</v>
      </c>
      <c r="X6" s="48" t="s">
        <v>123</v>
      </c>
      <c r="Y6" s="75">
        <f>E32</f>
        <v>73</v>
      </c>
      <c r="Z6" s="91">
        <v>3</v>
      </c>
      <c r="AA6" s="21" t="s">
        <v>15</v>
      </c>
      <c r="AB6" s="75">
        <f>F20</f>
        <v>139</v>
      </c>
    </row>
    <row r="7" spans="1:28" ht="15.75" x14ac:dyDescent="0.25">
      <c r="A7" s="78" t="s">
        <v>133</v>
      </c>
      <c r="B7" s="176">
        <f>'Comparatif Potentiel'!B24-'Comparatif Potentiel'!B30</f>
        <v>174</v>
      </c>
      <c r="C7" s="75">
        <f>'Comparatif Potentiel'!C24-'Comparatif Potentiel'!C30</f>
        <v>99</v>
      </c>
      <c r="D7" s="143">
        <f>'Comparatif Potentiel'!D24-'Comparatif Potentiel'!D30</f>
        <v>-75</v>
      </c>
      <c r="E7" s="143">
        <f>'Comparatif Potentiel'!E24-'Comparatif Potentiel'!E30</f>
        <v>-9</v>
      </c>
      <c r="F7" s="176">
        <f>'Comparatif Potentiel'!F24-'Comparatif Potentiel'!F30</f>
        <v>104</v>
      </c>
      <c r="G7" s="176">
        <f>'Comparatif Potentiel'!G24-'Comparatif Potentiel'!G30</f>
        <v>98</v>
      </c>
      <c r="H7" s="143">
        <f>'Comparatif Potentiel'!H24-'Comparatif Potentiel'!H30</f>
        <v>-22</v>
      </c>
      <c r="I7" s="143">
        <f>'Comparatif Potentiel'!I24-'Comparatif Potentiel'!I30</f>
        <v>-171</v>
      </c>
      <c r="J7" s="143">
        <f>'Comparatif Potentiel'!J24-'Comparatif Potentiel'!J30</f>
        <v>-22</v>
      </c>
      <c r="K7" s="143">
        <f>'Comparatif Potentiel'!K24-'Comparatif Potentiel'!K30</f>
        <v>0</v>
      </c>
      <c r="L7" s="143">
        <f>'Comparatif Potentiel'!L24-'Comparatif Potentiel'!L30</f>
        <v>-45</v>
      </c>
      <c r="M7" s="89"/>
      <c r="N7" s="92">
        <v>4</v>
      </c>
      <c r="O7" s="21" t="s">
        <v>120</v>
      </c>
      <c r="P7" s="75">
        <f>B35</f>
        <v>74</v>
      </c>
      <c r="Q7" s="92">
        <v>4</v>
      </c>
      <c r="R7" s="21" t="s">
        <v>16</v>
      </c>
      <c r="S7" s="75">
        <f>C23</f>
        <v>89</v>
      </c>
      <c r="T7" s="92">
        <v>4</v>
      </c>
      <c r="U7" s="21" t="s">
        <v>120</v>
      </c>
      <c r="V7" s="75">
        <f>D35</f>
        <v>21</v>
      </c>
      <c r="W7" s="92">
        <v>4</v>
      </c>
      <c r="X7" s="21" t="s">
        <v>15</v>
      </c>
      <c r="Y7" s="75">
        <f>E20</f>
        <v>45</v>
      </c>
      <c r="Z7" s="92">
        <v>4</v>
      </c>
      <c r="AA7" s="48" t="s">
        <v>123</v>
      </c>
      <c r="AB7" s="75">
        <f>F32</f>
        <v>113</v>
      </c>
    </row>
    <row r="8" spans="1:28" ht="16.5" thickBot="1" x14ac:dyDescent="0.3">
      <c r="A8" s="141" t="s">
        <v>97</v>
      </c>
      <c r="B8" s="132">
        <f>B7</f>
        <v>174</v>
      </c>
      <c r="C8" s="132">
        <f>B8+C7</f>
        <v>273</v>
      </c>
      <c r="D8" s="132">
        <f t="shared" ref="D8:L8" si="1">C8+D7</f>
        <v>198</v>
      </c>
      <c r="E8" s="132">
        <f t="shared" si="1"/>
        <v>189</v>
      </c>
      <c r="F8" s="132">
        <f t="shared" si="1"/>
        <v>293</v>
      </c>
      <c r="G8" s="132">
        <f t="shared" si="1"/>
        <v>391</v>
      </c>
      <c r="H8" s="132">
        <f t="shared" si="1"/>
        <v>369</v>
      </c>
      <c r="I8" s="132">
        <f t="shared" si="1"/>
        <v>198</v>
      </c>
      <c r="J8" s="132">
        <f t="shared" si="1"/>
        <v>176</v>
      </c>
      <c r="K8" s="132">
        <f t="shared" si="1"/>
        <v>176</v>
      </c>
      <c r="L8" s="132">
        <f t="shared" si="1"/>
        <v>131</v>
      </c>
      <c r="M8" s="89"/>
      <c r="N8" s="91">
        <v>5</v>
      </c>
      <c r="O8" s="48" t="s">
        <v>100</v>
      </c>
      <c r="P8" s="75">
        <f>B38</f>
        <v>67</v>
      </c>
      <c r="Q8" s="91">
        <v>5</v>
      </c>
      <c r="R8" s="21" t="s">
        <v>15</v>
      </c>
      <c r="S8" s="75">
        <f>C20</f>
        <v>70</v>
      </c>
      <c r="T8" s="91">
        <v>5</v>
      </c>
      <c r="U8" s="21" t="s">
        <v>19</v>
      </c>
      <c r="V8" s="75">
        <f>D14</f>
        <v>19</v>
      </c>
      <c r="W8" s="91">
        <v>5</v>
      </c>
      <c r="X8" s="21" t="s">
        <v>119</v>
      </c>
      <c r="Y8" s="75">
        <f>E26</f>
        <v>37</v>
      </c>
      <c r="Z8" s="91">
        <v>5</v>
      </c>
      <c r="AA8" s="26" t="s">
        <v>18</v>
      </c>
      <c r="AB8" s="75">
        <f>F29</f>
        <v>36</v>
      </c>
    </row>
    <row r="9" spans="1:28" ht="15.75" x14ac:dyDescent="0.25">
      <c r="A9" s="133" t="s">
        <v>91</v>
      </c>
      <c r="B9" s="130">
        <f>'Comparatif Potentiel'!B26</f>
        <v>10.9</v>
      </c>
      <c r="C9" s="131">
        <f>'Comparatif Potentiel'!C26</f>
        <v>752</v>
      </c>
      <c r="D9" s="130">
        <f>'Comparatif Potentiel'!D26</f>
        <v>15.2</v>
      </c>
      <c r="E9" s="131">
        <f>'Comparatif Potentiel'!E26</f>
        <v>217</v>
      </c>
      <c r="F9" s="130">
        <f>'Comparatif Potentiel'!F26</f>
        <v>47.65</v>
      </c>
      <c r="G9" s="130">
        <f>'Comparatif Potentiel'!G26</f>
        <v>14.12</v>
      </c>
      <c r="H9" s="130">
        <f>'Comparatif Potentiel'!H26</f>
        <v>47.32</v>
      </c>
      <c r="I9" s="131">
        <f>'Comparatif Potentiel'!I26</f>
        <v>500</v>
      </c>
      <c r="J9" s="130">
        <f>'Comparatif Potentiel'!J26</f>
        <v>78.290000000000006</v>
      </c>
      <c r="K9" s="131">
        <f>'Comparatif Potentiel'!K26</f>
        <v>4</v>
      </c>
      <c r="L9" s="130">
        <f>'Comparatif Potentiel'!L26</f>
        <v>16.7</v>
      </c>
      <c r="M9" s="121"/>
      <c r="N9" s="91">
        <v>6</v>
      </c>
      <c r="O9" s="22" t="s">
        <v>17</v>
      </c>
      <c r="P9" s="75">
        <f>B17</f>
        <v>62</v>
      </c>
      <c r="Q9" s="91">
        <v>6</v>
      </c>
      <c r="R9" s="22" t="s">
        <v>17</v>
      </c>
      <c r="S9" s="75">
        <f>C17</f>
        <v>62</v>
      </c>
      <c r="T9" s="91">
        <v>6</v>
      </c>
      <c r="U9" s="49" t="s">
        <v>12</v>
      </c>
      <c r="V9" s="77">
        <v>0</v>
      </c>
      <c r="W9" s="91">
        <v>6</v>
      </c>
      <c r="X9" s="21" t="s">
        <v>120</v>
      </c>
      <c r="Y9" s="75">
        <f>E35</f>
        <v>21</v>
      </c>
      <c r="Z9" s="91">
        <v>6</v>
      </c>
      <c r="AA9" s="21" t="s">
        <v>91</v>
      </c>
      <c r="AB9" s="75">
        <f>F11</f>
        <v>35</v>
      </c>
    </row>
    <row r="10" spans="1:28" ht="15.75" x14ac:dyDescent="0.25">
      <c r="A10" s="78" t="s">
        <v>133</v>
      </c>
      <c r="B10" s="176">
        <f>'Comparatif Potentiel'!B27-'Comparatif Potentiel'!B30</f>
        <v>-2</v>
      </c>
      <c r="C10" s="143">
        <f>'Comparatif Potentiel'!C27-'Comparatif Potentiel'!C30</f>
        <v>-32</v>
      </c>
      <c r="D10" s="143">
        <f>'Comparatif Potentiel'!D27-'Comparatif Potentiel'!D30</f>
        <v>-47</v>
      </c>
      <c r="E10" s="176">
        <f>'Comparatif Potentiel'!E27-'Comparatif Potentiel'!E30</f>
        <v>67</v>
      </c>
      <c r="F10" s="176">
        <f>'Comparatif Potentiel'!F27-'Comparatif Potentiel'!F30</f>
        <v>49</v>
      </c>
      <c r="G10" s="176">
        <f>'Comparatif Potentiel'!G27-'Comparatif Potentiel'!G30</f>
        <v>-14</v>
      </c>
      <c r="H10" s="143">
        <f>'Comparatif Potentiel'!H27-'Comparatif Potentiel'!H30</f>
        <v>-34</v>
      </c>
      <c r="I10" s="176">
        <f>'Comparatif Potentiel'!I27-'Comparatif Potentiel'!I30</f>
        <v>-110</v>
      </c>
      <c r="J10" s="176">
        <f>'Comparatif Potentiel'!J27-'Comparatif Potentiel'!J30</f>
        <v>186</v>
      </c>
      <c r="K10" s="77">
        <f>'Comparatif Potentiel'!K27-'Comparatif Potentiel'!K30</f>
        <v>0</v>
      </c>
      <c r="L10" s="176">
        <f>'Comparatif Potentiel'!L27-'Comparatif Potentiel'!L30</f>
        <v>9</v>
      </c>
      <c r="M10" s="89"/>
      <c r="N10" s="92">
        <v>7</v>
      </c>
      <c r="O10" s="21" t="s">
        <v>15</v>
      </c>
      <c r="P10" s="75">
        <f>B20</f>
        <v>62</v>
      </c>
      <c r="Q10" s="92">
        <v>7</v>
      </c>
      <c r="R10" s="26" t="s">
        <v>18</v>
      </c>
      <c r="S10" s="75">
        <f>C29</f>
        <v>60</v>
      </c>
      <c r="T10" s="92">
        <v>7</v>
      </c>
      <c r="U10" s="21" t="s">
        <v>15</v>
      </c>
      <c r="V10" s="75">
        <f>D20</f>
        <v>-3</v>
      </c>
      <c r="W10" s="92">
        <v>7</v>
      </c>
      <c r="X10" s="49" t="s">
        <v>12</v>
      </c>
      <c r="Y10" s="77">
        <v>0</v>
      </c>
      <c r="Z10" s="92">
        <v>7</v>
      </c>
      <c r="AA10" s="21" t="s">
        <v>16</v>
      </c>
      <c r="AB10" s="75">
        <f>F23</f>
        <v>22</v>
      </c>
    </row>
    <row r="11" spans="1:28" ht="16.5" thickBot="1" x14ac:dyDescent="0.3">
      <c r="A11" s="141" t="s">
        <v>97</v>
      </c>
      <c r="B11" s="132">
        <f>B10</f>
        <v>-2</v>
      </c>
      <c r="C11" s="132">
        <f>B11+C10</f>
        <v>-34</v>
      </c>
      <c r="D11" s="132">
        <f t="shared" ref="D11:L11" si="2">C11+D10</f>
        <v>-81</v>
      </c>
      <c r="E11" s="132">
        <f t="shared" si="2"/>
        <v>-14</v>
      </c>
      <c r="F11" s="132">
        <f t="shared" si="2"/>
        <v>35</v>
      </c>
      <c r="G11" s="132">
        <f t="shared" si="2"/>
        <v>21</v>
      </c>
      <c r="H11" s="132">
        <f t="shared" si="2"/>
        <v>-13</v>
      </c>
      <c r="I11" s="132">
        <f t="shared" si="2"/>
        <v>-123</v>
      </c>
      <c r="J11" s="132">
        <f t="shared" si="2"/>
        <v>63</v>
      </c>
      <c r="K11" s="132">
        <f t="shared" si="2"/>
        <v>63</v>
      </c>
      <c r="L11" s="132">
        <f t="shared" si="2"/>
        <v>72</v>
      </c>
      <c r="M11" s="89"/>
      <c r="N11" s="91">
        <v>8</v>
      </c>
      <c r="O11" s="21" t="s">
        <v>19</v>
      </c>
      <c r="P11" s="75">
        <f>B14</f>
        <v>50</v>
      </c>
      <c r="Q11" s="91">
        <v>8</v>
      </c>
      <c r="R11" s="21" t="s">
        <v>19</v>
      </c>
      <c r="S11" s="75">
        <f>C14</f>
        <v>30</v>
      </c>
      <c r="T11" s="91">
        <v>8</v>
      </c>
      <c r="U11" s="22" t="s">
        <v>17</v>
      </c>
      <c r="V11" s="75">
        <f>D17</f>
        <v>-6</v>
      </c>
      <c r="W11" s="91">
        <v>8</v>
      </c>
      <c r="X11" s="21" t="s">
        <v>91</v>
      </c>
      <c r="Y11" s="75">
        <f>E11</f>
        <v>-14</v>
      </c>
      <c r="Z11" s="91">
        <v>8</v>
      </c>
      <c r="AA11" s="22" t="s">
        <v>17</v>
      </c>
      <c r="AB11" s="75">
        <f>F17</f>
        <v>14</v>
      </c>
    </row>
    <row r="12" spans="1:28" ht="15.75" x14ac:dyDescent="0.25">
      <c r="A12" s="133" t="s">
        <v>19</v>
      </c>
      <c r="B12" s="130">
        <f>'Comparatif Potentiel'!B32</f>
        <v>10.67</v>
      </c>
      <c r="C12" s="131">
        <f>'Comparatif Potentiel'!C32</f>
        <v>757</v>
      </c>
      <c r="D12" s="130">
        <f>'Comparatif Potentiel'!D32</f>
        <v>15.79</v>
      </c>
      <c r="E12" s="131">
        <f>'Comparatif Potentiel'!E32</f>
        <v>204</v>
      </c>
      <c r="F12" s="130">
        <f>'Comparatif Potentiel'!F32</f>
        <v>47.98</v>
      </c>
      <c r="G12" s="130">
        <f>'Comparatif Potentiel'!G32</f>
        <v>13.55</v>
      </c>
      <c r="H12" s="130">
        <f>'Comparatif Potentiel'!H32</f>
        <v>46.2</v>
      </c>
      <c r="I12" s="131">
        <f>'Comparatif Potentiel'!I32</f>
        <v>501</v>
      </c>
      <c r="J12" s="130">
        <f>'Comparatif Potentiel'!J32</f>
        <v>71.89</v>
      </c>
      <c r="K12" s="131">
        <f>'Comparatif Potentiel'!K32</f>
        <v>4</v>
      </c>
      <c r="L12" s="130">
        <f>'Comparatif Potentiel'!L32</f>
        <v>15.35</v>
      </c>
      <c r="M12" s="121"/>
      <c r="N12" s="91">
        <v>9</v>
      </c>
      <c r="O12" s="26" t="s">
        <v>18</v>
      </c>
      <c r="P12" s="75">
        <f>B29</f>
        <v>50</v>
      </c>
      <c r="Q12" s="91">
        <v>9</v>
      </c>
      <c r="R12" s="21" t="s">
        <v>119</v>
      </c>
      <c r="S12" s="75">
        <f>C26</f>
        <v>21</v>
      </c>
      <c r="T12" s="91">
        <v>9</v>
      </c>
      <c r="U12" s="48" t="s">
        <v>100</v>
      </c>
      <c r="V12" s="75">
        <f>D38</f>
        <v>-23</v>
      </c>
      <c r="W12" s="91">
        <v>9</v>
      </c>
      <c r="X12" s="22" t="s">
        <v>17</v>
      </c>
      <c r="Y12" s="75">
        <f>E17</f>
        <v>-24</v>
      </c>
      <c r="Z12" s="91">
        <v>9</v>
      </c>
      <c r="AA12" s="21" t="s">
        <v>120</v>
      </c>
      <c r="AB12" s="75">
        <f>F35</f>
        <v>3</v>
      </c>
    </row>
    <row r="13" spans="1:28" ht="15.75" x14ac:dyDescent="0.25">
      <c r="A13" s="78" t="s">
        <v>133</v>
      </c>
      <c r="B13" s="176">
        <f>'Comparatif Potentiel'!B33-'Comparatif Potentiel'!B30</f>
        <v>50</v>
      </c>
      <c r="C13" s="143">
        <f>'Comparatif Potentiel'!C33-'Comparatif Potentiel'!C30</f>
        <v>-20</v>
      </c>
      <c r="D13" s="143">
        <f>'Comparatif Potentiel'!D33-'Comparatif Potentiel'!D30</f>
        <v>-11</v>
      </c>
      <c r="E13" s="143">
        <f>'Comparatif Potentiel'!E33-'Comparatif Potentiel'!E30</f>
        <v>-56</v>
      </c>
      <c r="F13" s="176">
        <f>'Comparatif Potentiel'!F33-'Comparatif Potentiel'!F30</f>
        <v>33</v>
      </c>
      <c r="G13" s="176">
        <f>'Comparatif Potentiel'!G33-'Comparatif Potentiel'!G30</f>
        <v>60</v>
      </c>
      <c r="H13" s="143">
        <f>'Comparatif Potentiel'!H33-'Comparatif Potentiel'!H30</f>
        <v>-57</v>
      </c>
      <c r="I13" s="143">
        <f>'Comparatif Potentiel'!I33-'Comparatif Potentiel'!I30</f>
        <v>-107</v>
      </c>
      <c r="J13" s="176">
        <f>'Comparatif Potentiel'!J33-'Comparatif Potentiel'!J30</f>
        <v>88</v>
      </c>
      <c r="K13" s="75">
        <f>'Comparatif Potentiel'!K33-'Comparatif Potentiel'!K30</f>
        <v>0</v>
      </c>
      <c r="L13" s="176">
        <f>'Comparatif Potentiel'!L33-'Comparatif Potentiel'!L30</f>
        <v>19</v>
      </c>
      <c r="M13" s="89"/>
      <c r="N13" s="93">
        <v>10</v>
      </c>
      <c r="O13" s="48" t="s">
        <v>123</v>
      </c>
      <c r="P13" s="75">
        <f>B32</f>
        <v>12</v>
      </c>
      <c r="Q13" s="93">
        <v>10</v>
      </c>
      <c r="R13" s="137" t="s">
        <v>213</v>
      </c>
      <c r="S13" s="75">
        <f>C44</f>
        <v>5</v>
      </c>
      <c r="T13" s="93">
        <v>10</v>
      </c>
      <c r="U13" s="21" t="s">
        <v>119</v>
      </c>
      <c r="V13" s="75">
        <f>D26</f>
        <v>-40</v>
      </c>
      <c r="W13" s="93">
        <v>10</v>
      </c>
      <c r="X13" s="21" t="s">
        <v>16</v>
      </c>
      <c r="Y13" s="75">
        <f>E23</f>
        <v>-34</v>
      </c>
      <c r="Z13" s="93">
        <v>10</v>
      </c>
      <c r="AA13" s="51" t="s">
        <v>12</v>
      </c>
      <c r="AB13" s="77">
        <v>0</v>
      </c>
    </row>
    <row r="14" spans="1:28" ht="16.5" thickBot="1" x14ac:dyDescent="0.3">
      <c r="A14" s="141" t="s">
        <v>97</v>
      </c>
      <c r="B14" s="132">
        <f>B13</f>
        <v>50</v>
      </c>
      <c r="C14" s="132">
        <f>B14+C13</f>
        <v>30</v>
      </c>
      <c r="D14" s="132">
        <f t="shared" ref="D14:L14" si="3">C14+D13</f>
        <v>19</v>
      </c>
      <c r="E14" s="132">
        <f t="shared" si="3"/>
        <v>-37</v>
      </c>
      <c r="F14" s="132">
        <f t="shared" si="3"/>
        <v>-4</v>
      </c>
      <c r="G14" s="132">
        <f t="shared" si="3"/>
        <v>56</v>
      </c>
      <c r="H14" s="132">
        <f t="shared" si="3"/>
        <v>-1</v>
      </c>
      <c r="I14" s="132">
        <f t="shared" si="3"/>
        <v>-108</v>
      </c>
      <c r="J14" s="132">
        <f t="shared" si="3"/>
        <v>-20</v>
      </c>
      <c r="K14" s="132">
        <f t="shared" si="3"/>
        <v>-20</v>
      </c>
      <c r="L14" s="132">
        <f t="shared" si="3"/>
        <v>-1</v>
      </c>
      <c r="M14" s="89"/>
      <c r="N14" s="93">
        <v>11</v>
      </c>
      <c r="O14" s="49" t="s">
        <v>12</v>
      </c>
      <c r="P14" s="77">
        <v>0</v>
      </c>
      <c r="Q14" s="93">
        <v>11</v>
      </c>
      <c r="R14" s="49" t="s">
        <v>12</v>
      </c>
      <c r="S14" s="77">
        <v>0</v>
      </c>
      <c r="T14" s="93">
        <v>11</v>
      </c>
      <c r="U14" s="26" t="s">
        <v>18</v>
      </c>
      <c r="V14" s="75">
        <f>D29</f>
        <v>-61</v>
      </c>
      <c r="W14" s="93">
        <v>11</v>
      </c>
      <c r="X14" s="21" t="s">
        <v>19</v>
      </c>
      <c r="Y14" s="75">
        <f>E14</f>
        <v>-37</v>
      </c>
      <c r="Z14" s="93">
        <v>11</v>
      </c>
      <c r="AA14" s="21" t="s">
        <v>19</v>
      </c>
      <c r="AB14" s="75">
        <f>F14</f>
        <v>-4</v>
      </c>
    </row>
    <row r="15" spans="1:28" ht="15.75" x14ac:dyDescent="0.25">
      <c r="A15" s="134" t="s">
        <v>17</v>
      </c>
      <c r="B15" s="130">
        <f>'Comparatif Potentiel'!B35</f>
        <v>10.62</v>
      </c>
      <c r="C15" s="131">
        <f>'Comparatif Potentiel'!C35</f>
        <v>765</v>
      </c>
      <c r="D15" s="130">
        <f>'Comparatif Potentiel'!D35</f>
        <v>14.86</v>
      </c>
      <c r="E15" s="131">
        <f>'Comparatif Potentiel'!E35</f>
        <v>208</v>
      </c>
      <c r="F15" s="130">
        <f>'Comparatif Potentiel'!F35</f>
        <v>47.88</v>
      </c>
      <c r="G15" s="130">
        <f>'Comparatif Potentiel'!G35</f>
        <v>13.92</v>
      </c>
      <c r="H15" s="130">
        <f>'Comparatif Potentiel'!H35</f>
        <v>43.38</v>
      </c>
      <c r="I15" s="131">
        <f>'Comparatif Potentiel'!I35</f>
        <v>552</v>
      </c>
      <c r="J15" s="130">
        <f>'Comparatif Potentiel'!J35</f>
        <v>63.59</v>
      </c>
      <c r="K15" s="131">
        <f>'Comparatif Potentiel'!K35</f>
        <v>4</v>
      </c>
      <c r="L15" s="130">
        <f>'Comparatif Potentiel'!L35</f>
        <v>22.29</v>
      </c>
      <c r="M15" s="121"/>
      <c r="N15" s="93">
        <v>12</v>
      </c>
      <c r="O15" s="21" t="s">
        <v>91</v>
      </c>
      <c r="P15" s="75">
        <f>B11</f>
        <v>-2</v>
      </c>
      <c r="Q15" s="93">
        <v>12</v>
      </c>
      <c r="R15" s="48" t="s">
        <v>123</v>
      </c>
      <c r="S15" s="75">
        <f>C32</f>
        <v>-8</v>
      </c>
      <c r="T15" s="93">
        <v>12</v>
      </c>
      <c r="U15" s="48" t="s">
        <v>123</v>
      </c>
      <c r="V15" s="75">
        <f>D32</f>
        <v>-72</v>
      </c>
      <c r="W15" s="93">
        <v>12</v>
      </c>
      <c r="X15" s="137" t="s">
        <v>213</v>
      </c>
      <c r="Y15" s="75">
        <f>E44</f>
        <v>-41</v>
      </c>
      <c r="Z15" s="93">
        <v>12</v>
      </c>
      <c r="AA15" s="21" t="s">
        <v>119</v>
      </c>
      <c r="AB15" s="75">
        <f>F26</f>
        <v>-36</v>
      </c>
    </row>
    <row r="16" spans="1:28" ht="15.75" x14ac:dyDescent="0.25">
      <c r="A16" s="78" t="s">
        <v>133</v>
      </c>
      <c r="B16" s="176">
        <f>'Comparatif Potentiel'!B36-'Comparatif Potentiel'!B30</f>
        <v>62</v>
      </c>
      <c r="C16" s="75">
        <f>'Comparatif Potentiel'!C36-'Comparatif Potentiel'!C30</f>
        <v>0</v>
      </c>
      <c r="D16" s="143">
        <f>'Comparatif Potentiel'!D36-'Comparatif Potentiel'!D30</f>
        <v>-68</v>
      </c>
      <c r="E16" s="143">
        <f>'Comparatif Potentiel'!E36-'Comparatif Potentiel'!E30</f>
        <v>-18</v>
      </c>
      <c r="F16" s="176">
        <f>'Comparatif Potentiel'!F36-'Comparatif Potentiel'!F30</f>
        <v>38</v>
      </c>
      <c r="G16" s="176">
        <f>'Comparatif Potentiel'!G36-'Comparatif Potentiel'!G30</f>
        <v>12</v>
      </c>
      <c r="H16" s="143">
        <f>'Comparatif Potentiel'!H36-'Comparatif Potentiel'!H30</f>
        <v>-115</v>
      </c>
      <c r="I16" s="176">
        <f>'Comparatif Potentiel'!I36-'Comparatif Potentiel'!I30</f>
        <v>54</v>
      </c>
      <c r="J16" s="143">
        <f>'Comparatif Potentiel'!J36-'Comparatif Potentiel'!J30</f>
        <v>-38</v>
      </c>
      <c r="K16" s="75">
        <f>'Comparatif Potentiel'!K36-'Comparatif Potentiel'!K30</f>
        <v>0</v>
      </c>
      <c r="L16" s="143">
        <f>'Comparatif Potentiel'!L36-'Comparatif Potentiel'!L30</f>
        <v>-29</v>
      </c>
      <c r="M16" s="89"/>
      <c r="N16" s="93">
        <v>13</v>
      </c>
      <c r="O16" s="21" t="s">
        <v>119</v>
      </c>
      <c r="P16" s="75">
        <f>B26</f>
        <v>-22</v>
      </c>
      <c r="Q16" s="93">
        <v>13</v>
      </c>
      <c r="R16" s="48" t="s">
        <v>100</v>
      </c>
      <c r="S16" s="75">
        <f>C38</f>
        <v>-9</v>
      </c>
      <c r="T16" s="93">
        <v>13</v>
      </c>
      <c r="U16" s="21" t="s">
        <v>91</v>
      </c>
      <c r="V16" s="75">
        <f>D11</f>
        <v>-81</v>
      </c>
      <c r="W16" s="93">
        <v>13</v>
      </c>
      <c r="X16" s="26" t="s">
        <v>18</v>
      </c>
      <c r="Y16" s="180">
        <f>E29</f>
        <v>-61</v>
      </c>
      <c r="Z16" s="93">
        <v>13</v>
      </c>
      <c r="AA16" s="137" t="s">
        <v>213</v>
      </c>
      <c r="AB16" s="75">
        <f>F44</f>
        <v>-40</v>
      </c>
    </row>
    <row r="17" spans="1:28" ht="16.5" thickBot="1" x14ac:dyDescent="0.3">
      <c r="A17" s="141" t="s">
        <v>97</v>
      </c>
      <c r="B17" s="132">
        <f>B16</f>
        <v>62</v>
      </c>
      <c r="C17" s="132">
        <f>B17+C16</f>
        <v>62</v>
      </c>
      <c r="D17" s="132">
        <f t="shared" ref="D17:L17" si="4">C17+D16</f>
        <v>-6</v>
      </c>
      <c r="E17" s="132">
        <f t="shared" si="4"/>
        <v>-24</v>
      </c>
      <c r="F17" s="132">
        <f t="shared" si="4"/>
        <v>14</v>
      </c>
      <c r="G17" s="132">
        <f t="shared" si="4"/>
        <v>26</v>
      </c>
      <c r="H17" s="132">
        <f t="shared" si="4"/>
        <v>-89</v>
      </c>
      <c r="I17" s="132">
        <f t="shared" si="4"/>
        <v>-35</v>
      </c>
      <c r="J17" s="132">
        <f t="shared" si="4"/>
        <v>-73</v>
      </c>
      <c r="K17" s="132">
        <f t="shared" si="4"/>
        <v>-73</v>
      </c>
      <c r="L17" s="132">
        <f t="shared" si="4"/>
        <v>-102</v>
      </c>
      <c r="M17" s="89"/>
      <c r="N17" s="93">
        <v>14</v>
      </c>
      <c r="O17" s="21" t="s">
        <v>161</v>
      </c>
      <c r="P17" s="75">
        <f>B41</f>
        <v>-29</v>
      </c>
      <c r="Q17" s="93">
        <v>14</v>
      </c>
      <c r="R17" s="21" t="s">
        <v>91</v>
      </c>
      <c r="S17" s="75">
        <f>C11</f>
        <v>-34</v>
      </c>
      <c r="T17" s="93">
        <v>14</v>
      </c>
      <c r="U17" s="21" t="s">
        <v>161</v>
      </c>
      <c r="V17" s="75">
        <f>D41</f>
        <v>-97</v>
      </c>
      <c r="W17" s="93">
        <v>14</v>
      </c>
      <c r="X17" s="48" t="s">
        <v>100</v>
      </c>
      <c r="Y17" s="75">
        <f>E38</f>
        <v>-97</v>
      </c>
      <c r="Z17" s="93">
        <v>14</v>
      </c>
      <c r="AA17" s="48" t="s">
        <v>100</v>
      </c>
      <c r="AB17" s="180">
        <f>F38</f>
        <v>-81</v>
      </c>
    </row>
    <row r="18" spans="1:28" ht="15.75" x14ac:dyDescent="0.25">
      <c r="A18" s="133" t="s">
        <v>15</v>
      </c>
      <c r="B18" s="130">
        <f>'Comparatif Potentiel'!B38</f>
        <v>10.62</v>
      </c>
      <c r="C18" s="131">
        <f>'Comparatif Potentiel'!C38</f>
        <v>768</v>
      </c>
      <c r="D18" s="130">
        <f>'Comparatif Potentiel'!D38</f>
        <v>14.78</v>
      </c>
      <c r="E18" s="131">
        <f>'Comparatif Potentiel'!E38</f>
        <v>215</v>
      </c>
      <c r="F18" s="130">
        <f>'Comparatif Potentiel'!F38</f>
        <v>46.75</v>
      </c>
      <c r="G18" s="130">
        <f>'Comparatif Potentiel'!G38</f>
        <v>14.05</v>
      </c>
      <c r="H18" s="130">
        <f>'Comparatif Potentiel'!H38</f>
        <v>44.77</v>
      </c>
      <c r="I18" s="131">
        <f>'Comparatif Potentiel'!I38</f>
        <v>520</v>
      </c>
      <c r="J18" s="130">
        <f>'Comparatif Potentiel'!J38</f>
        <v>64.45</v>
      </c>
      <c r="K18" s="131">
        <f>'Comparatif Potentiel'!K38</f>
        <v>4</v>
      </c>
      <c r="L18" s="130">
        <f>'Comparatif Potentiel'!L38</f>
        <v>33.78</v>
      </c>
      <c r="M18" s="89"/>
      <c r="N18" s="93"/>
      <c r="O18" s="137" t="s">
        <v>210</v>
      </c>
      <c r="P18" s="75">
        <f>B44</f>
        <v>-33</v>
      </c>
      <c r="Q18" s="93"/>
      <c r="R18" s="21" t="s">
        <v>161</v>
      </c>
      <c r="S18" s="75">
        <f>C41</f>
        <v>-93</v>
      </c>
      <c r="U18" s="137" t="s">
        <v>213</v>
      </c>
      <c r="V18" s="75">
        <f>D44</f>
        <v>-108</v>
      </c>
      <c r="X18" s="21" t="s">
        <v>161</v>
      </c>
      <c r="Y18" s="75">
        <f>E41</f>
        <v>-153</v>
      </c>
      <c r="AA18" s="21" t="s">
        <v>161</v>
      </c>
      <c r="AB18" s="75">
        <f>F41</f>
        <v>-153</v>
      </c>
    </row>
    <row r="19" spans="1:28" ht="15.75" x14ac:dyDescent="0.25">
      <c r="A19" s="78" t="s">
        <v>133</v>
      </c>
      <c r="B19" s="176">
        <f>'Comparatif Potentiel'!B39-'Comparatif Potentiel'!B30</f>
        <v>62</v>
      </c>
      <c r="C19" s="176">
        <f>'Comparatif Potentiel'!C39-'Comparatif Potentiel'!C30</f>
        <v>8</v>
      </c>
      <c r="D19" s="143">
        <f>'Comparatif Potentiel'!D39-'Comparatif Potentiel'!D30</f>
        <v>-73</v>
      </c>
      <c r="E19" s="176">
        <f>'Comparatif Potentiel'!E39-'Comparatif Potentiel'!E30</f>
        <v>48</v>
      </c>
      <c r="F19" s="176">
        <f>'Comparatif Potentiel'!F39-'Comparatif Potentiel'!F30</f>
        <v>94</v>
      </c>
      <c r="G19" s="143">
        <f>'Comparatif Potentiel'!G39-'Comparatif Potentiel'!G30</f>
        <v>-5</v>
      </c>
      <c r="H19" s="143">
        <f>'Comparatif Potentiel'!H39-'Comparatif Potentiel'!H30</f>
        <v>-87</v>
      </c>
      <c r="I19" s="143">
        <f>'Comparatif Potentiel'!I39-'Comparatif Potentiel'!I30</f>
        <v>-48</v>
      </c>
      <c r="J19" s="75">
        <f>'Comparatif Potentiel'!J39-'Comparatif Potentiel'!J30</f>
        <v>-25</v>
      </c>
      <c r="K19" s="75">
        <f>'Comparatif Potentiel'!K39-'Comparatif Potentiel'!K30</f>
        <v>0</v>
      </c>
      <c r="L19" s="143">
        <f>'Comparatif Potentiel'!L39-'Comparatif Potentiel'!L30</f>
        <v>-105</v>
      </c>
      <c r="M19" s="121"/>
      <c r="Q19" s="93"/>
      <c r="T19" s="93"/>
      <c r="W19" s="93"/>
      <c r="Z19" s="93"/>
    </row>
    <row r="20" spans="1:28" ht="16.5" thickBot="1" x14ac:dyDescent="0.3">
      <c r="A20" s="141" t="s">
        <v>97</v>
      </c>
      <c r="B20" s="132">
        <f>B19</f>
        <v>62</v>
      </c>
      <c r="C20" s="132">
        <f>B20+C19</f>
        <v>70</v>
      </c>
      <c r="D20" s="132">
        <f t="shared" ref="D20:L20" si="5">C20+D19</f>
        <v>-3</v>
      </c>
      <c r="E20" s="132">
        <f t="shared" si="5"/>
        <v>45</v>
      </c>
      <c r="F20" s="132">
        <f t="shared" si="5"/>
        <v>139</v>
      </c>
      <c r="G20" s="132">
        <f t="shared" si="5"/>
        <v>134</v>
      </c>
      <c r="H20" s="132">
        <f t="shared" si="5"/>
        <v>47</v>
      </c>
      <c r="I20" s="132">
        <f t="shared" si="5"/>
        <v>-1</v>
      </c>
      <c r="J20" s="132">
        <f t="shared" si="5"/>
        <v>-26</v>
      </c>
      <c r="K20" s="132">
        <f t="shared" si="5"/>
        <v>-26</v>
      </c>
      <c r="L20" s="132">
        <f t="shared" si="5"/>
        <v>-131</v>
      </c>
      <c r="M20" s="89"/>
      <c r="O20" s="28" t="s">
        <v>94</v>
      </c>
      <c r="R20" s="28" t="s">
        <v>95</v>
      </c>
      <c r="U20" s="28" t="s">
        <v>96</v>
      </c>
      <c r="X20" s="28" t="s">
        <v>8</v>
      </c>
      <c r="AA20" s="28" t="s">
        <v>78</v>
      </c>
    </row>
    <row r="21" spans="1:28" ht="15.75" x14ac:dyDescent="0.25">
      <c r="A21" s="133" t="s">
        <v>16</v>
      </c>
      <c r="B21" s="130">
        <f>'Comparatif Potentiel'!B41</f>
        <v>10.4</v>
      </c>
      <c r="C21" s="131">
        <f>'Comparatif Potentiel'!C41</f>
        <v>755</v>
      </c>
      <c r="D21" s="130">
        <f>'Comparatif Potentiel'!D41</f>
        <v>15.62</v>
      </c>
      <c r="E21" s="131">
        <f>'Comparatif Potentiel'!E41</f>
        <v>199</v>
      </c>
      <c r="F21" s="130">
        <f>'Comparatif Potentiel'!F41</f>
        <v>47.51</v>
      </c>
      <c r="G21" s="130">
        <f>'Comparatif Potentiel'!G41</f>
        <v>13.63</v>
      </c>
      <c r="H21" s="130">
        <f>'Comparatif Potentiel'!H41</f>
        <v>50.66</v>
      </c>
      <c r="I21" s="131">
        <f>'Comparatif Potentiel'!I41</f>
        <v>490</v>
      </c>
      <c r="J21" s="130">
        <f>'Comparatif Potentiel'!J41</f>
        <v>65.040000000000006</v>
      </c>
      <c r="K21" s="131">
        <f>'Comparatif Potentiel'!K41</f>
        <v>4</v>
      </c>
      <c r="L21" s="130">
        <f>'Comparatif Potentiel'!L41</f>
        <v>34.69</v>
      </c>
      <c r="M21" s="89"/>
      <c r="N21" s="92">
        <v>1</v>
      </c>
      <c r="O21" s="21" t="s">
        <v>13</v>
      </c>
      <c r="P21" s="75">
        <f>G5</f>
        <v>552</v>
      </c>
      <c r="Q21" s="92">
        <v>1</v>
      </c>
      <c r="R21" s="21" t="s">
        <v>13</v>
      </c>
      <c r="S21" s="75">
        <f>H5</f>
        <v>519</v>
      </c>
      <c r="T21" s="92">
        <v>1</v>
      </c>
      <c r="U21" s="21" t="s">
        <v>13</v>
      </c>
      <c r="V21" s="75">
        <f>I5</f>
        <v>534</v>
      </c>
      <c r="W21" s="92">
        <v>1</v>
      </c>
      <c r="X21" s="21" t="s">
        <v>13</v>
      </c>
      <c r="Y21" s="75">
        <f>J5</f>
        <v>542</v>
      </c>
      <c r="Z21" s="92">
        <v>1</v>
      </c>
      <c r="AA21" s="21" t="s">
        <v>13</v>
      </c>
      <c r="AB21" s="75">
        <f>L5</f>
        <v>567</v>
      </c>
    </row>
    <row r="22" spans="1:28" ht="15.75" x14ac:dyDescent="0.25">
      <c r="A22" s="78" t="s">
        <v>133</v>
      </c>
      <c r="B22" s="176">
        <f>'Comparatif Potentiel'!B42-'Comparatif Potentiel'!B30</f>
        <v>114</v>
      </c>
      <c r="C22" s="176">
        <f>'Comparatif Potentiel'!C42-'Comparatif Potentiel'!C30</f>
        <v>-25</v>
      </c>
      <c r="D22" s="143">
        <f>'Comparatif Potentiel'!D42-'Comparatif Potentiel'!D30</f>
        <v>-21</v>
      </c>
      <c r="E22" s="143">
        <f>'Comparatif Potentiel'!E42-'Comparatif Potentiel'!E30</f>
        <v>-102</v>
      </c>
      <c r="F22" s="176">
        <f>'Comparatif Potentiel'!F42-'Comparatif Potentiel'!F30</f>
        <v>56</v>
      </c>
      <c r="G22" s="176">
        <f>'Comparatif Potentiel'!G42-'Comparatif Potentiel'!G30</f>
        <v>50</v>
      </c>
      <c r="H22" s="176">
        <f>'Comparatif Potentiel'!H42-'Comparatif Potentiel'!H30</f>
        <v>35</v>
      </c>
      <c r="I22" s="143">
        <f>'Comparatif Potentiel'!I42-'Comparatif Potentiel'!I30</f>
        <v>-140</v>
      </c>
      <c r="J22" s="75">
        <f>'Comparatif Potentiel'!J42-'Comparatif Potentiel'!J30</f>
        <v>-16</v>
      </c>
      <c r="K22" s="75">
        <f>'Comparatif Potentiel'!K42-'Comparatif Potentiel'!K30</f>
        <v>0</v>
      </c>
      <c r="L22" s="143">
        <f>'Comparatif Potentiel'!L42-'Comparatif Potentiel'!L30</f>
        <v>-111</v>
      </c>
      <c r="M22" s="121"/>
      <c r="N22" s="91">
        <v>2</v>
      </c>
      <c r="O22" s="21" t="s">
        <v>14</v>
      </c>
      <c r="P22" s="75">
        <f>G8</f>
        <v>391</v>
      </c>
      <c r="Q22" s="91">
        <v>2</v>
      </c>
      <c r="R22" s="21" t="s">
        <v>14</v>
      </c>
      <c r="S22" s="75">
        <f>H8</f>
        <v>369</v>
      </c>
      <c r="T22" s="91">
        <v>2</v>
      </c>
      <c r="U22" s="21" t="s">
        <v>14</v>
      </c>
      <c r="V22" s="75">
        <f>I8</f>
        <v>198</v>
      </c>
      <c r="W22" s="91">
        <v>2</v>
      </c>
      <c r="X22" s="21" t="s">
        <v>14</v>
      </c>
      <c r="Y22" s="75">
        <f>J8</f>
        <v>176</v>
      </c>
      <c r="Z22" s="91">
        <v>2</v>
      </c>
      <c r="AA22" s="21" t="s">
        <v>14</v>
      </c>
      <c r="AB22" s="75">
        <f>L8</f>
        <v>131</v>
      </c>
    </row>
    <row r="23" spans="1:28" ht="16.5" thickBot="1" x14ac:dyDescent="0.3">
      <c r="A23" s="141" t="s">
        <v>97</v>
      </c>
      <c r="B23" s="132">
        <f>B22</f>
        <v>114</v>
      </c>
      <c r="C23" s="132">
        <f>B23+C22</f>
        <v>89</v>
      </c>
      <c r="D23" s="132">
        <f t="shared" ref="D23:L23" si="6">C23+D22</f>
        <v>68</v>
      </c>
      <c r="E23" s="132">
        <f t="shared" si="6"/>
        <v>-34</v>
      </c>
      <c r="F23" s="132">
        <f t="shared" si="6"/>
        <v>22</v>
      </c>
      <c r="G23" s="132">
        <f t="shared" si="6"/>
        <v>72</v>
      </c>
      <c r="H23" s="132">
        <f t="shared" si="6"/>
        <v>107</v>
      </c>
      <c r="I23" s="132">
        <f t="shared" si="6"/>
        <v>-33</v>
      </c>
      <c r="J23" s="132">
        <f t="shared" si="6"/>
        <v>-49</v>
      </c>
      <c r="K23" s="132">
        <f t="shared" si="6"/>
        <v>-49</v>
      </c>
      <c r="L23" s="132">
        <f t="shared" si="6"/>
        <v>-160</v>
      </c>
      <c r="M23" s="89"/>
      <c r="N23" s="91">
        <v>3</v>
      </c>
      <c r="O23" s="21" t="s">
        <v>15</v>
      </c>
      <c r="P23" s="75">
        <f>G20</f>
        <v>134</v>
      </c>
      <c r="Q23" s="91">
        <v>3</v>
      </c>
      <c r="R23" s="21" t="s">
        <v>16</v>
      </c>
      <c r="S23" s="75">
        <f>H23</f>
        <v>107</v>
      </c>
      <c r="T23" s="91">
        <v>3</v>
      </c>
      <c r="U23" s="49" t="s">
        <v>12</v>
      </c>
      <c r="V23" s="77">
        <v>0</v>
      </c>
      <c r="W23" s="91">
        <v>3</v>
      </c>
      <c r="X23" s="21" t="s">
        <v>91</v>
      </c>
      <c r="Y23" s="75">
        <f>J11</f>
        <v>63</v>
      </c>
      <c r="Z23" s="91">
        <v>3</v>
      </c>
      <c r="AA23" s="21" t="s">
        <v>91</v>
      </c>
      <c r="AB23" s="75">
        <f>L11</f>
        <v>72</v>
      </c>
    </row>
    <row r="24" spans="1:28" ht="15.75" x14ac:dyDescent="0.25">
      <c r="A24" s="66" t="s">
        <v>119</v>
      </c>
      <c r="B24" s="130">
        <f>'Comparatif Potentiel'!B44</f>
        <v>10.99</v>
      </c>
      <c r="C24" s="131">
        <f>'Comparatif Potentiel'!C44</f>
        <v>782</v>
      </c>
      <c r="D24" s="130">
        <f>'Comparatif Potentiel'!D44</f>
        <v>14.98</v>
      </c>
      <c r="E24" s="131">
        <f>'Comparatif Potentiel'!E44</f>
        <v>218</v>
      </c>
      <c r="F24" s="130">
        <f>'Comparatif Potentiel'!F44</f>
        <v>50.24</v>
      </c>
      <c r="G24" s="130">
        <f>'Comparatif Potentiel'!G44</f>
        <v>14.78</v>
      </c>
      <c r="H24" s="130">
        <f>'Comparatif Potentiel'!H44</f>
        <v>49.14</v>
      </c>
      <c r="I24" s="131">
        <f>'Comparatif Potentiel'!I44</f>
        <v>530</v>
      </c>
      <c r="J24" s="130">
        <f>'Comparatif Potentiel'!J44</f>
        <v>64.510000000000005</v>
      </c>
      <c r="K24" s="131">
        <f>'Comparatif Potentiel'!K44</f>
        <v>4</v>
      </c>
      <c r="L24" s="130">
        <f>'Comparatif Potentiel'!L44</f>
        <v>25.53</v>
      </c>
      <c r="M24" s="89"/>
      <c r="N24" s="92">
        <v>4</v>
      </c>
      <c r="O24" s="48" t="s">
        <v>123</v>
      </c>
      <c r="P24" s="75">
        <f>G32</f>
        <v>86</v>
      </c>
      <c r="Q24" s="92">
        <v>4</v>
      </c>
      <c r="R24" s="21" t="s">
        <v>15</v>
      </c>
      <c r="S24" s="75">
        <f>H20</f>
        <v>47</v>
      </c>
      <c r="T24" s="92">
        <v>4</v>
      </c>
      <c r="U24" s="21" t="s">
        <v>15</v>
      </c>
      <c r="V24" s="75">
        <f>I20</f>
        <v>-1</v>
      </c>
      <c r="W24" s="92">
        <v>4</v>
      </c>
      <c r="X24" s="49" t="s">
        <v>12</v>
      </c>
      <c r="Y24" s="77">
        <v>0</v>
      </c>
      <c r="Z24" s="92">
        <v>4</v>
      </c>
      <c r="AA24" s="49" t="s">
        <v>12</v>
      </c>
      <c r="AB24" s="77">
        <v>0</v>
      </c>
    </row>
    <row r="25" spans="1:28" ht="15.75" x14ac:dyDescent="0.25">
      <c r="A25" s="78" t="s">
        <v>133</v>
      </c>
      <c r="B25" s="143">
        <f>'Comparatif Potentiel'!B45-'Comparatif Potentiel'!B30</f>
        <v>-22</v>
      </c>
      <c r="C25" s="176">
        <f>'Comparatif Potentiel'!C45-'Comparatif Potentiel'!C30</f>
        <v>43</v>
      </c>
      <c r="D25" s="143">
        <f>'Comparatif Potentiel'!D45-'Comparatif Potentiel'!D30</f>
        <v>-61</v>
      </c>
      <c r="E25" s="176">
        <f>'Comparatif Potentiel'!E45-'Comparatif Potentiel'!E30</f>
        <v>77</v>
      </c>
      <c r="F25" s="143">
        <f>'Comparatif Potentiel'!F45-'Comparatif Potentiel'!F30</f>
        <v>-73</v>
      </c>
      <c r="G25" s="143">
        <f>'Comparatif Potentiel'!G45-'Comparatif Potentiel'!G30</f>
        <v>-97</v>
      </c>
      <c r="H25" s="176">
        <f>'Comparatif Potentiel'!H45-'Comparatif Potentiel'!H30</f>
        <v>3</v>
      </c>
      <c r="I25" s="143">
        <f>'Comparatif Potentiel'!I45-'Comparatif Potentiel'!I30</f>
        <v>-16</v>
      </c>
      <c r="J25" s="143">
        <f>'Comparatif Potentiel'!J45-'Comparatif Potentiel'!J30</f>
        <v>-24</v>
      </c>
      <c r="K25" s="76">
        <f>'Comparatif Potentiel'!K45-'Comparatif Potentiel'!K30</f>
        <v>0</v>
      </c>
      <c r="L25" s="75">
        <f>'Comparatif Potentiel'!L45-'Comparatif Potentiel'!L30</f>
        <v>-51</v>
      </c>
      <c r="M25" s="121"/>
      <c r="N25" s="91">
        <v>5</v>
      </c>
      <c r="O25" s="21" t="s">
        <v>16</v>
      </c>
      <c r="P25" s="75">
        <f>G23</f>
        <v>72</v>
      </c>
      <c r="Q25" s="91">
        <v>5</v>
      </c>
      <c r="R25" s="49" t="s">
        <v>12</v>
      </c>
      <c r="S25" s="77">
        <v>0</v>
      </c>
      <c r="T25" s="91">
        <v>5</v>
      </c>
      <c r="U25" s="21" t="s">
        <v>16</v>
      </c>
      <c r="V25" s="75">
        <f>J23</f>
        <v>-49</v>
      </c>
      <c r="W25" s="91">
        <v>5</v>
      </c>
      <c r="X25" s="21" t="s">
        <v>19</v>
      </c>
      <c r="Y25" s="75">
        <f>J14</f>
        <v>-20</v>
      </c>
      <c r="Z25" s="91">
        <v>5</v>
      </c>
      <c r="AA25" s="21" t="s">
        <v>19</v>
      </c>
      <c r="AB25" s="75">
        <f>L14</f>
        <v>-1</v>
      </c>
    </row>
    <row r="26" spans="1:28" ht="16.5" thickBot="1" x14ac:dyDescent="0.3">
      <c r="A26" s="141" t="s">
        <v>97</v>
      </c>
      <c r="B26" s="132">
        <f>B25</f>
        <v>-22</v>
      </c>
      <c r="C26" s="132">
        <f>B26+C25</f>
        <v>21</v>
      </c>
      <c r="D26" s="132">
        <f t="shared" ref="D26:L26" si="7">C26+D25</f>
        <v>-40</v>
      </c>
      <c r="E26" s="132">
        <f t="shared" si="7"/>
        <v>37</v>
      </c>
      <c r="F26" s="132">
        <f t="shared" si="7"/>
        <v>-36</v>
      </c>
      <c r="G26" s="132">
        <f t="shared" si="7"/>
        <v>-133</v>
      </c>
      <c r="H26" s="132">
        <f t="shared" si="7"/>
        <v>-130</v>
      </c>
      <c r="I26" s="132">
        <f t="shared" si="7"/>
        <v>-146</v>
      </c>
      <c r="J26" s="132">
        <f t="shared" si="7"/>
        <v>-170</v>
      </c>
      <c r="K26" s="132">
        <f t="shared" si="7"/>
        <v>-170</v>
      </c>
      <c r="L26" s="132">
        <f t="shared" si="7"/>
        <v>-221</v>
      </c>
      <c r="M26" s="89"/>
      <c r="N26" s="91">
        <v>6</v>
      </c>
      <c r="O26" s="21" t="s">
        <v>19</v>
      </c>
      <c r="P26" s="75">
        <f>G14</f>
        <v>56</v>
      </c>
      <c r="Q26" s="91">
        <v>6</v>
      </c>
      <c r="R26" s="21" t="s">
        <v>19</v>
      </c>
      <c r="S26" s="75">
        <f>H14</f>
        <v>-1</v>
      </c>
      <c r="T26" s="91">
        <v>6</v>
      </c>
      <c r="U26" s="22" t="s">
        <v>17</v>
      </c>
      <c r="V26" s="75">
        <f>J17</f>
        <v>-73</v>
      </c>
      <c r="W26" s="91">
        <v>6</v>
      </c>
      <c r="X26" s="21" t="s">
        <v>15</v>
      </c>
      <c r="Y26" s="75">
        <f>J20</f>
        <v>-26</v>
      </c>
      <c r="Z26" s="91">
        <v>6</v>
      </c>
      <c r="AA26" s="22" t="s">
        <v>17</v>
      </c>
      <c r="AB26" s="75">
        <f>L17</f>
        <v>-102</v>
      </c>
    </row>
    <row r="27" spans="1:28" ht="15.75" x14ac:dyDescent="0.25">
      <c r="A27" s="135" t="s">
        <v>18</v>
      </c>
      <c r="B27" s="130">
        <f>'Comparatif Potentiel'!B47</f>
        <v>10.67</v>
      </c>
      <c r="C27" s="131">
        <f>'Comparatif Potentiel'!C47</f>
        <v>769</v>
      </c>
      <c r="D27" s="130">
        <f>'Comparatif Potentiel'!D47</f>
        <v>14</v>
      </c>
      <c r="E27" s="131">
        <f>'Comparatif Potentiel'!E47</f>
        <v>210</v>
      </c>
      <c r="F27" s="130">
        <f>'Comparatif Potentiel'!F47</f>
        <v>46.69</v>
      </c>
      <c r="G27" s="130">
        <f>'Comparatif Potentiel'!G47</f>
        <v>14.26</v>
      </c>
      <c r="H27" s="130">
        <f>'Comparatif Potentiel'!H47</f>
        <v>41.53</v>
      </c>
      <c r="I27" s="131">
        <f>'Comparatif Potentiel'!I47</f>
        <v>500</v>
      </c>
      <c r="J27" s="130">
        <f>'Comparatif Potentiel'!J47</f>
        <v>65.53</v>
      </c>
      <c r="K27" s="131">
        <f>'Comparatif Potentiel'!K47</f>
        <v>4</v>
      </c>
      <c r="L27" s="130">
        <f>'Comparatif Potentiel'!L47</f>
        <v>12.15</v>
      </c>
      <c r="M27" s="89"/>
      <c r="N27" s="92">
        <v>7</v>
      </c>
      <c r="O27" s="22" t="s">
        <v>17</v>
      </c>
      <c r="P27" s="75">
        <f>G17</f>
        <v>26</v>
      </c>
      <c r="Q27" s="92">
        <v>7</v>
      </c>
      <c r="R27" s="48" t="s">
        <v>123</v>
      </c>
      <c r="S27" s="75">
        <f>H32</f>
        <v>-11</v>
      </c>
      <c r="T27" s="92">
        <v>7</v>
      </c>
      <c r="U27" s="21" t="s">
        <v>120</v>
      </c>
      <c r="V27" s="75">
        <f>I35</f>
        <v>-68</v>
      </c>
      <c r="W27" s="92">
        <v>7</v>
      </c>
      <c r="X27" s="21" t="s">
        <v>16</v>
      </c>
      <c r="Y27" s="75">
        <f>J23</f>
        <v>-49</v>
      </c>
      <c r="Z27" s="92">
        <v>7</v>
      </c>
      <c r="AA27" s="21" t="s">
        <v>15</v>
      </c>
      <c r="AB27" s="75">
        <f>L20</f>
        <v>-131</v>
      </c>
    </row>
    <row r="28" spans="1:28" ht="15.75" x14ac:dyDescent="0.25">
      <c r="A28" s="78" t="s">
        <v>133</v>
      </c>
      <c r="B28" s="176">
        <f>'Comparatif Potentiel'!B48-'Comparatif Potentiel'!B30</f>
        <v>50</v>
      </c>
      <c r="C28" s="176">
        <f>'Comparatif Potentiel'!C48-'Comparatif Potentiel'!C30</f>
        <v>10</v>
      </c>
      <c r="D28" s="143">
        <f>'Comparatif Potentiel'!D48-'Comparatif Potentiel'!D30</f>
        <v>-121</v>
      </c>
      <c r="E28" s="75">
        <f>'Comparatif Potentiel'!E48-'Comparatif Potentiel'!E30</f>
        <v>0</v>
      </c>
      <c r="F28" s="176">
        <f>'Comparatif Potentiel'!F48-'Comparatif Potentiel'!F30</f>
        <v>97</v>
      </c>
      <c r="G28" s="143">
        <f>'Comparatif Potentiel'!G48-'Comparatif Potentiel'!G30</f>
        <v>-32</v>
      </c>
      <c r="H28" s="143">
        <f>'Comparatif Potentiel'!H48-'Comparatif Potentiel'!H30</f>
        <v>-153</v>
      </c>
      <c r="I28" s="143">
        <f>'Comparatif Potentiel'!I48-'Comparatif Potentiel'!I30</f>
        <v>-110</v>
      </c>
      <c r="J28" s="143">
        <f>'Comparatif Potentiel'!J48-'Comparatif Potentiel'!J30</f>
        <v>-9</v>
      </c>
      <c r="K28" s="75">
        <f>'Comparatif Potentiel'!K48-'Comparatif Potentiel'!K30</f>
        <v>0</v>
      </c>
      <c r="L28" s="176">
        <f>'Comparatif Potentiel'!L48-'Comparatif Potentiel'!L30</f>
        <v>41</v>
      </c>
      <c r="M28" s="121"/>
      <c r="N28" s="91">
        <v>8</v>
      </c>
      <c r="O28" s="21" t="s">
        <v>91</v>
      </c>
      <c r="P28" s="75">
        <f>G11</f>
        <v>21</v>
      </c>
      <c r="Q28" s="91">
        <v>8</v>
      </c>
      <c r="R28" s="21" t="s">
        <v>91</v>
      </c>
      <c r="S28" s="75">
        <f>H11</f>
        <v>-13</v>
      </c>
      <c r="T28" s="91">
        <v>8</v>
      </c>
      <c r="U28" s="21" t="s">
        <v>19</v>
      </c>
      <c r="V28" s="75">
        <f>I14</f>
        <v>-108</v>
      </c>
      <c r="W28" s="91">
        <v>8</v>
      </c>
      <c r="X28" s="22" t="s">
        <v>17</v>
      </c>
      <c r="Y28" s="75">
        <f>J17</f>
        <v>-73</v>
      </c>
      <c r="Z28" s="91">
        <v>8</v>
      </c>
      <c r="AA28" s="21" t="s">
        <v>16</v>
      </c>
      <c r="AB28" s="75">
        <f>L23</f>
        <v>-160</v>
      </c>
    </row>
    <row r="29" spans="1:28" ht="16.5" thickBot="1" x14ac:dyDescent="0.3">
      <c r="A29" s="141" t="s">
        <v>97</v>
      </c>
      <c r="B29" s="132">
        <f>B28</f>
        <v>50</v>
      </c>
      <c r="C29" s="132">
        <f>B29+C28</f>
        <v>60</v>
      </c>
      <c r="D29" s="132">
        <f t="shared" ref="D29:L29" si="8">C29+D28</f>
        <v>-61</v>
      </c>
      <c r="E29" s="132">
        <f t="shared" si="8"/>
        <v>-61</v>
      </c>
      <c r="F29" s="132">
        <f t="shared" si="8"/>
        <v>36</v>
      </c>
      <c r="G29" s="132">
        <f t="shared" si="8"/>
        <v>4</v>
      </c>
      <c r="H29" s="132">
        <f t="shared" si="8"/>
        <v>-149</v>
      </c>
      <c r="I29" s="132">
        <f t="shared" si="8"/>
        <v>-259</v>
      </c>
      <c r="J29" s="132">
        <f t="shared" si="8"/>
        <v>-268</v>
      </c>
      <c r="K29" s="132">
        <f t="shared" si="8"/>
        <v>-268</v>
      </c>
      <c r="L29" s="132">
        <f t="shared" si="8"/>
        <v>-227</v>
      </c>
      <c r="M29" s="89"/>
      <c r="N29" s="91">
        <v>9</v>
      </c>
      <c r="O29" s="26" t="s">
        <v>18</v>
      </c>
      <c r="P29" s="75">
        <f>G29</f>
        <v>4</v>
      </c>
      <c r="Q29" s="91">
        <v>9</v>
      </c>
      <c r="R29" s="48" t="s">
        <v>100</v>
      </c>
      <c r="S29" s="75">
        <f>H38</f>
        <v>-48</v>
      </c>
      <c r="T29" s="91">
        <v>9</v>
      </c>
      <c r="U29" s="48" t="s">
        <v>123</v>
      </c>
      <c r="V29" s="75">
        <f>I32</f>
        <v>-121</v>
      </c>
      <c r="W29" s="91">
        <v>9</v>
      </c>
      <c r="X29" s="21" t="s">
        <v>119</v>
      </c>
      <c r="Y29" s="75">
        <f>J26</f>
        <v>-170</v>
      </c>
      <c r="Z29" s="91">
        <v>9</v>
      </c>
      <c r="AA29" s="21" t="s">
        <v>119</v>
      </c>
      <c r="AB29" s="75">
        <f>L26</f>
        <v>-221</v>
      </c>
    </row>
    <row r="30" spans="1:28" ht="15.75" x14ac:dyDescent="0.25">
      <c r="A30" s="136" t="s">
        <v>123</v>
      </c>
      <c r="B30" s="205">
        <f>'Comparatif Potentiel'!B53</f>
        <v>10.84</v>
      </c>
      <c r="C30" s="131">
        <f>'Comparatif Potentiel'!C53</f>
        <v>757</v>
      </c>
      <c r="D30" s="130">
        <f>'Comparatif Potentiel'!D53</f>
        <v>14.93</v>
      </c>
      <c r="E30" s="131">
        <f>'Comparatif Potentiel'!E53</f>
        <v>225</v>
      </c>
      <c r="F30" s="130">
        <f>'Comparatif Potentiel'!F53</f>
        <v>47.83</v>
      </c>
      <c r="G30" s="130">
        <f>'Comparatif Potentiel'!G53</f>
        <v>14.22</v>
      </c>
      <c r="H30" s="130">
        <f>'Comparatif Potentiel'!H53</f>
        <v>44.27</v>
      </c>
      <c r="I30" s="131">
        <f>'Comparatif Potentiel'!I53</f>
        <v>500</v>
      </c>
      <c r="J30" s="130">
        <f>'Comparatif Potentiel'!J53</f>
        <v>52.82</v>
      </c>
      <c r="K30" s="131">
        <f>'Comparatif Potentiel'!K53</f>
        <v>4</v>
      </c>
      <c r="L30" s="130">
        <f>'Comparatif Potentiel'!L53</f>
        <v>16.34</v>
      </c>
      <c r="M30" s="89"/>
      <c r="N30" s="93">
        <v>10</v>
      </c>
      <c r="O30" s="49" t="s">
        <v>12</v>
      </c>
      <c r="P30" s="77">
        <v>0</v>
      </c>
      <c r="Q30" s="93">
        <v>10</v>
      </c>
      <c r="R30" s="22" t="s">
        <v>17</v>
      </c>
      <c r="S30" s="75">
        <f>H17</f>
        <v>-89</v>
      </c>
      <c r="T30" s="93">
        <v>10</v>
      </c>
      <c r="U30" s="21" t="s">
        <v>91</v>
      </c>
      <c r="V30" s="75">
        <f>I11</f>
        <v>-123</v>
      </c>
      <c r="W30" s="93">
        <v>10</v>
      </c>
      <c r="X30" s="21" t="s">
        <v>120</v>
      </c>
      <c r="Y30" s="75">
        <f>J35</f>
        <v>-185</v>
      </c>
      <c r="Z30" s="93">
        <v>10</v>
      </c>
      <c r="AA30" s="26" t="s">
        <v>18</v>
      </c>
      <c r="AB30" s="75">
        <f>L29</f>
        <v>-227</v>
      </c>
    </row>
    <row r="31" spans="1:28" ht="15.75" x14ac:dyDescent="0.25">
      <c r="A31" s="78" t="s">
        <v>133</v>
      </c>
      <c r="B31" s="176">
        <f>'Comparatif Potentiel'!B54-'Comparatif Potentiel'!B30</f>
        <v>12</v>
      </c>
      <c r="C31" s="143">
        <f>'Comparatif Potentiel'!C54-'Comparatif Potentiel'!C30</f>
        <v>-20</v>
      </c>
      <c r="D31" s="143">
        <f>'Comparatif Potentiel'!D54-'Comparatif Potentiel'!D30</f>
        <v>-64</v>
      </c>
      <c r="E31" s="176">
        <f>'Comparatif Potentiel'!E54-'Comparatif Potentiel'!E30</f>
        <v>145</v>
      </c>
      <c r="F31" s="176">
        <f>'Comparatif Potentiel'!F54-'Comparatif Potentiel'!F30</f>
        <v>40</v>
      </c>
      <c r="G31" s="143">
        <f>'Comparatif Potentiel'!G54-'Comparatif Potentiel'!G30</f>
        <v>-27</v>
      </c>
      <c r="H31" s="143">
        <f>'Comparatif Potentiel'!H54-'Comparatif Potentiel'!H30</f>
        <v>-97</v>
      </c>
      <c r="I31" s="143">
        <f>'Comparatif Potentiel'!I54-'Comparatif Potentiel'!I30</f>
        <v>-110</v>
      </c>
      <c r="J31" s="143">
        <f>'Comparatif Potentiel'!J54-'Comparatif Potentiel'!J30</f>
        <v>-200</v>
      </c>
      <c r="K31" s="75">
        <f>'Comparatif Potentiel'!K54-'Comparatif Potentiel'!K30</f>
        <v>0</v>
      </c>
      <c r="L31" s="176">
        <f>'Comparatif Potentiel'!L54-'Comparatif Potentiel'!L30</f>
        <v>12</v>
      </c>
      <c r="M31" s="121"/>
      <c r="N31" s="93">
        <v>11</v>
      </c>
      <c r="O31" s="21" t="s">
        <v>120</v>
      </c>
      <c r="P31" s="75">
        <f>G35</f>
        <v>-85</v>
      </c>
      <c r="Q31" s="93">
        <v>11</v>
      </c>
      <c r="R31" s="21" t="s">
        <v>120</v>
      </c>
      <c r="S31" s="75">
        <f>H35</f>
        <v>-99</v>
      </c>
      <c r="T31" s="93">
        <v>11</v>
      </c>
      <c r="U31" s="21" t="s">
        <v>119</v>
      </c>
      <c r="V31" s="75">
        <f>I26</f>
        <v>-146</v>
      </c>
      <c r="W31" s="93">
        <v>11</v>
      </c>
      <c r="X31" s="137" t="s">
        <v>213</v>
      </c>
      <c r="Y31" s="14">
        <f>J44</f>
        <v>-202</v>
      </c>
      <c r="Z31" s="93">
        <v>11</v>
      </c>
      <c r="AA31" s="137" t="s">
        <v>213</v>
      </c>
      <c r="AB31" s="14">
        <f>L44</f>
        <v>-299</v>
      </c>
    </row>
    <row r="32" spans="1:28" ht="16.5" thickBot="1" x14ac:dyDescent="0.3">
      <c r="A32" s="141" t="s">
        <v>97</v>
      </c>
      <c r="B32" s="132">
        <f>B31</f>
        <v>12</v>
      </c>
      <c r="C32" s="132">
        <f>B32+C31</f>
        <v>-8</v>
      </c>
      <c r="D32" s="132">
        <f t="shared" ref="D32:L32" si="9">C32+D31</f>
        <v>-72</v>
      </c>
      <c r="E32" s="132">
        <f t="shared" si="9"/>
        <v>73</v>
      </c>
      <c r="F32" s="132">
        <f t="shared" si="9"/>
        <v>113</v>
      </c>
      <c r="G32" s="132">
        <f t="shared" si="9"/>
        <v>86</v>
      </c>
      <c r="H32" s="132">
        <f t="shared" si="9"/>
        <v>-11</v>
      </c>
      <c r="I32" s="132">
        <f t="shared" si="9"/>
        <v>-121</v>
      </c>
      <c r="J32" s="132">
        <f t="shared" si="9"/>
        <v>-321</v>
      </c>
      <c r="K32" s="132">
        <f t="shared" si="9"/>
        <v>-321</v>
      </c>
      <c r="L32" s="132">
        <f t="shared" si="9"/>
        <v>-309</v>
      </c>
      <c r="M32" s="89"/>
      <c r="N32" s="93">
        <v>12</v>
      </c>
      <c r="O32" s="137" t="s">
        <v>213</v>
      </c>
      <c r="P32" s="14">
        <f>G44</f>
        <v>-113</v>
      </c>
      <c r="Q32" s="93">
        <v>12</v>
      </c>
      <c r="R32" s="21" t="s">
        <v>119</v>
      </c>
      <c r="S32" s="75">
        <f>H26</f>
        <v>-130</v>
      </c>
      <c r="T32" s="93">
        <v>12</v>
      </c>
      <c r="U32" s="137" t="s">
        <v>213</v>
      </c>
      <c r="V32" s="14">
        <f>I44</f>
        <v>-190</v>
      </c>
      <c r="W32" s="93">
        <v>12</v>
      </c>
      <c r="X32" s="48" t="s">
        <v>100</v>
      </c>
      <c r="Y32" s="180">
        <f>J38</f>
        <v>-249</v>
      </c>
      <c r="Z32" s="93">
        <v>12</v>
      </c>
      <c r="AA32" s="48" t="s">
        <v>123</v>
      </c>
      <c r="AB32" s="180">
        <f>L32</f>
        <v>-309</v>
      </c>
    </row>
    <row r="33" spans="1:28" ht="15.75" x14ac:dyDescent="0.25">
      <c r="A33" s="66" t="s">
        <v>120</v>
      </c>
      <c r="B33" s="130">
        <f>'Comparatif Potentiel'!B56</f>
        <v>10.57</v>
      </c>
      <c r="C33" s="131">
        <f>'Comparatif Potentiel'!C56</f>
        <v>773</v>
      </c>
      <c r="D33" s="130">
        <f>'Comparatif Potentiel'!D56</f>
        <v>14.77</v>
      </c>
      <c r="E33" s="131">
        <f>'Comparatif Potentiel'!E56</f>
        <v>210</v>
      </c>
      <c r="F33" s="130">
        <f>'Comparatif Potentiel'!F56</f>
        <v>49.04</v>
      </c>
      <c r="G33" s="130">
        <f>'Comparatif Potentiel'!G56</f>
        <v>14.71</v>
      </c>
      <c r="H33" s="130">
        <f>'Comparatif Potentiel'!H56</f>
        <v>48.32</v>
      </c>
      <c r="I33" s="131">
        <f>'Comparatif Potentiel'!I56</f>
        <v>545</v>
      </c>
      <c r="J33" s="130">
        <f>'Comparatif Potentiel'!J56</f>
        <v>58.32</v>
      </c>
      <c r="K33" s="131">
        <f>'Comparatif Potentiel'!K56</f>
        <v>4</v>
      </c>
      <c r="L33" s="130">
        <f>'Comparatif Potentiel'!L56</f>
        <v>42.52</v>
      </c>
      <c r="M33" s="89"/>
      <c r="N33" s="93">
        <v>13</v>
      </c>
      <c r="O33" s="21" t="s">
        <v>119</v>
      </c>
      <c r="P33" s="75">
        <f>G26</f>
        <v>-133</v>
      </c>
      <c r="Q33" s="93">
        <v>13</v>
      </c>
      <c r="R33" s="26" t="s">
        <v>18</v>
      </c>
      <c r="S33" s="75">
        <f>H29</f>
        <v>-149</v>
      </c>
      <c r="T33" s="93">
        <v>13</v>
      </c>
      <c r="U33" s="26" t="s">
        <v>18</v>
      </c>
      <c r="V33" s="180">
        <f>I29</f>
        <v>-259</v>
      </c>
      <c r="W33" s="93">
        <v>13</v>
      </c>
      <c r="X33" s="26" t="s">
        <v>18</v>
      </c>
      <c r="Y33" s="75">
        <f>J29</f>
        <v>-268</v>
      </c>
      <c r="Z33" s="93">
        <v>13</v>
      </c>
      <c r="AA33" s="21" t="s">
        <v>120</v>
      </c>
      <c r="AB33" s="75">
        <f>L35</f>
        <v>-345</v>
      </c>
    </row>
    <row r="34" spans="1:28" ht="15.75" x14ac:dyDescent="0.25">
      <c r="A34" s="78" t="s">
        <v>133</v>
      </c>
      <c r="B34" s="176">
        <f>'Comparatif Potentiel'!B57-'Comparatif Potentiel'!B30</f>
        <v>74</v>
      </c>
      <c r="C34" s="176">
        <f>'Comparatif Potentiel'!C57-'Comparatif Potentiel'!C30</f>
        <v>20</v>
      </c>
      <c r="D34" s="143">
        <f>'Comparatif Potentiel'!D57-'Comparatif Potentiel'!D30</f>
        <v>-73</v>
      </c>
      <c r="E34" s="75">
        <f>'Comparatif Potentiel'!E57-'Comparatif Potentiel'!E30</f>
        <v>0</v>
      </c>
      <c r="F34" s="143">
        <f>'Comparatif Potentiel'!F57-'Comparatif Potentiel'!F30</f>
        <v>-18</v>
      </c>
      <c r="G34" s="143">
        <f>'Comparatif Potentiel'!G57-'Comparatif Potentiel'!G30</f>
        <v>-88</v>
      </c>
      <c r="H34" s="143">
        <f>'Comparatif Potentiel'!H57-'Comparatif Potentiel'!H30</f>
        <v>-14</v>
      </c>
      <c r="I34" s="75">
        <f>'Comparatif Potentiel'!I57-'Comparatif Potentiel'!I30</f>
        <v>31</v>
      </c>
      <c r="J34" s="143">
        <f>'Comparatif Potentiel'!J57-'Comparatif Potentiel'!J30</f>
        <v>-117</v>
      </c>
      <c r="K34" s="143">
        <f>'Comparatif Potentiel'!K57-'Comparatif Potentiel'!K30</f>
        <v>0</v>
      </c>
      <c r="L34" s="143">
        <f>'Comparatif Potentiel'!L57-'Comparatif Potentiel'!L30</f>
        <v>-160</v>
      </c>
      <c r="M34" s="121"/>
      <c r="N34" s="93">
        <v>14</v>
      </c>
      <c r="O34" s="48" t="s">
        <v>100</v>
      </c>
      <c r="P34" s="75">
        <f>G38</f>
        <v>-165</v>
      </c>
      <c r="Q34" s="93">
        <v>14</v>
      </c>
      <c r="R34" s="137" t="s">
        <v>213</v>
      </c>
      <c r="S34" s="14">
        <f>H44</f>
        <v>-209</v>
      </c>
      <c r="T34" s="93">
        <v>14</v>
      </c>
      <c r="U34" s="48" t="s">
        <v>100</v>
      </c>
      <c r="V34" s="75">
        <f>I38</f>
        <v>-293</v>
      </c>
      <c r="W34" s="93">
        <v>14</v>
      </c>
      <c r="X34" s="48" t="s">
        <v>123</v>
      </c>
      <c r="Y34" s="75">
        <f>J32</f>
        <v>-321</v>
      </c>
      <c r="Z34" s="93">
        <v>14</v>
      </c>
      <c r="AA34" s="48" t="s">
        <v>100</v>
      </c>
      <c r="AB34" s="75">
        <f>L38</f>
        <v>-418</v>
      </c>
    </row>
    <row r="35" spans="1:28" ht="16.5" thickBot="1" x14ac:dyDescent="0.3">
      <c r="A35" s="141" t="s">
        <v>97</v>
      </c>
      <c r="B35" s="132">
        <f>B34</f>
        <v>74</v>
      </c>
      <c r="C35" s="132">
        <f>B35+C34</f>
        <v>94</v>
      </c>
      <c r="D35" s="132">
        <f t="shared" ref="D35:L35" si="10">C35+D34</f>
        <v>21</v>
      </c>
      <c r="E35" s="132">
        <f t="shared" si="10"/>
        <v>21</v>
      </c>
      <c r="F35" s="132">
        <f t="shared" si="10"/>
        <v>3</v>
      </c>
      <c r="G35" s="132">
        <f t="shared" si="10"/>
        <v>-85</v>
      </c>
      <c r="H35" s="132">
        <f t="shared" si="10"/>
        <v>-99</v>
      </c>
      <c r="I35" s="132">
        <f t="shared" si="10"/>
        <v>-68</v>
      </c>
      <c r="J35" s="132">
        <f t="shared" si="10"/>
        <v>-185</v>
      </c>
      <c r="K35" s="132">
        <f t="shared" si="10"/>
        <v>-185</v>
      </c>
      <c r="L35" s="132">
        <f t="shared" si="10"/>
        <v>-345</v>
      </c>
      <c r="M35" s="89"/>
      <c r="O35" s="21" t="s">
        <v>161</v>
      </c>
      <c r="P35" s="14">
        <f>G41</f>
        <v>-205</v>
      </c>
      <c r="R35" s="21" t="s">
        <v>161</v>
      </c>
      <c r="S35" s="14">
        <f>H41</f>
        <v>-245</v>
      </c>
      <c r="U35" s="21" t="s">
        <v>161</v>
      </c>
      <c r="V35" s="14">
        <f>I41</f>
        <v>-293</v>
      </c>
      <c r="X35" s="21" t="s">
        <v>161</v>
      </c>
      <c r="Y35" s="14">
        <f>J41</f>
        <v>-319</v>
      </c>
      <c r="AA35" s="21" t="s">
        <v>161</v>
      </c>
      <c r="AB35" s="14">
        <f>L41</f>
        <v>-451</v>
      </c>
    </row>
    <row r="36" spans="1:28" ht="15.75" x14ac:dyDescent="0.25">
      <c r="A36" s="136" t="s">
        <v>100</v>
      </c>
      <c r="B36" s="130">
        <f>'Comparatif Potentiel'!B59</f>
        <v>10.6</v>
      </c>
      <c r="C36" s="131">
        <f>'Comparatif Potentiel'!C59</f>
        <v>734</v>
      </c>
      <c r="D36" s="130">
        <f>'Comparatif Potentiel'!D59</f>
        <v>15.73</v>
      </c>
      <c r="E36" s="131">
        <f>'Comparatif Potentiel'!E59</f>
        <v>202</v>
      </c>
      <c r="F36" s="130">
        <f>'Comparatif Potentiel'!F59</f>
        <v>48.33</v>
      </c>
      <c r="G36" s="130">
        <f>'Comparatif Potentiel'!G59</f>
        <v>14.68</v>
      </c>
      <c r="H36" s="130">
        <f>'Comparatif Potentiel'!H59</f>
        <v>54.56</v>
      </c>
      <c r="I36" s="131">
        <f>'Comparatif Potentiel'!I59</f>
        <v>455</v>
      </c>
      <c r="J36" s="130">
        <f>'Comparatif Potentiel'!J59</f>
        <v>68.959999999999994</v>
      </c>
      <c r="K36" s="131">
        <f>'Comparatif Potentiel'!K59</f>
        <v>4</v>
      </c>
      <c r="L36" s="130">
        <f>'Comparatif Potentiel'!L59</f>
        <v>43.81</v>
      </c>
      <c r="M36" s="89"/>
    </row>
    <row r="37" spans="1:28" ht="15.75" x14ac:dyDescent="0.25">
      <c r="A37" s="78" t="s">
        <v>133</v>
      </c>
      <c r="B37" s="176">
        <f>'Comparatif Potentiel'!B60-'Comparatif Potentiel'!B30</f>
        <v>67</v>
      </c>
      <c r="C37" s="143">
        <f>'Comparatif Potentiel'!C60-'Comparatif Potentiel'!C30</f>
        <v>-76</v>
      </c>
      <c r="D37" s="143">
        <f>'Comparatif Potentiel'!D60-'Comparatif Potentiel'!D30</f>
        <v>-14</v>
      </c>
      <c r="E37" s="143">
        <f>'Comparatif Potentiel'!E60-'Comparatif Potentiel'!E30</f>
        <v>-74</v>
      </c>
      <c r="F37" s="176">
        <f>'Comparatif Potentiel'!F60-'Comparatif Potentiel'!F30</f>
        <v>16</v>
      </c>
      <c r="G37" s="143">
        <f>'Comparatif Potentiel'!G60-'Comparatif Potentiel'!G30</f>
        <v>-84</v>
      </c>
      <c r="H37" s="176">
        <f>'Comparatif Potentiel'!H60-'Comparatif Potentiel'!H30</f>
        <v>117</v>
      </c>
      <c r="I37" s="143">
        <f>'Comparatif Potentiel'!I60-'Comparatif Potentiel'!I30</f>
        <v>-245</v>
      </c>
      <c r="J37" s="176">
        <f>'Comparatif Potentiel'!J60-'Comparatif Potentiel'!J30</f>
        <v>44</v>
      </c>
      <c r="K37" s="75">
        <f>'Comparatif Potentiel'!K60-'Comparatif Potentiel'!K30</f>
        <v>0</v>
      </c>
      <c r="L37" s="143">
        <f>'Comparatif Potentiel'!L60-'Comparatif Potentiel'!L30</f>
        <v>-169</v>
      </c>
      <c r="M37" s="121"/>
      <c r="O37" t="s">
        <v>220</v>
      </c>
    </row>
    <row r="38" spans="1:28" ht="16.5" thickBot="1" x14ac:dyDescent="0.3">
      <c r="A38" s="141" t="s">
        <v>97</v>
      </c>
      <c r="B38" s="132">
        <f>B37</f>
        <v>67</v>
      </c>
      <c r="C38" s="132">
        <f>B38+C37</f>
        <v>-9</v>
      </c>
      <c r="D38" s="132">
        <f t="shared" ref="D38:L38" si="11">C38+D37</f>
        <v>-23</v>
      </c>
      <c r="E38" s="132">
        <f t="shared" si="11"/>
        <v>-97</v>
      </c>
      <c r="F38" s="132">
        <f t="shared" si="11"/>
        <v>-81</v>
      </c>
      <c r="G38" s="132">
        <f t="shared" si="11"/>
        <v>-165</v>
      </c>
      <c r="H38" s="132">
        <f t="shared" si="11"/>
        <v>-48</v>
      </c>
      <c r="I38" s="132">
        <f t="shared" si="11"/>
        <v>-293</v>
      </c>
      <c r="J38" s="132">
        <f t="shared" si="11"/>
        <v>-249</v>
      </c>
      <c r="K38" s="132">
        <f t="shared" si="11"/>
        <v>-249</v>
      </c>
      <c r="L38" s="132">
        <f t="shared" si="11"/>
        <v>-418</v>
      </c>
      <c r="M38" s="89"/>
    </row>
    <row r="39" spans="1:28" ht="15.75" x14ac:dyDescent="0.25">
      <c r="A39" s="137" t="s">
        <v>161</v>
      </c>
      <c r="B39" s="138">
        <f>'Comparatif Potentiel'!B62</f>
        <v>11.02</v>
      </c>
      <c r="C39" s="139">
        <f>'Comparatif Potentiel'!C62</f>
        <v>739</v>
      </c>
      <c r="D39" s="138">
        <f>'Comparatif Potentiel'!D62</f>
        <v>15.9</v>
      </c>
      <c r="E39" s="139">
        <f>'Comparatif Potentiel'!E62</f>
        <v>204</v>
      </c>
      <c r="F39" s="138">
        <f>'Comparatif Potentiel'!F62</f>
        <v>48.66</v>
      </c>
      <c r="G39" s="138">
        <f>'Comparatif Potentiel'!G62</f>
        <v>14.42</v>
      </c>
      <c r="H39" s="138">
        <f>'Comparatif Potentiel'!H62</f>
        <v>47.02</v>
      </c>
      <c r="I39" s="139">
        <f>'Comparatif Potentiel'!I62</f>
        <v>520</v>
      </c>
      <c r="J39" s="138">
        <f>'Comparatif Potentiel'!J62</f>
        <v>64.41</v>
      </c>
      <c r="K39" s="139">
        <f>'Comparatif Potentiel'!K62</f>
        <v>4</v>
      </c>
      <c r="L39" s="138">
        <f>'Comparatif Potentiel'!L62</f>
        <v>37.92</v>
      </c>
      <c r="M39" s="89"/>
    </row>
    <row r="40" spans="1:28" ht="15.75" x14ac:dyDescent="0.25">
      <c r="A40" s="106" t="s">
        <v>133</v>
      </c>
      <c r="B40" s="175">
        <f>'Comparatif Potentiel'!B63-'Comparatif Potentiel'!B30</f>
        <v>-29</v>
      </c>
      <c r="C40" s="175">
        <f>'Comparatif Potentiel'!C63-'Comparatif Potentiel'!C30</f>
        <v>-64</v>
      </c>
      <c r="D40" s="175">
        <f>'Comparatif Potentiel'!D63-'Comparatif Potentiel'!D30</f>
        <v>-4</v>
      </c>
      <c r="E40" s="175">
        <f>'Comparatif Potentiel'!E63-'Comparatif Potentiel'!E30</f>
        <v>-56</v>
      </c>
      <c r="F40" s="31">
        <f>'Comparatif Potentiel'!F63-'Comparatif Potentiel'!F30</f>
        <v>0</v>
      </c>
      <c r="G40" s="175">
        <f>'Comparatif Potentiel'!G63-'Comparatif Potentiel'!G30</f>
        <v>-52</v>
      </c>
      <c r="H40" s="175">
        <f>'Comparatif Potentiel'!H63-'Comparatif Potentiel'!H30</f>
        <v>-40</v>
      </c>
      <c r="I40" s="175">
        <f>'Comparatif Potentiel'!I63-'Comparatif Potentiel'!I30</f>
        <v>-48</v>
      </c>
      <c r="J40" s="175">
        <f>'Comparatif Potentiel'!J63-'Comparatif Potentiel'!J30</f>
        <v>-26</v>
      </c>
      <c r="K40" s="31">
        <f>'Comparatif Potentiel'!K63-'Comparatif Potentiel'!K30</f>
        <v>0</v>
      </c>
      <c r="L40" s="175">
        <f>'Comparatif Potentiel'!L63-'Comparatif Potentiel'!L30</f>
        <v>-132</v>
      </c>
      <c r="M40" s="121"/>
    </row>
    <row r="41" spans="1:28" ht="15.75" x14ac:dyDescent="0.25">
      <c r="A41" s="106" t="s">
        <v>97</v>
      </c>
      <c r="B41" s="14">
        <f>B40</f>
        <v>-29</v>
      </c>
      <c r="C41" s="14">
        <f>B41+C40</f>
        <v>-93</v>
      </c>
      <c r="D41" s="14">
        <f t="shared" ref="D41:L41" si="12">C41+D40</f>
        <v>-97</v>
      </c>
      <c r="E41" s="14">
        <f t="shared" si="12"/>
        <v>-153</v>
      </c>
      <c r="F41" s="14">
        <f t="shared" si="12"/>
        <v>-153</v>
      </c>
      <c r="G41" s="14">
        <f t="shared" si="12"/>
        <v>-205</v>
      </c>
      <c r="H41" s="14">
        <f t="shared" si="12"/>
        <v>-245</v>
      </c>
      <c r="I41" s="31">
        <f t="shared" si="12"/>
        <v>-293</v>
      </c>
      <c r="J41" s="14">
        <f t="shared" si="12"/>
        <v>-319</v>
      </c>
      <c r="K41" s="14">
        <f t="shared" si="12"/>
        <v>-319</v>
      </c>
      <c r="L41" s="14">
        <f t="shared" si="12"/>
        <v>-451</v>
      </c>
      <c r="M41" s="89"/>
    </row>
    <row r="42" spans="1:28" ht="15.75" x14ac:dyDescent="0.25">
      <c r="A42" s="137" t="s">
        <v>210</v>
      </c>
      <c r="B42" s="138">
        <f>'Comparatif Potentiel'!B50</f>
        <v>11.04</v>
      </c>
      <c r="C42" s="138">
        <f>'Comparatif Potentiel'!C50</f>
        <v>780</v>
      </c>
      <c r="D42" s="138">
        <f>'Comparatif Potentiel'!D50</f>
        <v>14.12</v>
      </c>
      <c r="E42" s="138">
        <f>'Comparatif Potentiel'!E50</f>
        <v>217</v>
      </c>
      <c r="F42" s="138">
        <f>'Comparatif Potentiel'!F50</f>
        <v>48.64</v>
      </c>
      <c r="G42" s="138">
        <f>'Comparatif Potentiel'!G50</f>
        <v>14.59</v>
      </c>
      <c r="H42" s="138">
        <f>'Comparatif Potentiel'!H50</f>
        <v>44.32</v>
      </c>
      <c r="I42" s="138">
        <f>'Comparatif Potentiel'!I50</f>
        <v>541</v>
      </c>
      <c r="J42" s="138">
        <f>'Comparatif Potentiel'!J50</f>
        <v>65.31</v>
      </c>
      <c r="K42" s="138">
        <f>'Comparatif Potentiel'!K50</f>
        <v>4</v>
      </c>
      <c r="L42" s="138">
        <f>'Comparatif Potentiel'!L50</f>
        <v>32.520000000000003</v>
      </c>
      <c r="M42" s="90"/>
    </row>
    <row r="43" spans="1:28" x14ac:dyDescent="0.25">
      <c r="A43" s="106" t="s">
        <v>133</v>
      </c>
      <c r="B43" s="175">
        <f>'Comparatif Potentiel'!B51-'Comparatif Potentiel'!B30</f>
        <v>-33</v>
      </c>
      <c r="C43" s="204">
        <f>'Comparatif Potentiel'!C51-'Comparatif Potentiel'!C30</f>
        <v>38</v>
      </c>
      <c r="D43" s="175">
        <f>'Comparatif Potentiel'!D51-'Comparatif Potentiel'!D30</f>
        <v>-113</v>
      </c>
      <c r="E43" s="204">
        <f>'Comparatif Potentiel'!E51-'Comparatif Potentiel'!E30</f>
        <v>67</v>
      </c>
      <c r="F43" s="204">
        <f>'Comparatif Potentiel'!F51-'Comparatif Potentiel'!F30</f>
        <v>1</v>
      </c>
      <c r="G43" s="175">
        <f>'Comparatif Potentiel'!G51-'Comparatif Potentiel'!G30</f>
        <v>-73</v>
      </c>
      <c r="H43" s="175">
        <f>'Comparatif Potentiel'!H51-'Comparatif Potentiel'!H30</f>
        <v>-96</v>
      </c>
      <c r="I43" s="204">
        <f>'Comparatif Potentiel'!I51-'Comparatif Potentiel'!I30</f>
        <v>19</v>
      </c>
      <c r="J43" s="175">
        <f>'Comparatif Potentiel'!J51-'Comparatif Potentiel'!J30</f>
        <v>-12</v>
      </c>
      <c r="K43" s="31">
        <f>'Comparatif Potentiel'!K51-'Comparatif Potentiel'!K30</f>
        <v>0</v>
      </c>
      <c r="L43" s="175">
        <f>'Comparatif Potentiel'!L51-'Comparatif Potentiel'!L30</f>
        <v>-97</v>
      </c>
      <c r="M43" s="40"/>
    </row>
    <row r="44" spans="1:28" x14ac:dyDescent="0.25">
      <c r="A44" s="106" t="s">
        <v>97</v>
      </c>
      <c r="B44" s="14">
        <f>'Tableau de comparaison'!B43</f>
        <v>-33</v>
      </c>
      <c r="C44" s="14">
        <f>B44+C43</f>
        <v>5</v>
      </c>
      <c r="D44" s="14">
        <f t="shared" ref="D44:L44" si="13">C44+D43</f>
        <v>-108</v>
      </c>
      <c r="E44" s="14">
        <f t="shared" si="13"/>
        <v>-41</v>
      </c>
      <c r="F44" s="14">
        <f t="shared" si="13"/>
        <v>-40</v>
      </c>
      <c r="G44" s="14">
        <f t="shared" si="13"/>
        <v>-113</v>
      </c>
      <c r="H44" s="14">
        <f t="shared" si="13"/>
        <v>-209</v>
      </c>
      <c r="I44" s="14">
        <f t="shared" si="13"/>
        <v>-190</v>
      </c>
      <c r="J44" s="14">
        <f t="shared" si="13"/>
        <v>-202</v>
      </c>
      <c r="K44" s="14">
        <f t="shared" si="13"/>
        <v>-202</v>
      </c>
      <c r="L44" s="14">
        <f t="shared" si="13"/>
        <v>-299</v>
      </c>
      <c r="M44" s="50"/>
    </row>
    <row r="45" spans="1:28" x14ac:dyDescent="0.25">
      <c r="M45" s="50"/>
    </row>
    <row r="47" spans="1:28" x14ac:dyDescent="0.25">
      <c r="A47" t="s">
        <v>168</v>
      </c>
    </row>
    <row r="48" spans="1:28" x14ac:dyDescent="0.25">
      <c r="A48" t="s">
        <v>188</v>
      </c>
    </row>
    <row r="79" spans="12:12" x14ac:dyDescent="0.25">
      <c r="L79" s="27"/>
    </row>
    <row r="83" spans="2:14" x14ac:dyDescent="0.25">
      <c r="M83" s="41"/>
    </row>
    <row r="85" spans="2:14" x14ac:dyDescent="0.25">
      <c r="B85" s="23"/>
      <c r="C85" s="24"/>
      <c r="D85" s="23"/>
      <c r="E85" s="23"/>
      <c r="F85" s="23"/>
      <c r="G85" s="23"/>
      <c r="H85" s="23"/>
      <c r="I85" s="23"/>
      <c r="J85" s="23"/>
      <c r="K85" s="25"/>
      <c r="L85" s="4"/>
    </row>
    <row r="86" spans="2:14" x14ac:dyDescent="0.25">
      <c r="B86" s="5"/>
      <c r="C86" s="6"/>
      <c r="D86" s="6"/>
      <c r="E86" s="6"/>
      <c r="F86" s="5"/>
      <c r="G86" s="5"/>
      <c r="H86" s="6"/>
      <c r="I86" s="6"/>
      <c r="J86" s="6"/>
      <c r="K86" s="7"/>
      <c r="L86" s="8"/>
    </row>
    <row r="87" spans="2:14" x14ac:dyDescent="0.25">
      <c r="B87" s="10"/>
      <c r="C87" s="10"/>
      <c r="D87" s="10"/>
      <c r="E87" s="10"/>
      <c r="F87" s="10"/>
      <c r="G87" s="10"/>
      <c r="H87" s="10"/>
      <c r="I87" s="10"/>
      <c r="J87" s="10"/>
      <c r="K87" s="11"/>
      <c r="L87" s="12"/>
    </row>
    <row r="88" spans="2:14" x14ac:dyDescent="0.25">
      <c r="B88" s="1"/>
      <c r="C88" s="2"/>
      <c r="D88" s="1"/>
      <c r="E88" s="1"/>
      <c r="F88" s="1"/>
      <c r="G88" s="1"/>
      <c r="H88" s="1"/>
      <c r="I88" s="1"/>
      <c r="J88" s="1"/>
      <c r="K88" s="3"/>
      <c r="L88" s="4"/>
    </row>
    <row r="89" spans="2:14" x14ac:dyDescent="0.25">
      <c r="B89" s="5"/>
      <c r="C89" s="6"/>
      <c r="D89" s="6"/>
      <c r="E89" s="6"/>
      <c r="F89" s="5"/>
      <c r="G89" s="5"/>
      <c r="H89" s="6"/>
      <c r="I89" s="6"/>
      <c r="J89" s="6"/>
      <c r="K89" s="7"/>
      <c r="L89" s="8"/>
      <c r="M89" s="4"/>
      <c r="N89" s="1"/>
    </row>
    <row r="90" spans="2:14" x14ac:dyDescent="0.25">
      <c r="B90" s="10"/>
      <c r="C90" s="10"/>
      <c r="D90" s="10"/>
      <c r="E90" s="10"/>
      <c r="F90" s="10"/>
      <c r="G90" s="10"/>
      <c r="H90" s="10"/>
      <c r="I90" s="10"/>
      <c r="J90" s="10"/>
      <c r="K90" s="11"/>
      <c r="L90" s="12"/>
      <c r="M90" s="8"/>
      <c r="N90" s="9"/>
    </row>
    <row r="91" spans="2:14" x14ac:dyDescent="0.25">
      <c r="B91" s="1"/>
      <c r="C91" s="2"/>
      <c r="D91" s="1"/>
      <c r="E91" s="1"/>
      <c r="F91" s="1"/>
      <c r="G91" s="1"/>
      <c r="H91" s="1"/>
      <c r="I91" s="1"/>
      <c r="J91" s="1"/>
      <c r="K91" s="3"/>
      <c r="L91" s="4"/>
      <c r="M91" s="12"/>
      <c r="N91" s="13"/>
    </row>
    <row r="92" spans="2:14" x14ac:dyDescent="0.25">
      <c r="B92" s="5"/>
      <c r="C92" s="6"/>
      <c r="D92" s="6"/>
      <c r="E92" s="6"/>
      <c r="F92" s="5"/>
      <c r="G92" s="5"/>
      <c r="H92" s="6"/>
      <c r="I92" s="6"/>
      <c r="J92" s="6"/>
      <c r="K92" s="7"/>
      <c r="L92" s="8"/>
      <c r="M92" s="4"/>
      <c r="N92" s="1"/>
    </row>
    <row r="93" spans="2:14" x14ac:dyDescent="0.25">
      <c r="B93" s="10"/>
      <c r="C93" s="10"/>
      <c r="D93" s="10"/>
      <c r="E93" s="10"/>
      <c r="F93" s="10"/>
      <c r="G93" s="10"/>
      <c r="H93" s="10"/>
      <c r="I93" s="10"/>
      <c r="J93" s="10"/>
      <c r="K93" s="11"/>
      <c r="L93" s="12"/>
      <c r="M93" s="8"/>
      <c r="N93" s="9"/>
    </row>
    <row r="94" spans="2:14" x14ac:dyDescent="0.25">
      <c r="B94" s="1"/>
      <c r="C94" s="2"/>
      <c r="D94" s="1"/>
      <c r="E94" s="1"/>
      <c r="F94" s="1"/>
      <c r="G94" s="1"/>
      <c r="H94" s="1"/>
      <c r="I94" s="1"/>
      <c r="J94" s="1"/>
      <c r="K94" s="3"/>
      <c r="L94" s="4"/>
      <c r="M94" s="12"/>
      <c r="N94" s="13"/>
    </row>
    <row r="95" spans="2:14" x14ac:dyDescent="0.25">
      <c r="B95" s="5"/>
      <c r="C95" s="6"/>
      <c r="D95" s="6"/>
      <c r="E95" s="6"/>
      <c r="F95" s="5"/>
      <c r="G95" s="5"/>
      <c r="H95" s="6"/>
      <c r="I95" s="6"/>
      <c r="J95" s="6"/>
      <c r="K95" s="7"/>
      <c r="L95" s="8"/>
      <c r="M95" s="4"/>
      <c r="N95" s="1"/>
    </row>
    <row r="96" spans="2:14" x14ac:dyDescent="0.25">
      <c r="B96" s="10"/>
      <c r="C96" s="10"/>
      <c r="D96" s="10"/>
      <c r="E96" s="10"/>
      <c r="F96" s="10"/>
      <c r="G96" s="10"/>
      <c r="H96" s="10"/>
      <c r="I96" s="10"/>
      <c r="J96" s="10"/>
      <c r="K96" s="11"/>
      <c r="L96" s="12"/>
      <c r="M96" s="8"/>
      <c r="N96" s="9"/>
    </row>
    <row r="97" spans="13:14" x14ac:dyDescent="0.25">
      <c r="M97" s="12"/>
      <c r="N97" s="13"/>
    </row>
    <row r="98" spans="13:14" x14ac:dyDescent="0.25">
      <c r="M98" s="4"/>
      <c r="N98" s="1"/>
    </row>
    <row r="99" spans="13:14" x14ac:dyDescent="0.25">
      <c r="M99" s="8"/>
      <c r="N99" s="9"/>
    </row>
    <row r="100" spans="13:14" x14ac:dyDescent="0.25">
      <c r="M100" s="12"/>
      <c r="N100" s="13"/>
    </row>
  </sheetData>
  <mergeCells count="2">
    <mergeCell ref="B1:K1"/>
    <mergeCell ref="K2:L2"/>
  </mergeCells>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election activeCell="G20" sqref="G20"/>
    </sheetView>
  </sheetViews>
  <sheetFormatPr baseColWidth="10" defaultRowHeight="15" x14ac:dyDescent="0.25"/>
  <cols>
    <col min="1" max="1" width="16.7109375" customWidth="1"/>
    <col min="13" max="13" width="17" customWidth="1"/>
    <col min="14" max="14" width="14.42578125" customWidth="1"/>
  </cols>
  <sheetData>
    <row r="1" spans="1:18" x14ac:dyDescent="0.25">
      <c r="B1" s="257" t="s">
        <v>205</v>
      </c>
      <c r="C1" s="258"/>
      <c r="D1" s="258"/>
      <c r="E1" s="258"/>
      <c r="F1" s="258"/>
      <c r="G1" s="258"/>
      <c r="H1" s="259"/>
    </row>
    <row r="2" spans="1:18" x14ac:dyDescent="0.25">
      <c r="B2" s="260"/>
      <c r="C2" s="261"/>
      <c r="D2" s="261"/>
      <c r="E2" s="261"/>
      <c r="F2" s="261"/>
      <c r="G2" s="261"/>
      <c r="H2" s="262"/>
    </row>
    <row r="3" spans="1:18" x14ac:dyDescent="0.25">
      <c r="B3" s="263"/>
      <c r="C3" s="264"/>
      <c r="D3" s="264"/>
      <c r="E3" s="264"/>
      <c r="F3" s="264"/>
      <c r="G3" s="264"/>
      <c r="H3" s="265"/>
    </row>
    <row r="4" spans="1:18" x14ac:dyDescent="0.25">
      <c r="A4" t="s">
        <v>196</v>
      </c>
      <c r="G4" t="s">
        <v>199</v>
      </c>
      <c r="M4" t="s">
        <v>203</v>
      </c>
    </row>
    <row r="5" spans="1:18" x14ac:dyDescent="0.25">
      <c r="A5" t="s">
        <v>197</v>
      </c>
      <c r="B5" t="s">
        <v>126</v>
      </c>
      <c r="D5" t="s">
        <v>198</v>
      </c>
      <c r="G5" t="s">
        <v>200</v>
      </c>
      <c r="H5" t="s">
        <v>201</v>
      </c>
      <c r="J5" t="s">
        <v>202</v>
      </c>
      <c r="K5" t="s">
        <v>126</v>
      </c>
      <c r="M5" t="s">
        <v>200</v>
      </c>
      <c r="N5" s="107"/>
      <c r="Q5" t="s">
        <v>204</v>
      </c>
    </row>
    <row r="6" spans="1:18" x14ac:dyDescent="0.25">
      <c r="A6" s="14" t="s">
        <v>14</v>
      </c>
      <c r="B6" s="14">
        <f>SUM('Tableau de comparaison'!H7:L7)</f>
        <v>-260</v>
      </c>
      <c r="D6" s="14" t="s">
        <v>13</v>
      </c>
      <c r="E6" s="14">
        <f>SUM('Tableau de comparaison'!H4:L4)</f>
        <v>15</v>
      </c>
      <c r="G6" s="14" t="s">
        <v>14</v>
      </c>
      <c r="H6" s="14">
        <f>SUM('Tableau de comparaison'!I7:L7)</f>
        <v>-238</v>
      </c>
      <c r="J6" s="14" t="s">
        <v>13</v>
      </c>
      <c r="K6" s="14">
        <f>SUM('Tableau de comparaison'!I4:L4)</f>
        <v>48</v>
      </c>
      <c r="M6" s="14" t="s">
        <v>14</v>
      </c>
      <c r="N6" s="14">
        <f>SUM('Tableau de comparaison'!J7:L7)</f>
        <v>-67</v>
      </c>
      <c r="Q6" s="14" t="s">
        <v>124</v>
      </c>
      <c r="R6" s="14">
        <f>SUM('Tableau de comparaison'!J4:L4)</f>
        <v>33</v>
      </c>
    </row>
    <row r="7" spans="1:18" x14ac:dyDescent="0.25">
      <c r="A7" s="14" t="s">
        <v>19</v>
      </c>
      <c r="B7" s="14">
        <f>SUM('Tableau de comparaison'!H13:L13)</f>
        <v>-57</v>
      </c>
      <c r="D7" s="14" t="s">
        <v>91</v>
      </c>
      <c r="E7" s="14">
        <f>SUM('Tableau de comparaison'!H10:L10)</f>
        <v>51</v>
      </c>
      <c r="G7" s="14" t="s">
        <v>19</v>
      </c>
      <c r="H7" s="14">
        <f>SUM('Tableau de comparaison'!I13:L13)</f>
        <v>0</v>
      </c>
      <c r="J7" s="14" t="s">
        <v>91</v>
      </c>
      <c r="K7" s="14">
        <f>SUM('Tableau de comparaison'!I10:L10)</f>
        <v>85</v>
      </c>
      <c r="M7" s="144" t="s">
        <v>17</v>
      </c>
      <c r="N7" s="14">
        <f>SUM('Tableau de comparaison'!J16:L16)</f>
        <v>-67</v>
      </c>
      <c r="Q7" s="14" t="s">
        <v>91</v>
      </c>
      <c r="R7" s="14">
        <f>SUM('Tableau de comparaison'!J10:L10)</f>
        <v>195</v>
      </c>
    </row>
    <row r="8" spans="1:18" x14ac:dyDescent="0.25">
      <c r="A8" s="144" t="s">
        <v>17</v>
      </c>
      <c r="B8" s="14">
        <f>SUM('Tableau de comparaison'!H16:L16)</f>
        <v>-128</v>
      </c>
      <c r="G8" s="144" t="s">
        <v>17</v>
      </c>
      <c r="H8" s="14">
        <f>SUM('Tableau de comparaison'!I16:L16)</f>
        <v>-13</v>
      </c>
      <c r="M8" s="145" t="s">
        <v>15</v>
      </c>
      <c r="N8" s="14">
        <f>SUM('Tableau de comparaison'!J19:L19)</f>
        <v>-130</v>
      </c>
      <c r="Q8" s="14" t="s">
        <v>19</v>
      </c>
      <c r="R8" s="14">
        <f>SUM('Tableau de comparaison'!J13:L13)</f>
        <v>107</v>
      </c>
    </row>
    <row r="9" spans="1:18" x14ac:dyDescent="0.25">
      <c r="A9" s="145" t="s">
        <v>15</v>
      </c>
      <c r="B9" s="14">
        <f>SUM('Tableau de comparaison'!H19:L19)</f>
        <v>-265</v>
      </c>
      <c r="G9" s="145" t="s">
        <v>15</v>
      </c>
      <c r="H9" s="14">
        <f>SUM('Tableau de comparaison'!I19:L19)</f>
        <v>-178</v>
      </c>
      <c r="M9" s="145" t="s">
        <v>16</v>
      </c>
      <c r="N9" s="14">
        <f>SUM('Tableau de comparaison'!J22:L22)</f>
        <v>-127</v>
      </c>
      <c r="Q9" s="146" t="s">
        <v>18</v>
      </c>
      <c r="R9" s="14">
        <f>SUM('Tableau de comparaison'!J28:L28)</f>
        <v>32</v>
      </c>
    </row>
    <row r="10" spans="1:18" x14ac:dyDescent="0.25">
      <c r="A10" s="145" t="s">
        <v>16</v>
      </c>
      <c r="B10" s="14">
        <f>SUM('Tableau de comparaison'!H22:L22)</f>
        <v>-232</v>
      </c>
      <c r="G10" s="145" t="s">
        <v>16</v>
      </c>
      <c r="H10" s="14">
        <f>SUM('Tableau de comparaison'!I22:L22)</f>
        <v>-267</v>
      </c>
      <c r="M10" s="145" t="s">
        <v>119</v>
      </c>
      <c r="N10" s="14">
        <f>SUM('Tableau de comparaison'!J25:L25)</f>
        <v>-75</v>
      </c>
    </row>
    <row r="11" spans="1:18" x14ac:dyDescent="0.25">
      <c r="A11" s="145" t="s">
        <v>119</v>
      </c>
      <c r="B11" s="14">
        <f>SUM('Tableau de comparaison'!H25:L25)</f>
        <v>-88</v>
      </c>
      <c r="G11" s="145" t="s">
        <v>119</v>
      </c>
      <c r="H11" s="14">
        <f>SUM('Tableau de comparaison'!H25:L25)</f>
        <v>-88</v>
      </c>
      <c r="M11" s="147" t="s">
        <v>123</v>
      </c>
      <c r="N11" s="14">
        <f>SUM('Tableau de comparaison'!J31:L31)</f>
        <v>-188</v>
      </c>
    </row>
    <row r="12" spans="1:18" x14ac:dyDescent="0.25">
      <c r="A12" s="146" t="s">
        <v>18</v>
      </c>
      <c r="B12" s="14">
        <f>SUM('Tableau de comparaison'!H28:L28)</f>
        <v>-231</v>
      </c>
      <c r="G12" s="146" t="s">
        <v>18</v>
      </c>
      <c r="H12" s="14">
        <f>SUM('Tableau de comparaison'!I28:L28)</f>
        <v>-78</v>
      </c>
      <c r="M12" s="145" t="s">
        <v>120</v>
      </c>
      <c r="N12" s="14">
        <f>SUM('Tableau de comparaison'!J34:L34)</f>
        <v>-277</v>
      </c>
    </row>
    <row r="13" spans="1:18" x14ac:dyDescent="0.25">
      <c r="A13" s="147" t="s">
        <v>123</v>
      </c>
      <c r="B13" s="14">
        <f>SUM('Tableau de comparaison'!H31:L31)</f>
        <v>-395</v>
      </c>
      <c r="G13" s="147" t="s">
        <v>123</v>
      </c>
      <c r="H13" s="14">
        <f>SUM('Tableau de comparaison'!I31:L31)</f>
        <v>-298</v>
      </c>
      <c r="M13" s="147" t="s">
        <v>100</v>
      </c>
      <c r="N13" s="14">
        <f>SUM('Tableau de comparaison'!J37:L37)</f>
        <v>-125</v>
      </c>
    </row>
    <row r="14" spans="1:18" x14ac:dyDescent="0.25">
      <c r="A14" s="145" t="s">
        <v>120</v>
      </c>
      <c r="B14" s="14">
        <f>SUM('Tableau de comparaison'!H34:L34)</f>
        <v>-260</v>
      </c>
      <c r="G14" s="145" t="s">
        <v>120</v>
      </c>
      <c r="H14" s="14">
        <f>SUM('Tableau de comparaison'!I34:L34)</f>
        <v>-246</v>
      </c>
      <c r="M14" s="148" t="s">
        <v>161</v>
      </c>
      <c r="N14" s="14">
        <f>SUM('Tableau de comparaison'!J40:L40)</f>
        <v>-158</v>
      </c>
    </row>
    <row r="15" spans="1:18" x14ac:dyDescent="0.25">
      <c r="A15" s="147" t="s">
        <v>100</v>
      </c>
      <c r="B15" s="14">
        <f>SUM('Tableau de comparaison'!H37:L37)</f>
        <v>-253</v>
      </c>
      <c r="G15" s="147" t="s">
        <v>100</v>
      </c>
      <c r="H15" s="14">
        <f>SUM('Tableau de comparaison'!I37:L37)</f>
        <v>-370</v>
      </c>
      <c r="M15" s="190" t="s">
        <v>210</v>
      </c>
      <c r="N15" s="14">
        <f>SUM('Tableau de comparaison'!J43:L43)</f>
        <v>-109</v>
      </c>
    </row>
    <row r="16" spans="1:18" x14ac:dyDescent="0.25">
      <c r="A16" s="148" t="s">
        <v>161</v>
      </c>
      <c r="B16" s="14">
        <f>SUM('Tableau de comparaison'!H40:L40)</f>
        <v>-246</v>
      </c>
      <c r="G16" s="148" t="s">
        <v>161</v>
      </c>
      <c r="H16" s="14">
        <f>SUM('Tableau de comparaison'!I40:L40)</f>
        <v>-206</v>
      </c>
    </row>
    <row r="17" spans="1:8" x14ac:dyDescent="0.25">
      <c r="A17" s="14" t="s">
        <v>210</v>
      </c>
      <c r="B17" s="14">
        <f>SUM('Tableau de comparaison'!H43:L43)</f>
        <v>-186</v>
      </c>
      <c r="G17" s="14" t="s">
        <v>210</v>
      </c>
      <c r="H17" s="191">
        <f>SUM('Tableau de comparaison'!I43:L43)</f>
        <v>-90</v>
      </c>
    </row>
    <row r="19" spans="1:8" ht="15" customHeight="1" x14ac:dyDescent="0.25">
      <c r="A19" s="228" t="s">
        <v>215</v>
      </c>
      <c r="B19" s="228"/>
      <c r="C19" s="228"/>
    </row>
    <row r="20" spans="1:8" x14ac:dyDescent="0.25">
      <c r="A20" s="228"/>
      <c r="B20" s="228"/>
      <c r="C20" s="228"/>
    </row>
    <row r="21" spans="1:8" x14ac:dyDescent="0.25">
      <c r="A21" s="228"/>
      <c r="B21" s="228"/>
      <c r="C21" s="228"/>
    </row>
    <row r="22" spans="1:8" x14ac:dyDescent="0.25">
      <c r="A22" s="228"/>
      <c r="B22" s="228"/>
      <c r="C22" s="228"/>
    </row>
    <row r="23" spans="1:8" x14ac:dyDescent="0.25">
      <c r="A23" s="228"/>
      <c r="B23" s="228"/>
      <c r="C23" s="228"/>
    </row>
  </sheetData>
  <mergeCells count="2">
    <mergeCell ref="B1:H3"/>
    <mergeCell ref="A19:C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zoomScale="85" zoomScaleNormal="85" workbookViewId="0">
      <selection activeCell="I6" sqref="I6"/>
    </sheetView>
  </sheetViews>
  <sheetFormatPr baseColWidth="10" defaultRowHeight="15" x14ac:dyDescent="0.25"/>
  <cols>
    <col min="16" max="16" width="13" customWidth="1"/>
  </cols>
  <sheetData>
    <row r="1" spans="1:17" x14ac:dyDescent="0.25">
      <c r="A1" s="266" t="s">
        <v>164</v>
      </c>
      <c r="B1" s="267"/>
      <c r="C1" s="267"/>
      <c r="D1" s="267"/>
      <c r="E1" s="267"/>
      <c r="F1" s="267"/>
      <c r="G1" s="267"/>
      <c r="H1" s="267"/>
      <c r="I1" s="267"/>
      <c r="J1" s="267"/>
      <c r="K1" s="267"/>
      <c r="L1" s="267"/>
      <c r="M1" s="268"/>
      <c r="O1" s="200"/>
    </row>
    <row r="2" spans="1:17" x14ac:dyDescent="0.25">
      <c r="A2" s="269"/>
      <c r="B2" s="270"/>
      <c r="C2" s="270"/>
      <c r="D2" s="270"/>
      <c r="E2" s="270"/>
      <c r="F2" s="270"/>
      <c r="G2" s="270"/>
      <c r="H2" s="270"/>
      <c r="I2" s="270"/>
      <c r="J2" s="270"/>
      <c r="K2" s="270"/>
      <c r="L2" s="270"/>
      <c r="M2" s="271"/>
      <c r="O2" s="201">
        <v>1</v>
      </c>
      <c r="P2" t="s">
        <v>13</v>
      </c>
      <c r="Q2">
        <v>8839</v>
      </c>
    </row>
    <row r="3" spans="1:17" x14ac:dyDescent="0.25">
      <c r="A3" s="272"/>
      <c r="B3" s="273"/>
      <c r="C3" s="273"/>
      <c r="D3" s="273"/>
      <c r="E3" s="273"/>
      <c r="F3" s="273"/>
      <c r="G3" s="273"/>
      <c r="H3" s="273"/>
      <c r="I3" s="273"/>
      <c r="J3" s="273"/>
      <c r="K3" s="273"/>
      <c r="L3" s="273"/>
      <c r="M3" s="274"/>
      <c r="O3" s="200">
        <v>2</v>
      </c>
      <c r="P3" t="s">
        <v>14</v>
      </c>
      <c r="Q3">
        <v>8830</v>
      </c>
    </row>
    <row r="4" spans="1:17" ht="18.75" x14ac:dyDescent="0.3">
      <c r="A4" s="69" t="s">
        <v>11</v>
      </c>
      <c r="B4" s="23" t="s">
        <v>0</v>
      </c>
      <c r="C4" s="24" t="s">
        <v>1</v>
      </c>
      <c r="D4" s="23" t="s">
        <v>2</v>
      </c>
      <c r="E4" s="23" t="s">
        <v>3</v>
      </c>
      <c r="F4" s="23" t="s">
        <v>4</v>
      </c>
      <c r="G4" s="23" t="s">
        <v>5</v>
      </c>
      <c r="H4" s="23" t="s">
        <v>6</v>
      </c>
      <c r="I4" s="23" t="s">
        <v>7</v>
      </c>
      <c r="J4" s="23" t="s">
        <v>8</v>
      </c>
      <c r="K4" s="25">
        <v>1</v>
      </c>
      <c r="L4" s="70" t="s">
        <v>9</v>
      </c>
      <c r="M4" s="23" t="s">
        <v>10</v>
      </c>
      <c r="O4" s="200">
        <v>3</v>
      </c>
      <c r="P4" t="s">
        <v>19</v>
      </c>
      <c r="Q4">
        <v>8654</v>
      </c>
    </row>
    <row r="5" spans="1:17" x14ac:dyDescent="0.25">
      <c r="A5" s="79" t="s">
        <v>13</v>
      </c>
      <c r="B5" s="5">
        <v>10.36</v>
      </c>
      <c r="C5" s="6">
        <v>801</v>
      </c>
      <c r="D5" s="6">
        <v>14.04</v>
      </c>
      <c r="E5" s="6">
        <v>200</v>
      </c>
      <c r="F5" s="5">
        <v>45.62</v>
      </c>
      <c r="G5" s="5">
        <v>13.48</v>
      </c>
      <c r="H5" s="6">
        <v>41.39</v>
      </c>
      <c r="I5" s="6">
        <v>525</v>
      </c>
      <c r="J5" s="6">
        <v>57.84</v>
      </c>
      <c r="K5" s="7">
        <v>4</v>
      </c>
      <c r="L5" s="8">
        <v>25.15</v>
      </c>
      <c r="M5" s="9">
        <f>SUM(B6:F6)</f>
        <v>4633</v>
      </c>
      <c r="O5" s="200">
        <v>4</v>
      </c>
      <c r="P5" t="s">
        <v>12</v>
      </c>
      <c r="Q5">
        <v>8598</v>
      </c>
    </row>
    <row r="6" spans="1:17" x14ac:dyDescent="0.25">
      <c r="A6" s="100"/>
      <c r="B6" s="10">
        <f>IF(ISBLANK(B5)=FALSE,INT([1]Formules!$C$6*([1]Formules!$D$6-B5)^([1]Formules!$E$6)),0)</f>
        <v>1008</v>
      </c>
      <c r="C6" s="10">
        <f>IF(ISBLANK(C5)=FALSE,INT([1]Formules!$C$10*(C5-[1]Formules!$D$10)^([1]Formules!$E$10)),0)</f>
        <v>1063</v>
      </c>
      <c r="D6" s="10">
        <f>IF(ISBLANK(D5)=FALSE,INT([1]Formules!$C$13*(D5-[1]Formules!$D$13)^([1]Formules!$E$13)),0)</f>
        <v>731</v>
      </c>
      <c r="E6" s="10">
        <f>IF(ISBLANK(E5)=FALSE,INT([1]Formules!$C$11*(E5-[1]Formules!$D$11)^([1]Formules!$E$11)),0)</f>
        <v>803</v>
      </c>
      <c r="F6" s="10">
        <f>IF(ISBLANK(F5)=FALSE,INT([1]Formules!$C$7*([1]Formules!$D$7-F5)^([1]Formules!$E$7)),0)</f>
        <v>1028</v>
      </c>
      <c r="G6" s="10">
        <f>IF(ISBLANK(G5)=FALSE,INT([1]Formules!$C$8*([1]Formules!$D$8-G5)^([1]Formules!$E$8)),0)</f>
        <v>1043</v>
      </c>
      <c r="H6" s="10">
        <f>IF(ISBLANK(H5)=FALSE,INT([1]Formules!$C$14*(H5-[1]Formules!$D$14)^([1]Formules!$E$14)),0)</f>
        <v>693</v>
      </c>
      <c r="I6" s="10">
        <f>IF(ISBLANK(I5)=FALSE,INT([1]Formules!$C$12*(I5-[1]Formules!$D$12)^([1]Formules!$E$12)),0)</f>
        <v>988</v>
      </c>
      <c r="J6" s="10">
        <f>IF(ISBLANK(J5)=FALSE,INT([1]Formules!$C$15*(J5-[1]Formules!$D$15)^([1]Formules!$E$15)),0)</f>
        <v>705</v>
      </c>
      <c r="K6" s="11"/>
      <c r="L6" s="12">
        <f>IF(ISBLANK(L5)=FALSE,INT([1]Formules!$C$9*([1]Formules!$D$9-(K5*60+L5))^([1]Formules!$E$9)),0)</f>
        <v>777</v>
      </c>
      <c r="M6" s="13">
        <f>SUM(B6:L6)</f>
        <v>8839</v>
      </c>
      <c r="O6" s="200">
        <v>5</v>
      </c>
      <c r="P6" t="s">
        <v>100</v>
      </c>
      <c r="Q6">
        <v>8558</v>
      </c>
    </row>
    <row r="7" spans="1:17" x14ac:dyDescent="0.25">
      <c r="A7" s="79"/>
      <c r="B7" s="1" t="s">
        <v>0</v>
      </c>
      <c r="C7" s="2" t="s">
        <v>1</v>
      </c>
      <c r="D7" s="1" t="s">
        <v>2</v>
      </c>
      <c r="E7" s="1" t="s">
        <v>3</v>
      </c>
      <c r="F7" s="1" t="s">
        <v>4</v>
      </c>
      <c r="G7" s="1" t="s">
        <v>5</v>
      </c>
      <c r="H7" s="1" t="s">
        <v>6</v>
      </c>
      <c r="I7" s="1" t="s">
        <v>7</v>
      </c>
      <c r="J7" s="1" t="s">
        <v>8</v>
      </c>
      <c r="K7" s="3">
        <v>1</v>
      </c>
      <c r="L7" s="4" t="s">
        <v>9</v>
      </c>
      <c r="M7" s="1" t="s">
        <v>10</v>
      </c>
      <c r="O7" s="200">
        <v>6</v>
      </c>
      <c r="P7" t="s">
        <v>120</v>
      </c>
      <c r="Q7">
        <v>8506</v>
      </c>
    </row>
    <row r="8" spans="1:17" x14ac:dyDescent="0.25">
      <c r="A8" s="101" t="s">
        <v>14</v>
      </c>
      <c r="B8" s="5">
        <v>10.15</v>
      </c>
      <c r="C8" s="6">
        <v>804</v>
      </c>
      <c r="D8" s="6">
        <v>14.74</v>
      </c>
      <c r="E8" s="6">
        <v>200</v>
      </c>
      <c r="F8" s="5">
        <v>46.54</v>
      </c>
      <c r="G8" s="5">
        <v>13.42</v>
      </c>
      <c r="H8" s="6">
        <v>47.92</v>
      </c>
      <c r="I8" s="6">
        <v>470</v>
      </c>
      <c r="J8" s="6">
        <v>58.72</v>
      </c>
      <c r="K8" s="7">
        <v>4</v>
      </c>
      <c r="L8" s="8">
        <v>32.83</v>
      </c>
      <c r="M8" s="9">
        <f>SUM(B9:F9)</f>
        <v>4688</v>
      </c>
      <c r="O8" s="201">
        <v>7</v>
      </c>
      <c r="P8" t="s">
        <v>123</v>
      </c>
      <c r="Q8">
        <v>8483</v>
      </c>
    </row>
    <row r="9" spans="1:17" x14ac:dyDescent="0.25">
      <c r="A9" s="100"/>
      <c r="B9" s="10">
        <f>IF(ISBLANK(B8)=FALSE,INT([1]Formules!$C$6*([1]Formules!$D$6-B8)^([1]Formules!$E$6)),0)</f>
        <v>1059</v>
      </c>
      <c r="C9" s="10">
        <f>IF(ISBLANK(C8)=FALSE,INT([1]Formules!$C$10*(C8-[1]Formules!$D$10)^([1]Formules!$E$10)),0)</f>
        <v>1071</v>
      </c>
      <c r="D9" s="10">
        <f>IF(ISBLANK(D8)=FALSE,INT([1]Formules!$C$13*(D8-[1]Formules!$D$13)^([1]Formules!$E$13)),0)</f>
        <v>774</v>
      </c>
      <c r="E9" s="10">
        <f>IF(ISBLANK(E8)=FALSE,INT([1]Formules!$C$11*(E8-[1]Formules!$D$11)^([1]Formules!$E$11)),0)</f>
        <v>803</v>
      </c>
      <c r="F9" s="10">
        <f>IF(ISBLANK(F8)=FALSE,INT([1]Formules!$C$7*([1]Formules!$D$7-F8)^([1]Formules!$E$7)),0)</f>
        <v>981</v>
      </c>
      <c r="G9" s="10">
        <f>IF(ISBLANK(G8)=FALSE,INT([1]Formules!$C$8*([1]Formules!$D$8-G8)^([1]Formules!$E$8)),0)</f>
        <v>1051</v>
      </c>
      <c r="H9" s="10">
        <f>IF(ISBLANK(H8)=FALSE,INT([1]Formules!$C$14*(H8-[1]Formules!$D$14)^([1]Formules!$E$14)),0)</f>
        <v>827</v>
      </c>
      <c r="I9" s="10">
        <f>IF(ISBLANK(I8)=FALSE,INT([1]Formules!$C$12*(I8-[1]Formules!$D$12)^([1]Formules!$E$12)),0)</f>
        <v>819</v>
      </c>
      <c r="J9" s="10">
        <f>IF(ISBLANK(J8)=FALSE,INT([1]Formules!$C$15*(J8-[1]Formules!$D$15)^([1]Formules!$E$15)),0)</f>
        <v>719</v>
      </c>
      <c r="K9" s="11"/>
      <c r="L9" s="12">
        <f>IF(ISBLANK(L8)=FALSE,INT([1]Formules!$C$9*([1]Formules!$D$9-(K8*60+L8))^([1]Formules!$E$9)),0)</f>
        <v>726</v>
      </c>
      <c r="M9" s="13">
        <f>SUM(B9:L9)</f>
        <v>8830</v>
      </c>
      <c r="O9" s="200">
        <v>8</v>
      </c>
      <c r="P9" t="s">
        <v>15</v>
      </c>
      <c r="Q9">
        <v>8452</v>
      </c>
    </row>
    <row r="10" spans="1:17" x14ac:dyDescent="0.25">
      <c r="A10" s="52"/>
      <c r="B10" s="1" t="s">
        <v>0</v>
      </c>
      <c r="C10" s="2" t="s">
        <v>1</v>
      </c>
      <c r="D10" s="1" t="s">
        <v>2</v>
      </c>
      <c r="E10" s="1" t="s">
        <v>3</v>
      </c>
      <c r="F10" s="1" t="s">
        <v>111</v>
      </c>
      <c r="G10" s="1" t="s">
        <v>5</v>
      </c>
      <c r="H10" s="1" t="s">
        <v>6</v>
      </c>
      <c r="I10" s="1" t="s">
        <v>7</v>
      </c>
      <c r="J10" s="1" t="s">
        <v>8</v>
      </c>
      <c r="K10" s="3">
        <v>1</v>
      </c>
      <c r="L10" s="4" t="s">
        <v>9</v>
      </c>
      <c r="M10" s="1" t="s">
        <v>10</v>
      </c>
      <c r="O10" s="200">
        <v>9</v>
      </c>
      <c r="P10" t="s">
        <v>119</v>
      </c>
      <c r="Q10">
        <v>8447</v>
      </c>
    </row>
    <row r="11" spans="1:17" x14ac:dyDescent="0.25">
      <c r="A11" s="52" t="s">
        <v>91</v>
      </c>
      <c r="B11" s="5">
        <v>11.3</v>
      </c>
      <c r="C11" s="6">
        <v>740</v>
      </c>
      <c r="D11" s="6">
        <v>14.07</v>
      </c>
      <c r="E11" s="6">
        <v>206</v>
      </c>
      <c r="F11" s="5">
        <v>49.72</v>
      </c>
      <c r="G11" s="5">
        <v>14.65</v>
      </c>
      <c r="H11" s="6">
        <v>43.7</v>
      </c>
      <c r="I11" s="6">
        <v>480</v>
      </c>
      <c r="J11" s="6">
        <v>78.290000000000006</v>
      </c>
      <c r="K11" s="7">
        <v>4</v>
      </c>
      <c r="L11" s="8">
        <v>29.2</v>
      </c>
      <c r="M11" s="9">
        <f>SUM(B12:F12)</f>
        <v>4125</v>
      </c>
      <c r="O11" s="201">
        <v>10</v>
      </c>
      <c r="P11" t="s">
        <v>127</v>
      </c>
      <c r="Q11">
        <v>8372</v>
      </c>
    </row>
    <row r="12" spans="1:17" x14ac:dyDescent="0.25">
      <c r="A12" s="52"/>
      <c r="B12" s="10">
        <f>IF(ISBLANK(B11)=FALSE,INT([1]Formules!$C$6*([1]Formules!$D$6-B11)^([1]Formules!$E$6)),0)</f>
        <v>795</v>
      </c>
      <c r="C12" s="10">
        <f>IF(ISBLANK(C11)=FALSE,INT([1]Formules!$C$10*(C11-[1]Formules!$D$10)^([1]Formules!$E$10)),0)</f>
        <v>910</v>
      </c>
      <c r="D12" s="10">
        <f>IF(ISBLANK(D11)=FALSE,INT([1]Formules!$C$13*(D11-[1]Formules!$D$13)^([1]Formules!$E$13)),0)</f>
        <v>733</v>
      </c>
      <c r="E12" s="10">
        <f>IF(ISBLANK(E11)=FALSE,INT([1]Formules!$C$11*(E11-[1]Formules!$D$11)^([1]Formules!$E$11)),0)</f>
        <v>859</v>
      </c>
      <c r="F12" s="10">
        <f>IF(ISBLANK(F11)=FALSE,INT([1]Formules!$C$7*([1]Formules!$D$7-F11)^([1]Formules!$E$7)),0)</f>
        <v>828</v>
      </c>
      <c r="G12" s="10">
        <f>IF(ISBLANK(G11)=FALSE,INT([1]Formules!$C$8*([1]Formules!$D$8-G11)^([1]Formules!$E$8)),0)</f>
        <v>892</v>
      </c>
      <c r="H12" s="10">
        <f>IF(ISBLANK(H11)=FALSE,INT([1]Formules!$C$14*(H11-[1]Formules!$D$14)^([1]Formules!$E$14)),0)</f>
        <v>740</v>
      </c>
      <c r="I12" s="10">
        <f>IF(ISBLANK(I11)=FALSE,INT([1]Formules!$C$12*(I11-[1]Formules!$D$12)^([1]Formules!$E$12)),0)</f>
        <v>849</v>
      </c>
      <c r="J12" s="10">
        <f>IF(ISBLANK(J11)=FALSE,INT([1]Formules!$C$15*(J11-[1]Formules!$D$15)^([1]Formules!$E$15)),0)</f>
        <v>1016</v>
      </c>
      <c r="K12" s="11"/>
      <c r="L12" s="12">
        <f>IF(ISBLANK(L11)=FALSE,INT([1]Formules!$C$9*([1]Formules!$D$9-(K11*60+L11))^([1]Formules!$E$9)),0)</f>
        <v>750</v>
      </c>
      <c r="M12" s="13">
        <f t="shared" ref="M12" si="0">SUM(B12:L12)</f>
        <v>8372</v>
      </c>
      <c r="O12" s="200">
        <v>11</v>
      </c>
      <c r="P12" t="s">
        <v>161</v>
      </c>
      <c r="Q12">
        <v>8259</v>
      </c>
    </row>
    <row r="13" spans="1:17" x14ac:dyDescent="0.25">
      <c r="A13" s="79"/>
      <c r="B13" s="1" t="s">
        <v>0</v>
      </c>
      <c r="C13" s="2" t="s">
        <v>1</v>
      </c>
      <c r="D13" s="1" t="s">
        <v>2</v>
      </c>
      <c r="E13" s="1" t="s">
        <v>3</v>
      </c>
      <c r="F13" s="1" t="s">
        <v>4</v>
      </c>
      <c r="G13" s="1" t="s">
        <v>5</v>
      </c>
      <c r="H13" s="1" t="s">
        <v>6</v>
      </c>
      <c r="I13" s="1" t="s">
        <v>7</v>
      </c>
      <c r="J13" s="1" t="s">
        <v>8</v>
      </c>
      <c r="K13" s="3">
        <v>1</v>
      </c>
      <c r="L13" s="4" t="s">
        <v>9</v>
      </c>
      <c r="M13" s="1" t="s">
        <v>10</v>
      </c>
      <c r="O13" s="200">
        <v>12</v>
      </c>
      <c r="P13" t="s">
        <v>213</v>
      </c>
      <c r="Q13">
        <f>8222</f>
        <v>8222</v>
      </c>
    </row>
    <row r="14" spans="1:17" x14ac:dyDescent="0.25">
      <c r="A14" s="101" t="s">
        <v>12</v>
      </c>
      <c r="B14" s="5">
        <v>10.89</v>
      </c>
      <c r="C14" s="6">
        <v>751</v>
      </c>
      <c r="D14" s="6">
        <v>15.97</v>
      </c>
      <c r="E14" s="6">
        <v>200</v>
      </c>
      <c r="F14" s="5">
        <v>50.07</v>
      </c>
      <c r="G14" s="5">
        <v>14.01</v>
      </c>
      <c r="H14" s="6">
        <v>48.99</v>
      </c>
      <c r="I14" s="6">
        <v>515</v>
      </c>
      <c r="J14" s="6">
        <v>65.77</v>
      </c>
      <c r="K14" s="7">
        <v>4</v>
      </c>
      <c r="L14" s="8">
        <v>35.450000000000003</v>
      </c>
      <c r="M14" s="9">
        <f t="shared" ref="M14" si="1">SUM(B15:F15)</f>
        <v>4285</v>
      </c>
      <c r="O14" s="201">
        <v>13</v>
      </c>
      <c r="P14" t="s">
        <v>17</v>
      </c>
      <c r="Q14">
        <v>7768</v>
      </c>
    </row>
    <row r="15" spans="1:17" x14ac:dyDescent="0.25">
      <c r="A15" s="100"/>
      <c r="B15" s="10">
        <f>IF(ISBLANK(B14)=FALSE,INT([1]Formules!$C$6*([1]Formules!$D$6-B14)^([1]Formules!$E$6)),0)</f>
        <v>885</v>
      </c>
      <c r="C15" s="10">
        <f>IF(ISBLANK(C14)=FALSE,INT([1]Formules!$C$10*(C14-[1]Formules!$D$10)^([1]Formules!$E$10)),0)</f>
        <v>937</v>
      </c>
      <c r="D15" s="10">
        <f>IF(ISBLANK(D14)=FALSE,INT([1]Formules!$C$13*(D14-[1]Formules!$D$13)^([1]Formules!$E$13)),0)</f>
        <v>849</v>
      </c>
      <c r="E15" s="10">
        <f>IF(ISBLANK(E14)=FALSE,INT([1]Formules!$C$11*(E14-[1]Formules!$D$11)^([1]Formules!$E$11)),0)</f>
        <v>803</v>
      </c>
      <c r="F15" s="10">
        <f>IF(ISBLANK(F14)=FALSE,INT([1]Formules!$C$7*([1]Formules!$D$7-F14)^([1]Formules!$E$7)),0)</f>
        <v>811</v>
      </c>
      <c r="G15" s="10">
        <f>IF(ISBLANK(G14)=FALSE,INT([1]Formules!$C$8*([1]Formules!$D$8-G14)^([1]Formules!$E$8)),0)</f>
        <v>973</v>
      </c>
      <c r="H15" s="10">
        <f>IF(ISBLANK(H14)=FALSE,INT([1]Formules!$C$14*(H14-[1]Formules!$D$14)^([1]Formules!$E$14)),0)</f>
        <v>849</v>
      </c>
      <c r="I15" s="10">
        <f>IF(ISBLANK(I14)=FALSE,INT([1]Formules!$C$12*(I14-[1]Formules!$D$12)^([1]Formules!$E$12)),0)</f>
        <v>957</v>
      </c>
      <c r="J15" s="10">
        <f>IF(ISBLANK(J14)=FALSE,INT([1]Formules!$C$15*(J14-[1]Formules!$D$15)^([1]Formules!$E$15)),0)</f>
        <v>825</v>
      </c>
      <c r="K15" s="11"/>
      <c r="L15" s="12">
        <f>IF(ISBLANK(L14)=FALSE,INT([1]Formules!$C$9*([1]Formules!$D$9-(K14*60+L14))^([1]Formules!$E$9)),0)</f>
        <v>709</v>
      </c>
      <c r="M15" s="13">
        <f t="shared" ref="M15" si="2">SUM(B15:L15)</f>
        <v>8598</v>
      </c>
      <c r="O15" t="s">
        <v>169</v>
      </c>
    </row>
    <row r="16" spans="1:17" x14ac:dyDescent="0.25">
      <c r="A16" s="79"/>
      <c r="B16" s="1" t="s">
        <v>0</v>
      </c>
      <c r="C16" s="2" t="s">
        <v>1</v>
      </c>
      <c r="D16" s="1" t="s">
        <v>2</v>
      </c>
      <c r="E16" s="1" t="s">
        <v>3</v>
      </c>
      <c r="F16" s="1" t="s">
        <v>4</v>
      </c>
      <c r="G16" s="1" t="s">
        <v>5</v>
      </c>
      <c r="H16" s="1" t="s">
        <v>6</v>
      </c>
      <c r="I16" s="1" t="s">
        <v>7</v>
      </c>
      <c r="J16" s="1" t="s">
        <v>8</v>
      </c>
      <c r="K16" s="3">
        <v>1</v>
      </c>
      <c r="L16" s="4" t="s">
        <v>9</v>
      </c>
      <c r="M16" s="1" t="s">
        <v>10</v>
      </c>
    </row>
    <row r="17" spans="1:13" x14ac:dyDescent="0.25">
      <c r="A17" s="101" t="s">
        <v>19</v>
      </c>
      <c r="B17" s="5">
        <v>10.83</v>
      </c>
      <c r="C17" s="6">
        <v>757</v>
      </c>
      <c r="D17" s="6">
        <v>15.79</v>
      </c>
      <c r="E17" s="6">
        <v>198</v>
      </c>
      <c r="F17" s="5">
        <v>49.43</v>
      </c>
      <c r="G17" s="5">
        <v>14.07</v>
      </c>
      <c r="H17" s="6">
        <v>46.2</v>
      </c>
      <c r="I17" s="6">
        <v>490</v>
      </c>
      <c r="J17" s="6">
        <v>71.89</v>
      </c>
      <c r="K17" s="7">
        <v>4</v>
      </c>
      <c r="L17" s="8">
        <v>24.12</v>
      </c>
      <c r="M17" s="9">
        <f t="shared" ref="M17" si="3">SUM(B18:F18)</f>
        <v>4315</v>
      </c>
    </row>
    <row r="18" spans="1:13" x14ac:dyDescent="0.25">
      <c r="A18" s="100"/>
      <c r="B18" s="10">
        <f>IF(ISBLANK(B17)=FALSE,INT([1]Formules!$C$6*([1]Formules!$D$6-B17)^([1]Formules!$E$6)),0)</f>
        <v>899</v>
      </c>
      <c r="C18" s="10">
        <f>IF(ISBLANK(C17)=FALSE,INT([1]Formules!$C$10*(C17-[1]Formules!$D$10)^([1]Formules!$E$10)),0)</f>
        <v>952</v>
      </c>
      <c r="D18" s="10">
        <f>IF(ISBLANK(D17)=FALSE,INT([1]Formules!$C$13*(D17-[1]Formules!$D$13)^([1]Formules!$E$13)),0)</f>
        <v>838</v>
      </c>
      <c r="E18" s="10">
        <f>IF(ISBLANK(E17)=FALSE,INT([1]Formules!$C$11*(E17-[1]Formules!$D$11)^([1]Formules!$E$11)),0)</f>
        <v>785</v>
      </c>
      <c r="F18" s="10">
        <f>IF(ISBLANK(F17)=FALSE,INT([1]Formules!$C$7*([1]Formules!$D$7-F17)^([1]Formules!$E$7)),0)</f>
        <v>841</v>
      </c>
      <c r="G18" s="10">
        <f>IF(ISBLANK(G17)=FALSE,INT([1]Formules!$C$8*([1]Formules!$D$8-G17)^([1]Formules!$E$8)),0)</f>
        <v>965</v>
      </c>
      <c r="H18" s="10">
        <f>IF(ISBLANK(H17)=FALSE,INT([1]Formules!$C$14*(H17-[1]Formules!$D$14)^([1]Formules!$E$14)),0)</f>
        <v>792</v>
      </c>
      <c r="I18" s="10">
        <f>IF(ISBLANK(I17)=FALSE,INT([1]Formules!$C$12*(I17-[1]Formules!$D$12)^([1]Formules!$E$12)),0)</f>
        <v>880</v>
      </c>
      <c r="J18" s="10">
        <f>IF(ISBLANK(J17)=FALSE,INT([1]Formules!$C$15*(J17-[1]Formules!$D$15)^([1]Formules!$E$15)),0)</f>
        <v>918</v>
      </c>
      <c r="K18" s="11"/>
      <c r="L18" s="12">
        <f>IF(ISBLANK(L17)=FALSE,INT([1]Formules!$C$9*([1]Formules!$D$9-(K17*60+L17))^([1]Formules!$E$9)),0)</f>
        <v>784</v>
      </c>
      <c r="M18" s="13">
        <f t="shared" ref="M18" si="4">SUM(B18:L18)</f>
        <v>8654</v>
      </c>
    </row>
    <row r="19" spans="1:13" x14ac:dyDescent="0.25">
      <c r="A19" s="79"/>
      <c r="B19" s="1" t="s">
        <v>0</v>
      </c>
      <c r="C19" s="2" t="s">
        <v>1</v>
      </c>
      <c r="D19" s="1" t="s">
        <v>2</v>
      </c>
      <c r="E19" s="1" t="s">
        <v>3</v>
      </c>
      <c r="F19" s="1" t="s">
        <v>4</v>
      </c>
      <c r="G19" s="1" t="s">
        <v>5</v>
      </c>
      <c r="H19" s="1" t="s">
        <v>6</v>
      </c>
      <c r="I19" s="1" t="s">
        <v>7</v>
      </c>
      <c r="J19" s="1" t="s">
        <v>8</v>
      </c>
      <c r="K19" s="3">
        <v>1</v>
      </c>
      <c r="L19" s="4" t="s">
        <v>9</v>
      </c>
      <c r="M19" s="1" t="s">
        <v>10</v>
      </c>
    </row>
    <row r="20" spans="1:13" x14ac:dyDescent="0.25">
      <c r="A20" s="101" t="s">
        <v>17</v>
      </c>
      <c r="B20" s="5">
        <v>11.11</v>
      </c>
      <c r="C20" s="6">
        <v>703</v>
      </c>
      <c r="D20" s="6">
        <v>14.47</v>
      </c>
      <c r="E20" s="6">
        <v>189</v>
      </c>
      <c r="F20" s="5">
        <v>50.41</v>
      </c>
      <c r="G20" s="5">
        <v>16.239999999999998</v>
      </c>
      <c r="H20" s="6">
        <v>41.94</v>
      </c>
      <c r="I20" s="6">
        <v>530</v>
      </c>
      <c r="J20" s="6">
        <v>57.24</v>
      </c>
      <c r="K20" s="7">
        <v>4</v>
      </c>
      <c r="L20" s="8">
        <v>30.18</v>
      </c>
      <c r="M20" s="9">
        <f t="shared" ref="M20" si="5">SUM(B21:F21)</f>
        <v>3915</v>
      </c>
    </row>
    <row r="21" spans="1:13" x14ac:dyDescent="0.25">
      <c r="A21" s="100"/>
      <c r="B21" s="10">
        <f>IF(ISBLANK(B20)=FALSE,INT([1]Formules!$C$6*([1]Formules!$D$6-B20)^([1]Formules!$E$6)),0)</f>
        <v>836</v>
      </c>
      <c r="C21" s="10">
        <f>IF(ISBLANK(C20)=FALSE,INT([1]Formules!$C$10*(C20-[1]Formules!$D$10)^([1]Formules!$E$10)),0)</f>
        <v>821</v>
      </c>
      <c r="D21" s="10">
        <f>IF(ISBLANK(D20)=FALSE,INT([1]Formules!$C$13*(D20-[1]Formules!$D$13)^([1]Formules!$E$13)),0)</f>
        <v>757</v>
      </c>
      <c r="E21" s="10">
        <f>IF(ISBLANK(E20)=FALSE,INT([1]Formules!$C$11*(E20-[1]Formules!$D$11)^([1]Formules!$E$11)),0)</f>
        <v>705</v>
      </c>
      <c r="F21" s="10">
        <f>IF(ISBLANK(F20)=FALSE,INT([1]Formules!$C$7*([1]Formules!$D$7-F20)^([1]Formules!$E$7)),0)</f>
        <v>796</v>
      </c>
      <c r="G21" s="10">
        <f>IF(ISBLANK(G20)=FALSE,INT([1]Formules!$C$8*([1]Formules!$D$8-G20)^([1]Formules!$E$8)),0)</f>
        <v>706</v>
      </c>
      <c r="H21" s="10">
        <f>IF(ISBLANK(H20)=FALSE,INT([1]Formules!$C$14*(H20-[1]Formules!$D$14)^([1]Formules!$E$14)),0)</f>
        <v>704</v>
      </c>
      <c r="I21" s="10">
        <f>IF(ISBLANK(I20)=FALSE,INT([1]Formules!$C$12*(I20-[1]Formules!$D$12)^([1]Formules!$E$12)),0)</f>
        <v>1004</v>
      </c>
      <c r="J21" s="10">
        <f>IF(ISBLANK(J20)=FALSE,INT([1]Formules!$C$15*(J20-[1]Formules!$D$15)^([1]Formules!$E$15)),0)</f>
        <v>696</v>
      </c>
      <c r="K21" s="11"/>
      <c r="L21" s="12">
        <f>IF(ISBLANK(L20)=FALSE,INT([1]Formules!$C$9*([1]Formules!$D$9-(K20*60+L20))^([1]Formules!$E$9)),0)</f>
        <v>743</v>
      </c>
      <c r="M21" s="13">
        <f t="shared" ref="M21" si="6">SUM(B21:L21)</f>
        <v>7768</v>
      </c>
    </row>
    <row r="22" spans="1:13" x14ac:dyDescent="0.25">
      <c r="A22" s="79"/>
      <c r="B22" s="1" t="s">
        <v>0</v>
      </c>
      <c r="C22" s="2" t="s">
        <v>1</v>
      </c>
      <c r="D22" s="1" t="s">
        <v>2</v>
      </c>
      <c r="E22" s="1" t="s">
        <v>3</v>
      </c>
      <c r="F22" s="1" t="s">
        <v>4</v>
      </c>
      <c r="G22" s="1" t="s">
        <v>5</v>
      </c>
      <c r="H22" s="1" t="s">
        <v>6</v>
      </c>
      <c r="I22" s="1" t="s">
        <v>7</v>
      </c>
      <c r="J22" s="1" t="s">
        <v>8</v>
      </c>
      <c r="K22" s="3">
        <v>1</v>
      </c>
      <c r="L22" s="4" t="s">
        <v>9</v>
      </c>
      <c r="M22" s="1" t="s">
        <v>10</v>
      </c>
    </row>
    <row r="23" spans="1:13" x14ac:dyDescent="0.25">
      <c r="A23" s="101" t="s">
        <v>15</v>
      </c>
      <c r="B23" s="5">
        <v>10.62</v>
      </c>
      <c r="C23" s="6">
        <v>757</v>
      </c>
      <c r="D23" s="6">
        <v>14.78</v>
      </c>
      <c r="E23" s="6">
        <v>207</v>
      </c>
      <c r="F23" s="5">
        <v>47.01</v>
      </c>
      <c r="G23" s="5">
        <v>14.25</v>
      </c>
      <c r="H23" s="6">
        <v>40.590000000000003</v>
      </c>
      <c r="I23" s="6">
        <v>500</v>
      </c>
      <c r="J23" s="6">
        <v>59.54</v>
      </c>
      <c r="K23" s="7">
        <v>4</v>
      </c>
      <c r="L23" s="8">
        <v>38.32</v>
      </c>
      <c r="M23" s="9">
        <f>SUM(B24:F24)</f>
        <v>4501</v>
      </c>
    </row>
    <row r="24" spans="1:13" x14ac:dyDescent="0.25">
      <c r="A24" s="100"/>
      <c r="B24" s="10">
        <f>IF(ISBLANK(B23)=FALSE,INT([1]Formules!$C$6*([1]Formules!$D$6-B23)^([1]Formules!$E$6)),0)</f>
        <v>947</v>
      </c>
      <c r="C24" s="10">
        <f>IF(ISBLANK(C23)=FALSE,INT([1]Formules!$C$10*(C23-[1]Formules!$D$10)^([1]Formules!$E$10)),0)</f>
        <v>952</v>
      </c>
      <c r="D24" s="10">
        <f>IF(ISBLANK(D23)=FALSE,INT([1]Formules!$C$13*(D23-[1]Formules!$D$13)^([1]Formules!$E$13)),0)</f>
        <v>776</v>
      </c>
      <c r="E24" s="10">
        <f>IF(ISBLANK(E23)=FALSE,INT([1]Formules!$C$11*(E23-[1]Formules!$D$11)^([1]Formules!$E$11)),0)</f>
        <v>868</v>
      </c>
      <c r="F24" s="10">
        <f>IF(ISBLANK(F23)=FALSE,INT([1]Formules!$C$7*([1]Formules!$D$7-F23)^([1]Formules!$E$7)),0)</f>
        <v>958</v>
      </c>
      <c r="G24" s="10">
        <f>IF(ISBLANK(G23)=FALSE,INT([1]Formules!$C$8*([1]Formules!$D$8-G23)^([1]Formules!$E$8)),0)</f>
        <v>942</v>
      </c>
      <c r="H24" s="10">
        <f>IF(ISBLANK(H23)=FALSE,INT([1]Formules!$C$14*(H23-[1]Formules!$D$14)^([1]Formules!$E$14)),0)</f>
        <v>677</v>
      </c>
      <c r="I24" s="10">
        <f>IF(ISBLANK(I23)=FALSE,INT([1]Formules!$C$12*(I23-[1]Formules!$D$12)^([1]Formules!$E$12)),0)</f>
        <v>910</v>
      </c>
      <c r="J24" s="10">
        <f>IF(ISBLANK(J23)=FALSE,INT([1]Formules!$C$15*(J23-[1]Formules!$D$15)^([1]Formules!$E$15)),0)</f>
        <v>731</v>
      </c>
      <c r="K24" s="11"/>
      <c r="L24" s="12">
        <f>IF(ISBLANK(L23)=FALSE,INT([1]Formules!$C$9*([1]Formules!$D$9-(K23*60+L23))^([1]Formules!$E$9)),0)</f>
        <v>691</v>
      </c>
      <c r="M24" s="13">
        <f>SUM(B24:L24)</f>
        <v>8452</v>
      </c>
    </row>
    <row r="25" spans="1:13" x14ac:dyDescent="0.25">
      <c r="A25" s="79"/>
      <c r="B25" s="1" t="s">
        <v>0</v>
      </c>
      <c r="C25" s="2" t="s">
        <v>1</v>
      </c>
      <c r="D25" s="1" t="s">
        <v>2</v>
      </c>
      <c r="E25" s="1" t="s">
        <v>3</v>
      </c>
      <c r="F25" s="1" t="s">
        <v>4</v>
      </c>
      <c r="G25" s="1" t="s">
        <v>5</v>
      </c>
      <c r="H25" s="1" t="s">
        <v>6</v>
      </c>
      <c r="I25" s="1" t="s">
        <v>7</v>
      </c>
      <c r="J25" s="1" t="s">
        <v>8</v>
      </c>
      <c r="K25" s="3">
        <v>1</v>
      </c>
      <c r="L25" s="4" t="s">
        <v>9</v>
      </c>
      <c r="M25" s="1" t="s">
        <v>10</v>
      </c>
    </row>
    <row r="26" spans="1:13" x14ac:dyDescent="0.25">
      <c r="A26" s="101" t="s">
        <v>16</v>
      </c>
      <c r="B26" s="5">
        <v>10.71</v>
      </c>
      <c r="C26" s="6">
        <v>716</v>
      </c>
      <c r="D26" s="6">
        <v>14.57</v>
      </c>
      <c r="E26" s="6">
        <v>189</v>
      </c>
      <c r="F26" s="5"/>
      <c r="G26" s="5"/>
      <c r="H26" s="6"/>
      <c r="I26" s="6"/>
      <c r="J26" s="6"/>
      <c r="K26" s="7"/>
      <c r="L26" s="8"/>
      <c r="M26" s="9">
        <f>SUM(B27:F27)</f>
        <v>3246</v>
      </c>
    </row>
    <row r="27" spans="1:13" x14ac:dyDescent="0.25">
      <c r="A27" s="100"/>
      <c r="B27" s="10">
        <f>IF(ISBLANK(B26)=FALSE,INT([1]Formules!$C$6*([1]Formules!$D$6-B26)^([1]Formules!$E$6)),0)</f>
        <v>926</v>
      </c>
      <c r="C27" s="10">
        <f>IF(ISBLANK(C26)=FALSE,INT([1]Formules!$C$10*(C26-[1]Formules!$D$10)^([1]Formules!$E$10)),0)</f>
        <v>852</v>
      </c>
      <c r="D27" s="10">
        <f>IF(ISBLANK(D26)=FALSE,INT([1]Formules!$C$13*(D26-[1]Formules!$D$13)^([1]Formules!$E$13)),0)</f>
        <v>763</v>
      </c>
      <c r="E27" s="10">
        <f>IF(ISBLANK(E26)=FALSE,INT([1]Formules!$C$11*(E26-[1]Formules!$D$11)^([1]Formules!$E$11)),0)</f>
        <v>705</v>
      </c>
      <c r="F27" s="10">
        <f>IF(ISBLANK(F26)=FALSE,INT([1]Formules!$C$7*([1]Formules!$D$7-F26)^([1]Formules!$E$7)),0)</f>
        <v>0</v>
      </c>
      <c r="G27" s="10">
        <f>IF(ISBLANK(G26)=FALSE,INT([1]Formules!$C$8*([1]Formules!$D$8-G26)^([1]Formules!$E$8)),0)</f>
        <v>0</v>
      </c>
      <c r="H27" s="10">
        <f>IF(ISBLANK(H26)=FALSE,INT([1]Formules!$C$14*(H26-[1]Formules!$D$14)^([1]Formules!$E$14)),0)</f>
        <v>0</v>
      </c>
      <c r="I27" s="10">
        <f>IF(ISBLANK(I26)=FALSE,INT([1]Formules!$C$12*(I26-[1]Formules!$D$12)^([1]Formules!$E$12)),0)</f>
        <v>0</v>
      </c>
      <c r="J27" s="10">
        <f>IF(ISBLANK(J26)=FALSE,INT([1]Formules!$C$15*(J26-[1]Formules!$D$15)^([1]Formules!$E$15)),0)</f>
        <v>0</v>
      </c>
      <c r="K27" s="11"/>
      <c r="L27" s="12">
        <f>IF(ISBLANK(L26)=FALSE,INT([1]Formules!$C$9*([1]Formules!$D$9-(K26*60+L26))^([1]Formules!$E$9)),0)</f>
        <v>0</v>
      </c>
      <c r="M27" s="13">
        <f>SUM(B27:L27)</f>
        <v>3246</v>
      </c>
    </row>
    <row r="28" spans="1:13" x14ac:dyDescent="0.25">
      <c r="A28" s="79"/>
      <c r="B28" s="1" t="s">
        <v>0</v>
      </c>
      <c r="C28" s="2" t="s">
        <v>1</v>
      </c>
      <c r="D28" s="1" t="s">
        <v>2</v>
      </c>
      <c r="E28" s="1" t="s">
        <v>3</v>
      </c>
      <c r="F28" s="1" t="s">
        <v>4</v>
      </c>
      <c r="G28" s="1" t="s">
        <v>5</v>
      </c>
      <c r="H28" s="1" t="s">
        <v>6</v>
      </c>
      <c r="I28" s="1" t="s">
        <v>7</v>
      </c>
      <c r="J28" s="1" t="s">
        <v>8</v>
      </c>
      <c r="K28" s="3">
        <v>1</v>
      </c>
      <c r="L28" s="4" t="s">
        <v>9</v>
      </c>
      <c r="M28" s="1" t="s">
        <v>10</v>
      </c>
    </row>
    <row r="29" spans="1:13" x14ac:dyDescent="0.25">
      <c r="A29" s="102" t="s">
        <v>119</v>
      </c>
      <c r="B29" s="5">
        <v>11.13</v>
      </c>
      <c r="C29" s="6">
        <v>754</v>
      </c>
      <c r="D29" s="6">
        <v>14.98</v>
      </c>
      <c r="E29" s="6">
        <v>211</v>
      </c>
      <c r="F29" s="5">
        <v>50.85</v>
      </c>
      <c r="G29" s="5">
        <v>14.84</v>
      </c>
      <c r="H29" s="6">
        <v>44.92</v>
      </c>
      <c r="I29" s="6">
        <v>530</v>
      </c>
      <c r="J29" s="6">
        <v>64.2</v>
      </c>
      <c r="K29" s="7">
        <v>4</v>
      </c>
      <c r="L29" s="8">
        <v>27.53</v>
      </c>
      <c r="M29" s="9">
        <f>SUM(B30:F30)</f>
        <v>4247</v>
      </c>
    </row>
    <row r="30" spans="1:13" x14ac:dyDescent="0.25">
      <c r="A30" s="100"/>
      <c r="B30" s="10">
        <f>IF(ISBLANK(B29)=FALSE,INT([1]Formules!$C$6*([1]Formules!$D$6-B29)^([1]Formules!$E$6)),0)</f>
        <v>832</v>
      </c>
      <c r="C30" s="10">
        <f>IF(ISBLANK(C29)=FALSE,INT([1]Formules!$C$10*(C29-[1]Formules!$D$10)^([1]Formules!$E$10)),0)</f>
        <v>945</v>
      </c>
      <c r="D30" s="10">
        <f>IF(ISBLANK(D29)=FALSE,INT([1]Formules!$C$13*(D29-[1]Formules!$D$13)^([1]Formules!$E$13)),0)</f>
        <v>788</v>
      </c>
      <c r="E30" s="10">
        <f>IF(ISBLANK(E29)=FALSE,INT([1]Formules!$C$11*(E29-[1]Formules!$D$11)^([1]Formules!$E$11)),0)</f>
        <v>906</v>
      </c>
      <c r="F30" s="10">
        <f>IF(ISBLANK(F29)=FALSE,INT([1]Formules!$C$7*([1]Formules!$D$7-F29)^([1]Formules!$E$7)),0)</f>
        <v>776</v>
      </c>
      <c r="G30" s="10">
        <f>IF(ISBLANK(G29)=FALSE,INT([1]Formules!$C$8*([1]Formules!$D$8-G29)^([1]Formules!$E$8)),0)</f>
        <v>869</v>
      </c>
      <c r="H30" s="10">
        <f>IF(ISBLANK(H29)=FALSE,INT([1]Formules!$C$14*(H29-[1]Formules!$D$14)^([1]Formules!$E$14)),0)</f>
        <v>765</v>
      </c>
      <c r="I30" s="10">
        <f>IF(ISBLANK(I29)=FALSE,INT([1]Formules!$C$12*(I29-[1]Formules!$D$12)^([1]Formules!$E$12)),0)</f>
        <v>1004</v>
      </c>
      <c r="J30" s="10">
        <f>IF(ISBLANK(J29)=FALSE,INT([1]Formules!$C$15*(J29-[1]Formules!$D$15)^([1]Formules!$E$15)),0)</f>
        <v>801</v>
      </c>
      <c r="K30" s="11"/>
      <c r="L30" s="12">
        <f>IF(ISBLANK(L29)=FALSE,INT([1]Formules!$C$9*([1]Formules!$D$9-(K29*60+L29))^([1]Formules!$E$9)),0)</f>
        <v>761</v>
      </c>
      <c r="M30" s="13">
        <f>SUM(B30:L30)</f>
        <v>8447</v>
      </c>
    </row>
    <row r="31" spans="1:13" x14ac:dyDescent="0.25">
      <c r="A31" s="79"/>
      <c r="B31" s="1" t="s">
        <v>0</v>
      </c>
      <c r="C31" s="2" t="s">
        <v>1</v>
      </c>
      <c r="D31" s="1" t="s">
        <v>2</v>
      </c>
      <c r="E31" s="1" t="s">
        <v>3</v>
      </c>
      <c r="F31" s="1" t="s">
        <v>4</v>
      </c>
      <c r="G31" s="1" t="s">
        <v>5</v>
      </c>
      <c r="H31" s="1" t="s">
        <v>6</v>
      </c>
      <c r="I31" s="1" t="s">
        <v>7</v>
      </c>
      <c r="J31" s="1" t="s">
        <v>8</v>
      </c>
      <c r="K31" s="3">
        <v>1</v>
      </c>
      <c r="L31" s="4" t="s">
        <v>9</v>
      </c>
      <c r="M31" s="1" t="s">
        <v>10</v>
      </c>
    </row>
    <row r="32" spans="1:13" x14ac:dyDescent="0.25">
      <c r="A32" s="103" t="s">
        <v>18</v>
      </c>
      <c r="B32" s="5"/>
      <c r="C32" s="6"/>
      <c r="D32" s="6"/>
      <c r="E32" s="6"/>
      <c r="F32" s="5"/>
      <c r="G32" s="5"/>
      <c r="H32" s="6"/>
      <c r="I32" s="6"/>
      <c r="J32" s="6"/>
      <c r="K32" s="7"/>
      <c r="L32" s="8"/>
      <c r="M32" s="9">
        <f t="shared" ref="M32" si="7">SUM(B33:F33)</f>
        <v>0</v>
      </c>
    </row>
    <row r="33" spans="1:13" x14ac:dyDescent="0.25">
      <c r="A33" s="100"/>
      <c r="B33" s="10">
        <f>IF(ISBLANK(B32)=FALSE,INT([1]Formules!$C$6*([1]Formules!$D$6-B32)^([1]Formules!$E$6)),0)</f>
        <v>0</v>
      </c>
      <c r="C33" s="10">
        <f>IF(ISBLANK(C32)=FALSE,INT([1]Formules!$C$10*(C32-[1]Formules!$D$10)^([1]Formules!$E$10)),0)</f>
        <v>0</v>
      </c>
      <c r="D33" s="10">
        <f>IF(ISBLANK(D32)=FALSE,INT([1]Formules!$C$13*(D32-[1]Formules!$D$13)^([1]Formules!$E$13)),0)</f>
        <v>0</v>
      </c>
      <c r="E33" s="10">
        <f>IF(ISBLANK(E32)=FALSE,INT([1]Formules!$C$11*(E32-[1]Formules!$D$11)^([1]Formules!$E$11)),0)</f>
        <v>0</v>
      </c>
      <c r="F33" s="10">
        <f>IF(ISBLANK(F32)=FALSE,INT([1]Formules!$C$7*([1]Formules!$D$7-F32)^([1]Formules!$E$7)),0)</f>
        <v>0</v>
      </c>
      <c r="G33" s="10">
        <f>IF(ISBLANK(G32)=FALSE,INT([1]Formules!$C$8*([1]Formules!$D$8-G32)^([1]Formules!$E$8)),0)</f>
        <v>0</v>
      </c>
      <c r="H33" s="10">
        <f>IF(ISBLANK(H32)=FALSE,INT([1]Formules!$C$14*(H32-[1]Formules!$D$14)^([1]Formules!$E$14)),0)</f>
        <v>0</v>
      </c>
      <c r="I33" s="10">
        <f>IF(ISBLANK(I32)=FALSE,INT([1]Formules!$C$12*(I32-[1]Formules!$D$12)^([1]Formules!$E$12)),0)</f>
        <v>0</v>
      </c>
      <c r="J33" s="10">
        <f>IF(ISBLANK(J32)=FALSE,INT([1]Formules!$C$15*(J32-[1]Formules!$D$15)^([1]Formules!$E$15)),0)</f>
        <v>0</v>
      </c>
      <c r="K33" s="11"/>
      <c r="L33" s="12">
        <f>IF(ISBLANK(L32)=FALSE,INT([1]Formules!$C$9*([1]Formules!$D$9-(K32*60+L32))^([1]Formules!$E$9)),0)</f>
        <v>0</v>
      </c>
      <c r="M33" s="13">
        <f t="shared" ref="M33" si="8">SUM(B33:L33)</f>
        <v>0</v>
      </c>
    </row>
    <row r="34" spans="1:13" x14ac:dyDescent="0.25">
      <c r="A34" s="79"/>
      <c r="B34" s="1" t="s">
        <v>0</v>
      </c>
      <c r="C34" s="2" t="s">
        <v>1</v>
      </c>
      <c r="D34" s="1" t="s">
        <v>2</v>
      </c>
      <c r="E34" s="1" t="s">
        <v>3</v>
      </c>
      <c r="F34" s="1" t="s">
        <v>4</v>
      </c>
      <c r="G34" s="1" t="s">
        <v>5</v>
      </c>
      <c r="H34" s="1" t="s">
        <v>6</v>
      </c>
      <c r="I34" s="1" t="s">
        <v>7</v>
      </c>
      <c r="J34" s="1" t="s">
        <v>8</v>
      </c>
      <c r="K34" s="3">
        <v>1</v>
      </c>
      <c r="L34" s="4" t="s">
        <v>9</v>
      </c>
      <c r="M34" s="1" t="s">
        <v>10</v>
      </c>
    </row>
    <row r="35" spans="1:13" x14ac:dyDescent="0.25">
      <c r="A35" s="104" t="s">
        <v>123</v>
      </c>
      <c r="B35" s="5">
        <v>10.89</v>
      </c>
      <c r="C35" s="6">
        <v>755</v>
      </c>
      <c r="D35" s="6">
        <v>14.88</v>
      </c>
      <c r="E35" s="6">
        <v>221</v>
      </c>
      <c r="F35" s="5">
        <v>48.76</v>
      </c>
      <c r="G35" s="5">
        <v>14.22</v>
      </c>
      <c r="H35" s="6">
        <v>42.14</v>
      </c>
      <c r="I35" s="6">
        <v>490</v>
      </c>
      <c r="J35" s="6">
        <v>52.82</v>
      </c>
      <c r="K35" s="7">
        <v>4</v>
      </c>
      <c r="L35" s="8">
        <v>17.350000000000001</v>
      </c>
      <c r="M35" s="9">
        <f t="shared" ref="M35" si="9">SUM(B36:F36)</f>
        <v>4489</v>
      </c>
    </row>
    <row r="36" spans="1:13" x14ac:dyDescent="0.25">
      <c r="A36" s="100"/>
      <c r="B36" s="10">
        <f>IF(ISBLANK(B35)=FALSE,INT([1]Formules!$C$6*([1]Formules!$D$6-B35)^([1]Formules!$E$6)),0)</f>
        <v>885</v>
      </c>
      <c r="C36" s="10">
        <f>IF(ISBLANK(C35)=FALSE,INT([1]Formules!$C$10*(C35-[1]Formules!$D$10)^([1]Formules!$E$10)),0)</f>
        <v>947</v>
      </c>
      <c r="D36" s="10">
        <f>IF(ISBLANK(D35)=FALSE,INT([1]Formules!$C$13*(D35-[1]Formules!$D$13)^([1]Formules!$E$13)),0)</f>
        <v>782</v>
      </c>
      <c r="E36" s="10">
        <f>IF(ISBLANK(E35)=FALSE,INT([1]Formules!$C$11*(E35-[1]Formules!$D$11)^([1]Formules!$E$11)),0)</f>
        <v>1002</v>
      </c>
      <c r="F36" s="10">
        <f>IF(ISBLANK(F35)=FALSE,INT([1]Formules!$C$7*([1]Formules!$D$7-F35)^([1]Formules!$E$7)),0)</f>
        <v>873</v>
      </c>
      <c r="G36" s="10">
        <f>IF(ISBLANK(G35)=FALSE,INT([1]Formules!$C$8*([1]Formules!$D$8-G35)^([1]Formules!$E$8)),0)</f>
        <v>946</v>
      </c>
      <c r="H36" s="10">
        <f>IF(ISBLANK(H35)=FALSE,INT([1]Formules!$C$14*(H35-[1]Formules!$D$14)^([1]Formules!$E$14)),0)</f>
        <v>708</v>
      </c>
      <c r="I36" s="10">
        <f>IF(ISBLANK(I35)=FALSE,INT([1]Formules!$C$12*(I35-[1]Formules!$D$12)^([1]Formules!$E$12)),0)</f>
        <v>880</v>
      </c>
      <c r="J36" s="10">
        <f>IF(ISBLANK(J35)=FALSE,INT([1]Formules!$C$15*(J35-[1]Formules!$D$15)^([1]Formules!$E$15)),0)</f>
        <v>630</v>
      </c>
      <c r="K36" s="11"/>
      <c r="L36" s="12">
        <f>IF(ISBLANK(L35)=FALSE,INT([1]Formules!$C$9*([1]Formules!$D$9-(K35*60+L35))^([1]Formules!$E$9)),0)</f>
        <v>830</v>
      </c>
      <c r="M36" s="13">
        <f t="shared" ref="M36" si="10">SUM(B36:L36)</f>
        <v>8483</v>
      </c>
    </row>
    <row r="37" spans="1:13" x14ac:dyDescent="0.25">
      <c r="A37" s="71"/>
      <c r="B37" s="1" t="s">
        <v>0</v>
      </c>
      <c r="C37" s="2" t="s">
        <v>1</v>
      </c>
      <c r="D37" s="1" t="s">
        <v>2</v>
      </c>
      <c r="E37" s="1" t="s">
        <v>3</v>
      </c>
      <c r="F37" s="1" t="s">
        <v>4</v>
      </c>
      <c r="G37" s="1" t="s">
        <v>5</v>
      </c>
      <c r="H37" s="1" t="s">
        <v>6</v>
      </c>
      <c r="I37" s="1" t="s">
        <v>7</v>
      </c>
      <c r="J37" s="1" t="s">
        <v>8</v>
      </c>
      <c r="K37" s="3">
        <v>1</v>
      </c>
      <c r="L37" s="4" t="s">
        <v>9</v>
      </c>
      <c r="M37" s="1" t="s">
        <v>10</v>
      </c>
    </row>
    <row r="38" spans="1:13" x14ac:dyDescent="0.25">
      <c r="A38" s="104" t="s">
        <v>120</v>
      </c>
      <c r="B38" s="5">
        <v>10.6</v>
      </c>
      <c r="C38" s="6">
        <v>772</v>
      </c>
      <c r="D38" s="6">
        <v>14.11</v>
      </c>
      <c r="E38" s="6">
        <v>209</v>
      </c>
      <c r="F38" s="5">
        <v>49.04</v>
      </c>
      <c r="G38" s="5">
        <v>14.71</v>
      </c>
      <c r="H38" s="6">
        <v>48.17</v>
      </c>
      <c r="I38" s="6">
        <v>525</v>
      </c>
      <c r="J38" s="6">
        <v>58.32</v>
      </c>
      <c r="K38" s="7">
        <v>4</v>
      </c>
      <c r="L38" s="8">
        <v>42.52</v>
      </c>
      <c r="M38" s="9">
        <f>SUM(B39:F39)</f>
        <v>4423</v>
      </c>
    </row>
    <row r="39" spans="1:13" x14ac:dyDescent="0.25">
      <c r="A39" s="100"/>
      <c r="B39" s="10">
        <f>IF(ISBLANK(B38)=FALSE,INT([1]Formules!$C$6*([1]Formules!$D$6-B38)^([1]Formules!$E$6)),0)</f>
        <v>952</v>
      </c>
      <c r="C39" s="10">
        <f>IF(ISBLANK(C38)=FALSE,INT([1]Formules!$C$10*(C38-[1]Formules!$D$10)^([1]Formules!$E$10)),0)</f>
        <v>990</v>
      </c>
      <c r="D39" s="10">
        <f>IF(ISBLANK(D38)=FALSE,INT([1]Formules!$C$13*(D38-[1]Formules!$D$13)^([1]Formules!$E$13)),0)</f>
        <v>735</v>
      </c>
      <c r="E39" s="10">
        <f>IF(ISBLANK(E38)=FALSE,INT([1]Formules!$C$11*(E38-[1]Formules!$D$11)^([1]Formules!$E$11)),0)</f>
        <v>887</v>
      </c>
      <c r="F39" s="10">
        <f>IF(ISBLANK(F38)=FALSE,INT([1]Formules!$C$7*([1]Formules!$D$7-F38)^([1]Formules!$E$7)),0)</f>
        <v>859</v>
      </c>
      <c r="G39" s="10">
        <f>IF(ISBLANK(G38)=FALSE,INT([1]Formules!$C$8*([1]Formules!$D$8-G38)^([1]Formules!$E$8)),0)</f>
        <v>885</v>
      </c>
      <c r="H39" s="10">
        <f>IF(ISBLANK(H38)=FALSE,INT([1]Formules!$C$14*(H38-[1]Formules!$D$14)^([1]Formules!$E$14)),0)</f>
        <v>832</v>
      </c>
      <c r="I39" s="10">
        <f>IF(ISBLANK(I38)=FALSE,INT([1]Formules!$C$12*(I38-[1]Formules!$D$12)^([1]Formules!$E$12)),0)</f>
        <v>988</v>
      </c>
      <c r="J39" s="10">
        <f>IF(ISBLANK(J38)=FALSE,INT([1]Formules!$C$15*(J38-[1]Formules!$D$15)^([1]Formules!$E$15)),0)</f>
        <v>713</v>
      </c>
      <c r="K39" s="11"/>
      <c r="L39" s="12">
        <f>IF(ISBLANK(L38)=FALSE,INT([1]Formules!$C$9*([1]Formules!$D$9-(K38*60+L38))^([1]Formules!$E$9)),0)</f>
        <v>665</v>
      </c>
      <c r="M39" s="13">
        <f>SUM(B39:L39)</f>
        <v>8506</v>
      </c>
    </row>
    <row r="40" spans="1:13" x14ac:dyDescent="0.25">
      <c r="A40" s="71"/>
      <c r="B40" s="1" t="s">
        <v>0</v>
      </c>
      <c r="C40" s="2" t="s">
        <v>1</v>
      </c>
      <c r="D40" s="1" t="s">
        <v>2</v>
      </c>
      <c r="E40" s="1" t="s">
        <v>3</v>
      </c>
      <c r="F40" s="1" t="s">
        <v>4</v>
      </c>
      <c r="G40" s="1" t="s">
        <v>5</v>
      </c>
      <c r="H40" s="1" t="s">
        <v>6</v>
      </c>
      <c r="I40" s="1" t="s">
        <v>7</v>
      </c>
      <c r="J40" s="1" t="s">
        <v>8</v>
      </c>
      <c r="K40" s="3">
        <v>1</v>
      </c>
      <c r="L40" s="4" t="s">
        <v>9</v>
      </c>
      <c r="M40" s="1" t="s">
        <v>10</v>
      </c>
    </row>
    <row r="41" spans="1:13" x14ac:dyDescent="0.25">
      <c r="A41" s="105" t="s">
        <v>100</v>
      </c>
      <c r="B41" s="5">
        <v>10.6</v>
      </c>
      <c r="C41" s="6">
        <v>734</v>
      </c>
      <c r="D41" s="6">
        <v>15.73</v>
      </c>
      <c r="E41" s="6">
        <v>202</v>
      </c>
      <c r="F41" s="5">
        <v>48.33</v>
      </c>
      <c r="G41" s="5">
        <v>14.68</v>
      </c>
      <c r="H41" s="6">
        <v>54.56</v>
      </c>
      <c r="I41" s="6">
        <v>455</v>
      </c>
      <c r="J41" s="6">
        <v>68.959999999999994</v>
      </c>
      <c r="K41" s="7">
        <v>4</v>
      </c>
      <c r="L41" s="8">
        <v>43.81</v>
      </c>
      <c r="M41" s="9">
        <f t="shared" ref="M41" si="11">SUM(B42:F42)</f>
        <v>4398</v>
      </c>
    </row>
    <row r="42" spans="1:13" x14ac:dyDescent="0.25">
      <c r="A42" s="101"/>
      <c r="B42" s="32">
        <f>IF(ISBLANK(B41)=FALSE,INT([1]Formules!$C$6*([1]Formules!$D$6-B41)^([1]Formules!$E$6)),0)</f>
        <v>952</v>
      </c>
      <c r="C42" s="32">
        <f>IF(ISBLANK(C41)=FALSE,INT([1]Formules!$C$10*(C41-[1]Formules!$D$10)^([1]Formules!$E$10)),0)</f>
        <v>896</v>
      </c>
      <c r="D42" s="32">
        <f>IF(ISBLANK(D41)=FALSE,INT([1]Formules!$C$13*(D41-[1]Formules!$D$13)^([1]Formules!$E$13)),0)</f>
        <v>835</v>
      </c>
      <c r="E42" s="32">
        <f>IF(ISBLANK(E41)=FALSE,INT([1]Formules!$C$11*(E41-[1]Formules!$D$11)^([1]Formules!$E$11)),0)</f>
        <v>822</v>
      </c>
      <c r="F42" s="32">
        <f>IF(ISBLANK(F41)=FALSE,INT([1]Formules!$C$7*([1]Formules!$D$7-F41)^([1]Formules!$E$7)),0)</f>
        <v>893</v>
      </c>
      <c r="G42" s="32">
        <f>IF(ISBLANK(G41)=FALSE,INT([1]Formules!$C$8*([1]Formules!$D$8-G41)^([1]Formules!$E$8)),0)</f>
        <v>889</v>
      </c>
      <c r="H42" s="32">
        <f>IF(ISBLANK(H41)=FALSE,INT([1]Formules!$C$14*(H41-[1]Formules!$D$14)^([1]Formules!$E$14)),0)</f>
        <v>966</v>
      </c>
      <c r="I42" s="32">
        <f>IF(ISBLANK(I41)=FALSE,INT([1]Formules!$C$12*(I41-[1]Formules!$D$12)^([1]Formules!$E$12)),0)</f>
        <v>775</v>
      </c>
      <c r="J42" s="32">
        <f>IF(ISBLANK(J41)=FALSE,INT([1]Formules!$C$15*(J41-[1]Formules!$D$15)^([1]Formules!$E$15)),0)</f>
        <v>874</v>
      </c>
      <c r="K42" s="33"/>
      <c r="L42" s="34">
        <f>IF(ISBLANK(L41)=FALSE,INT([1]Formules!$C$9*([1]Formules!$D$9-(K41*60+L41))^([1]Formules!$E$9)),0)</f>
        <v>656</v>
      </c>
      <c r="M42" s="35">
        <f t="shared" ref="M42" si="12">SUM(B42:L42)</f>
        <v>8558</v>
      </c>
    </row>
    <row r="43" spans="1:13" x14ac:dyDescent="0.25">
      <c r="A43" s="71"/>
      <c r="B43" s="1" t="s">
        <v>0</v>
      </c>
      <c r="C43" s="2" t="s">
        <v>1</v>
      </c>
      <c r="D43" s="1" t="s">
        <v>2</v>
      </c>
      <c r="E43" s="1" t="s">
        <v>3</v>
      </c>
      <c r="F43" s="1" t="s">
        <v>4</v>
      </c>
      <c r="G43" s="1" t="s">
        <v>5</v>
      </c>
      <c r="H43" s="1" t="s">
        <v>6</v>
      </c>
      <c r="I43" s="1" t="s">
        <v>7</v>
      </c>
      <c r="J43" s="1" t="s">
        <v>8</v>
      </c>
      <c r="K43" s="3">
        <v>1</v>
      </c>
      <c r="L43" s="4" t="s">
        <v>9</v>
      </c>
      <c r="M43" s="1" t="s">
        <v>10</v>
      </c>
    </row>
    <row r="44" spans="1:13" x14ac:dyDescent="0.25">
      <c r="A44" s="105" t="s">
        <v>161</v>
      </c>
      <c r="B44" s="5">
        <v>11.14</v>
      </c>
      <c r="C44" s="6">
        <v>714</v>
      </c>
      <c r="D44" s="6">
        <v>15.5</v>
      </c>
      <c r="E44" s="6">
        <v>204</v>
      </c>
      <c r="F44" s="5">
        <v>49.76</v>
      </c>
      <c r="G44" s="5">
        <v>14.4</v>
      </c>
      <c r="H44" s="6">
        <v>47.02</v>
      </c>
      <c r="I44" s="6">
        <v>500</v>
      </c>
      <c r="J44" s="6">
        <v>61.8</v>
      </c>
      <c r="K44" s="7">
        <v>4</v>
      </c>
      <c r="L44" s="8">
        <v>38.79</v>
      </c>
      <c r="M44" s="9">
        <f t="shared" ref="M44" si="13">SUM(B45:F45)</f>
        <v>4163</v>
      </c>
    </row>
    <row r="45" spans="1:13" x14ac:dyDescent="0.25">
      <c r="A45" s="101"/>
      <c r="B45" s="32">
        <f>IF(ISBLANK(B44)=FALSE,INT([1]Formules!$C$6*([1]Formules!$D$6-B44)^([1]Formules!$E$6)),0)</f>
        <v>830</v>
      </c>
      <c r="C45" s="32">
        <f>IF(ISBLANK(C44)=FALSE,INT([1]Formules!$C$10*(C44-[1]Formules!$D$10)^([1]Formules!$E$10)),0)</f>
        <v>847</v>
      </c>
      <c r="D45" s="32">
        <f>IF(ISBLANK(D44)=FALSE,INT([1]Formules!$C$13*(D44-[1]Formules!$D$13)^([1]Formules!$E$13)),0)</f>
        <v>820</v>
      </c>
      <c r="E45" s="32">
        <f>IF(ISBLANK(E44)=FALSE,INT([1]Formules!$C$11*(E44-[1]Formules!$D$11)^([1]Formules!$E$11)),0)</f>
        <v>840</v>
      </c>
      <c r="F45" s="32">
        <f>IF(ISBLANK(F44)=FALSE,INT([1]Formules!$C$7*([1]Formules!$D$7-F44)^([1]Formules!$E$7)),0)</f>
        <v>826</v>
      </c>
      <c r="G45" s="32">
        <f>IF(ISBLANK(G44)=FALSE,INT([1]Formules!$C$8*([1]Formules!$D$8-G44)^([1]Formules!$E$8)),0)</f>
        <v>924</v>
      </c>
      <c r="H45" s="32">
        <f>IF(ISBLANK(H44)=FALSE,INT([1]Formules!$C$14*(H44-[1]Formules!$D$14)^([1]Formules!$E$14)),0)</f>
        <v>809</v>
      </c>
      <c r="I45" s="32">
        <f>IF(ISBLANK(I44)=FALSE,INT([1]Formules!$C$12*(I44-[1]Formules!$D$12)^([1]Formules!$E$12)),0)</f>
        <v>910</v>
      </c>
      <c r="J45" s="32">
        <f>IF(ISBLANK(J44)=FALSE,INT([1]Formules!$C$15*(J44-[1]Formules!$D$15)^([1]Formules!$E$15)),0)</f>
        <v>765</v>
      </c>
      <c r="K45" s="33"/>
      <c r="L45" s="34">
        <f>IF(ISBLANK(L44)=FALSE,INT([1]Formules!$C$9*([1]Formules!$D$9-(K44*60+L44))^([1]Formules!$E$9)),0)</f>
        <v>688</v>
      </c>
      <c r="M45" s="35">
        <f t="shared" ref="M45" si="14">SUM(B45:L45)</f>
        <v>8259</v>
      </c>
    </row>
    <row r="46" spans="1:13" x14ac:dyDescent="0.25">
      <c r="A46" s="71"/>
      <c r="B46" s="198" t="s">
        <v>0</v>
      </c>
      <c r="C46" s="2" t="s">
        <v>1</v>
      </c>
      <c r="D46" s="1" t="s">
        <v>2</v>
      </c>
      <c r="E46" s="1" t="s">
        <v>3</v>
      </c>
      <c r="F46" s="1" t="s">
        <v>4</v>
      </c>
      <c r="G46" s="1" t="s">
        <v>5</v>
      </c>
      <c r="H46" s="1" t="s">
        <v>6</v>
      </c>
      <c r="I46" s="1" t="s">
        <v>7</v>
      </c>
      <c r="J46" s="1" t="s">
        <v>8</v>
      </c>
      <c r="K46" s="3">
        <v>1</v>
      </c>
      <c r="L46" s="4" t="s">
        <v>9</v>
      </c>
      <c r="M46" s="1" t="s">
        <v>10</v>
      </c>
    </row>
    <row r="47" spans="1:13" x14ac:dyDescent="0.25">
      <c r="A47" s="105" t="s">
        <v>213</v>
      </c>
      <c r="B47" s="199">
        <v>11.23</v>
      </c>
      <c r="C47" s="194">
        <v>764</v>
      </c>
      <c r="D47" s="194">
        <v>13.17</v>
      </c>
      <c r="E47" s="194">
        <v>210</v>
      </c>
      <c r="F47" s="193">
        <v>50.5</v>
      </c>
      <c r="G47" s="193">
        <v>14.64</v>
      </c>
      <c r="H47" s="194">
        <v>44.32</v>
      </c>
      <c r="I47" s="194">
        <v>541</v>
      </c>
      <c r="J47" s="194">
        <v>57.23</v>
      </c>
      <c r="K47" s="195">
        <v>4</v>
      </c>
      <c r="L47" s="196">
        <v>37.840000000000003</v>
      </c>
      <c r="M47" s="197">
        <f t="shared" ref="M47" si="15">SUM(B48:F48)</f>
        <v>4146</v>
      </c>
    </row>
    <row r="48" spans="1:13" x14ac:dyDescent="0.25">
      <c r="A48" s="100"/>
      <c r="B48" s="12">
        <f>IF(ISBLANK(B47)=FALSE,INT([1]Formules!$C$6*([1]Formules!$D$6-B47)^([1]Formules!$E$6)),0)</f>
        <v>810</v>
      </c>
      <c r="C48" s="10">
        <f>IF(ISBLANK(C47)=FALSE,INT([1]Formules!$C$10*(C47-[1]Formules!$D$10)^([1]Formules!$E$10)),0)</f>
        <v>970</v>
      </c>
      <c r="D48" s="10">
        <f>IF(ISBLANK(D47)=FALSE,INT([1]Formules!$C$13*(D47-[1]Formules!$D$13)^([1]Formules!$E$13)),0)</f>
        <v>678</v>
      </c>
      <c r="E48" s="10">
        <f>IF(ISBLANK(E47)=FALSE,INT([1]Formules!$C$11*(E47-[1]Formules!$D$11)^([1]Formules!$E$11)),0)</f>
        <v>896</v>
      </c>
      <c r="F48" s="10">
        <f>IF(ISBLANK(F47)=FALSE,INT([1]Formules!$C$7*([1]Formules!$D$7-F47)^([1]Formules!$E$7)),0)</f>
        <v>792</v>
      </c>
      <c r="G48" s="10">
        <f>IF(ISBLANK(G47)=FALSE,INT([1]Formules!$C$8*([1]Formules!$D$8-G47)^([1]Formules!$E$8)),0)</f>
        <v>894</v>
      </c>
      <c r="H48" s="10">
        <f>IF(ISBLANK(H47)=FALSE,INT([1]Formules!$C$14*(H47-[1]Formules!$D$14)^([1]Formules!$E$14)),0)</f>
        <v>753</v>
      </c>
      <c r="I48" s="10">
        <f>IF(ISBLANK(I47)=FALSE,INT([1]Formules!$C$12*(I47-[1]Formules!$D$12)^([1]Formules!$E$12)),0)</f>
        <v>1039</v>
      </c>
      <c r="J48" s="10">
        <f>IF(ISBLANK(J47)=FALSE,INT([1]Formules!$C$15*(J47-[1]Formules!$D$15)^([1]Formules!$E$15)),0)</f>
        <v>696</v>
      </c>
      <c r="K48" s="11"/>
      <c r="L48" s="12">
        <f>IF(ISBLANK(L47)=FALSE,INT([1]Formules!$C$9*([1]Formules!$D$9-(K47*60+L47))^([1]Formules!$E$9)),0)</f>
        <v>694</v>
      </c>
      <c r="M48" s="13">
        <f t="shared" ref="M48" si="16">SUM(B48:L48)</f>
        <v>8222</v>
      </c>
    </row>
  </sheetData>
  <mergeCells count="1">
    <mergeCell ref="A1:M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zoomScale="85" zoomScaleNormal="85" workbookViewId="0">
      <selection activeCell="A4" sqref="A4"/>
    </sheetView>
  </sheetViews>
  <sheetFormatPr baseColWidth="10" defaultRowHeight="15" x14ac:dyDescent="0.25"/>
  <cols>
    <col min="1" max="1" width="20.140625" customWidth="1"/>
  </cols>
  <sheetData>
    <row r="1" spans="1:15" x14ac:dyDescent="0.25">
      <c r="A1" s="229" t="s">
        <v>222</v>
      </c>
      <c r="B1" s="230"/>
      <c r="C1" s="230"/>
      <c r="D1" s="230"/>
      <c r="E1" s="230"/>
      <c r="F1" s="230"/>
      <c r="G1" s="230"/>
      <c r="H1" s="230"/>
      <c r="I1" s="230"/>
      <c r="J1" s="230"/>
      <c r="K1" s="230"/>
      <c r="L1" s="230"/>
      <c r="M1" s="231"/>
    </row>
    <row r="2" spans="1:15" x14ac:dyDescent="0.25">
      <c r="A2" s="275"/>
      <c r="B2" s="276"/>
      <c r="C2" s="276"/>
      <c r="D2" s="276"/>
      <c r="E2" s="276"/>
      <c r="F2" s="276"/>
      <c r="G2" s="276"/>
      <c r="H2" s="276"/>
      <c r="I2" s="276"/>
      <c r="J2" s="276"/>
      <c r="K2" s="276"/>
      <c r="L2" s="276"/>
      <c r="M2" s="277"/>
    </row>
    <row r="3" spans="1:15" x14ac:dyDescent="0.25">
      <c r="A3" s="232"/>
      <c r="B3" s="233"/>
      <c r="C3" s="233"/>
      <c r="D3" s="233"/>
      <c r="E3" s="233"/>
      <c r="F3" s="233"/>
      <c r="G3" s="233"/>
      <c r="H3" s="233"/>
      <c r="I3" s="233"/>
      <c r="J3" s="233"/>
      <c r="K3" s="233"/>
      <c r="L3" s="233"/>
      <c r="M3" s="234"/>
    </row>
    <row r="4" spans="1:15" x14ac:dyDescent="0.25">
      <c r="A4" s="97"/>
      <c r="B4" s="23" t="s">
        <v>0</v>
      </c>
      <c r="C4" s="24" t="s">
        <v>1</v>
      </c>
      <c r="D4" s="23" t="s">
        <v>2</v>
      </c>
      <c r="E4" s="23" t="s">
        <v>3</v>
      </c>
      <c r="F4" s="23" t="s">
        <v>4</v>
      </c>
      <c r="G4" s="23" t="s">
        <v>5</v>
      </c>
      <c r="H4" s="23" t="s">
        <v>6</v>
      </c>
      <c r="I4" s="150" t="s">
        <v>7</v>
      </c>
      <c r="J4" s="1" t="s">
        <v>8</v>
      </c>
      <c r="K4" s="151">
        <v>1</v>
      </c>
      <c r="L4" s="70" t="s">
        <v>9</v>
      </c>
      <c r="M4" s="23" t="s">
        <v>126</v>
      </c>
    </row>
    <row r="5" spans="1:15" x14ac:dyDescent="0.25">
      <c r="A5" s="97" t="s">
        <v>13</v>
      </c>
      <c r="B5" s="163">
        <f>'Suivre en Direct'!C5-'Comparatif Potentiel'!B20</f>
        <v>-10.210000000000001</v>
      </c>
      <c r="C5" s="161">
        <f>'Suivre en Direct'!D5-'Comparatif Potentiel'!C20</f>
        <v>-823</v>
      </c>
      <c r="D5" s="163">
        <f>'Suivre en Direct'!E5-'Comparatif Potentiel'!D20</f>
        <v>-15.4</v>
      </c>
      <c r="E5" s="161">
        <f>'Suivre en Direct'!F5-'Comparatif Potentiel'!E20</f>
        <v>-211</v>
      </c>
      <c r="F5" s="164">
        <f>'Suivre en Direct'!G5-'Comparatif Potentiel'!F20</f>
        <v>-45</v>
      </c>
      <c r="G5" s="163">
        <f>'Suivre en Direct'!H5-'Comparatif Potentiel'!G20</f>
        <v>-13.35</v>
      </c>
      <c r="H5" s="163">
        <f>'Suivre en Direct'!I5-'Comparatif Potentiel'!H20</f>
        <v>-47.36</v>
      </c>
      <c r="I5" s="161">
        <f>'Suivre en Direct'!J5-'Comparatif Potentiel'!I20</f>
        <v>-540</v>
      </c>
      <c r="J5" s="152">
        <f>'Suivre en Direct'!K5-'Comparatif Potentiel'!J20</f>
        <v>-66.64</v>
      </c>
      <c r="K5" s="202">
        <f>'Suivre en Direct'!L5-'Comparatif Potentiel'!K20</f>
        <v>-4</v>
      </c>
      <c r="L5" s="155">
        <f>'Suivre en Direct'!M5-'Comparatif Potentiel'!L20</f>
        <v>-14.48</v>
      </c>
      <c r="M5" s="161">
        <f>'Suivre en Direct'!N5-'Comparatif Potentiel'!M20</f>
        <v>-4944</v>
      </c>
      <c r="O5" t="s">
        <v>170</v>
      </c>
    </row>
    <row r="6" spans="1:15" x14ac:dyDescent="0.25">
      <c r="A6" s="97"/>
      <c r="B6" s="153">
        <f>'Suivre en Direct'!C6-'Comparatif Potentiel'!B21</f>
        <v>-1044</v>
      </c>
      <c r="C6" s="153">
        <f>'Suivre en Direct'!D6-'Comparatif Potentiel'!C21</f>
        <v>-1120</v>
      </c>
      <c r="D6" s="153">
        <f>'Suivre en Direct'!E6-'Comparatif Potentiel'!D21</f>
        <v>-814</v>
      </c>
      <c r="E6" s="153">
        <f>'Suivre en Direct'!F6-'Comparatif Potentiel'!E21</f>
        <v>-906</v>
      </c>
      <c r="F6" s="165">
        <f>'Suivre en Direct'!G6-'Comparatif Potentiel'!F21</f>
        <v>-1060</v>
      </c>
      <c r="G6" s="153">
        <f>'Suivre en Direct'!H6-'Comparatif Potentiel'!G21</f>
        <v>-1060</v>
      </c>
      <c r="H6" s="153">
        <f>'Suivre en Direct'!I6-'Comparatif Potentiel'!H21</f>
        <v>-816</v>
      </c>
      <c r="I6" s="153">
        <f>'Suivre en Direct'!J6-'Comparatif Potentiel'!I21</f>
        <v>-1035</v>
      </c>
      <c r="J6" s="153">
        <f>'Suivre en Direct'!K6-'Comparatif Potentiel'!J21</f>
        <v>-838</v>
      </c>
      <c r="K6" s="156">
        <f>'Suivre en Direct'!L6-'Comparatif Potentiel'!K21</f>
        <v>0</v>
      </c>
      <c r="L6" s="157">
        <f>'Suivre en Direct'!M6-'Comparatif Potentiel'!L21</f>
        <v>-850</v>
      </c>
      <c r="M6" s="153">
        <f>'Suivre en Direct'!N6-'Comparatif Potentiel'!M21</f>
        <v>-9543</v>
      </c>
    </row>
    <row r="7" spans="1:15" x14ac:dyDescent="0.25">
      <c r="A7" s="97"/>
      <c r="B7" s="1" t="s">
        <v>0</v>
      </c>
      <c r="C7" s="2" t="s">
        <v>1</v>
      </c>
      <c r="D7" s="1" t="s">
        <v>2</v>
      </c>
      <c r="E7" s="1" t="s">
        <v>3</v>
      </c>
      <c r="F7" s="166" t="s">
        <v>4</v>
      </c>
      <c r="G7" s="1" t="s">
        <v>5</v>
      </c>
      <c r="H7" s="1" t="s">
        <v>6</v>
      </c>
      <c r="I7" s="1" t="s">
        <v>7</v>
      </c>
      <c r="J7" s="1" t="s">
        <v>8</v>
      </c>
      <c r="K7" s="3">
        <v>1</v>
      </c>
      <c r="L7" s="4" t="s">
        <v>9</v>
      </c>
      <c r="M7" s="1" t="s">
        <v>126</v>
      </c>
      <c r="O7" t="s">
        <v>219</v>
      </c>
    </row>
    <row r="8" spans="1:15" x14ac:dyDescent="0.25">
      <c r="A8" s="97" t="s">
        <v>14</v>
      </c>
      <c r="B8" s="152">
        <f>'Suivre en Direct'!C8-'Comparatif Potentiel'!B23</f>
        <v>-10.15</v>
      </c>
      <c r="C8" s="162">
        <f>'Suivre en Direct'!D8-'Comparatif Potentiel'!C23</f>
        <v>-804</v>
      </c>
      <c r="D8" s="152">
        <f>'Suivre en Direct'!E8-'Comparatif Potentiel'!D23</f>
        <v>-14.74</v>
      </c>
      <c r="E8" s="162">
        <f>'Suivre en Direct'!F8-'Comparatif Potentiel'!E23</f>
        <v>-209</v>
      </c>
      <c r="F8" s="164">
        <f>'Suivre en Direct'!G8-'Comparatif Potentiel'!F23</f>
        <v>-46.54</v>
      </c>
      <c r="G8" s="152">
        <f>'Suivre en Direct'!H8-'Comparatif Potentiel'!G23</f>
        <v>-13.27</v>
      </c>
      <c r="H8" s="152">
        <f>'Suivre en Direct'!I8-'Comparatif Potentiel'!H23</f>
        <v>-47.92</v>
      </c>
      <c r="I8" s="162">
        <f>'Suivre en Direct'!J8-'Comparatif Potentiel'!I23</f>
        <v>-480</v>
      </c>
      <c r="J8" s="152">
        <f>'Suivre en Direct'!K8-'Comparatif Potentiel'!J23</f>
        <v>-64.67</v>
      </c>
      <c r="K8" s="203">
        <f>'Suivre en Direct'!L8-'Comparatif Potentiel'!K23</f>
        <v>-4</v>
      </c>
      <c r="L8" s="158">
        <f>'Suivre en Direct'!M8-'Comparatif Potentiel'!L23</f>
        <v>-24.73</v>
      </c>
      <c r="M8" s="162">
        <f>'Suivre en Direct'!N8-'Comparatif Potentiel'!M23</f>
        <v>-4772</v>
      </c>
    </row>
    <row r="9" spans="1:15" x14ac:dyDescent="0.25">
      <c r="A9" s="97"/>
      <c r="B9" s="153">
        <f>'Suivre en Direct'!C9-'Comparatif Potentiel'!B24</f>
        <v>-1059</v>
      </c>
      <c r="C9" s="153">
        <f>'Suivre en Direct'!D9-'Comparatif Potentiel'!C24</f>
        <v>-1071</v>
      </c>
      <c r="D9" s="153">
        <f>'Suivre en Direct'!E9-'Comparatif Potentiel'!D24</f>
        <v>-774</v>
      </c>
      <c r="E9" s="153">
        <f>'Suivre en Direct'!F9-'Comparatif Potentiel'!E24</f>
        <v>-887</v>
      </c>
      <c r="F9" s="165">
        <f>'Suivre en Direct'!G9-'Comparatif Potentiel'!F24</f>
        <v>-981</v>
      </c>
      <c r="G9" s="153">
        <f>'Suivre en Direct'!H9-'Comparatif Potentiel'!G24</f>
        <v>-1071</v>
      </c>
      <c r="H9" s="153">
        <f>'Suivre en Direct'!I9-'Comparatif Potentiel'!H24</f>
        <v>-827</v>
      </c>
      <c r="I9" s="153">
        <f>'Suivre en Direct'!J9-'Comparatif Potentiel'!I24</f>
        <v>-849</v>
      </c>
      <c r="J9" s="153">
        <f>'Suivre en Direct'!K9-'Comparatif Potentiel'!J24</f>
        <v>-808</v>
      </c>
      <c r="K9" s="156">
        <f>'Suivre en Direct'!L9-'Comparatif Potentiel'!K24</f>
        <v>0</v>
      </c>
      <c r="L9" s="157">
        <f>'Suivre en Direct'!M9-'Comparatif Potentiel'!L24</f>
        <v>-780</v>
      </c>
      <c r="M9" s="153">
        <f>'Suivre en Direct'!N9-'Comparatif Potentiel'!M24</f>
        <v>-9107</v>
      </c>
    </row>
    <row r="10" spans="1:15" x14ac:dyDescent="0.25">
      <c r="A10" s="97"/>
      <c r="B10" s="1" t="s">
        <v>0</v>
      </c>
      <c r="C10" s="2" t="s">
        <v>1</v>
      </c>
      <c r="D10" s="1" t="s">
        <v>2</v>
      </c>
      <c r="E10" s="1" t="s">
        <v>3</v>
      </c>
      <c r="F10" s="166" t="s">
        <v>4</v>
      </c>
      <c r="G10" s="1" t="s">
        <v>5</v>
      </c>
      <c r="H10" s="1" t="s">
        <v>6</v>
      </c>
      <c r="I10" s="1" t="s">
        <v>7</v>
      </c>
      <c r="J10" s="1" t="s">
        <v>8</v>
      </c>
      <c r="K10" s="3">
        <v>1</v>
      </c>
      <c r="L10" s="4" t="s">
        <v>9</v>
      </c>
      <c r="M10" s="1" t="s">
        <v>126</v>
      </c>
    </row>
    <row r="11" spans="1:15" x14ac:dyDescent="0.25">
      <c r="A11" s="97" t="s">
        <v>91</v>
      </c>
      <c r="B11" s="152">
        <f>'Suivre en Direct'!C11-'Comparatif Potentiel'!B26</f>
        <v>-10.9</v>
      </c>
      <c r="C11" s="162">
        <f>'Suivre en Direct'!D11-'Comparatif Potentiel'!C26</f>
        <v>-752</v>
      </c>
      <c r="D11" s="152">
        <f>'Suivre en Direct'!E11-'Comparatif Potentiel'!D26</f>
        <v>-15.2</v>
      </c>
      <c r="E11" s="162">
        <f>'Suivre en Direct'!F11-'Comparatif Potentiel'!E26</f>
        <v>-217</v>
      </c>
      <c r="F11" s="164">
        <f>'Suivre en Direct'!G11-'Comparatif Potentiel'!F26</f>
        <v>-47.65</v>
      </c>
      <c r="G11" s="152">
        <f>'Suivre en Direct'!H11-'Comparatif Potentiel'!G26</f>
        <v>-14.12</v>
      </c>
      <c r="H11" s="152">
        <f>'Suivre en Direct'!I11-'Comparatif Potentiel'!H26</f>
        <v>-47.32</v>
      </c>
      <c r="I11" s="162">
        <f>'Suivre en Direct'!J11-'Comparatif Potentiel'!I26</f>
        <v>-500</v>
      </c>
      <c r="J11" s="152">
        <f>'Suivre en Direct'!K11-'Comparatif Potentiel'!J26</f>
        <v>-78.290000000000006</v>
      </c>
      <c r="K11" s="203">
        <f>'Suivre en Direct'!L11-'Comparatif Potentiel'!K26</f>
        <v>-4</v>
      </c>
      <c r="L11" s="158">
        <f>'Suivre en Direct'!M11-'Comparatif Potentiel'!L26</f>
        <v>-16.7</v>
      </c>
      <c r="M11" s="162">
        <f>'Suivre en Direct'!N11-'Comparatif Potentiel'!M26</f>
        <v>-4514</v>
      </c>
    </row>
    <row r="12" spans="1:15" x14ac:dyDescent="0.25">
      <c r="A12" s="97"/>
      <c r="B12" s="153">
        <f>'Suivre en Direct'!C12-'Comparatif Potentiel'!B27</f>
        <v>-883</v>
      </c>
      <c r="C12" s="153">
        <f>'Suivre en Direct'!D12-'Comparatif Potentiel'!C27</f>
        <v>-940</v>
      </c>
      <c r="D12" s="153">
        <f>'Suivre en Direct'!E12-'Comparatif Potentiel'!D27</f>
        <v>-802</v>
      </c>
      <c r="E12" s="153">
        <f>'Suivre en Direct'!F12-'Comparatif Potentiel'!E27</f>
        <v>-963</v>
      </c>
      <c r="F12" s="165">
        <f>'Suivre en Direct'!G12-'Comparatif Potentiel'!F27</f>
        <v>-926</v>
      </c>
      <c r="G12" s="153">
        <f>'Suivre en Direct'!H12-'Comparatif Potentiel'!G27</f>
        <v>-959</v>
      </c>
      <c r="H12" s="153">
        <f>'Suivre en Direct'!I12-'Comparatif Potentiel'!H27</f>
        <v>-815</v>
      </c>
      <c r="I12" s="153">
        <f>'Suivre en Direct'!J12-'Comparatif Potentiel'!I27</f>
        <v>-910</v>
      </c>
      <c r="J12" s="153">
        <f>'Suivre en Direct'!K12-'Comparatif Potentiel'!J27</f>
        <v>-1016</v>
      </c>
      <c r="K12" s="156">
        <f>'Suivre en Direct'!L12-'Comparatif Potentiel'!K27</f>
        <v>0</v>
      </c>
      <c r="L12" s="157">
        <f>'Suivre en Direct'!M12-'Comparatif Potentiel'!L27</f>
        <v>-834</v>
      </c>
      <c r="M12" s="153">
        <f>'Suivre en Direct'!N12-'Comparatif Potentiel'!M27</f>
        <v>-9048</v>
      </c>
    </row>
    <row r="13" spans="1:15" x14ac:dyDescent="0.25">
      <c r="A13" s="97"/>
      <c r="B13" s="1" t="s">
        <v>0</v>
      </c>
      <c r="C13" s="2" t="s">
        <v>1</v>
      </c>
      <c r="D13" s="1" t="s">
        <v>2</v>
      </c>
      <c r="E13" s="1" t="s">
        <v>3</v>
      </c>
      <c r="F13" s="166" t="s">
        <v>4</v>
      </c>
      <c r="G13" s="1" t="s">
        <v>5</v>
      </c>
      <c r="H13" s="1" t="s">
        <v>6</v>
      </c>
      <c r="I13" s="1" t="s">
        <v>7</v>
      </c>
      <c r="J13" s="1" t="s">
        <v>8</v>
      </c>
      <c r="K13" s="3">
        <v>1</v>
      </c>
      <c r="L13" s="4" t="s">
        <v>9</v>
      </c>
      <c r="M13" s="1" t="s">
        <v>126</v>
      </c>
    </row>
    <row r="14" spans="1:15" x14ac:dyDescent="0.25">
      <c r="A14" s="97" t="s">
        <v>12</v>
      </c>
      <c r="B14" s="152">
        <f>'Suivre en Direct'!C14-'Comparatif Potentiel'!B29</f>
        <v>-10.89</v>
      </c>
      <c r="C14" s="162">
        <f>'Suivre en Direct'!D14-'Comparatif Potentiel'!C29</f>
        <v>-765</v>
      </c>
      <c r="D14" s="152">
        <f>'Suivre en Direct'!E14-'Comparatif Potentiel'!D29</f>
        <v>-15.97</v>
      </c>
      <c r="E14" s="162">
        <f>'Suivre en Direct'!F14-'Comparatif Potentiel'!E29</f>
        <v>-210</v>
      </c>
      <c r="F14" s="164">
        <f>'Suivre en Direct'!G14-'Comparatif Potentiel'!F29</f>
        <v>-48.66</v>
      </c>
      <c r="G14" s="152">
        <f>'Suivre en Direct'!H14-'Comparatif Potentiel'!G29</f>
        <v>-14.01</v>
      </c>
      <c r="H14" s="152">
        <f>'Suivre en Direct'!I14-'Comparatif Potentiel'!H29</f>
        <v>-48.99</v>
      </c>
      <c r="I14" s="162">
        <f>'Suivre en Direct'!J14-'Comparatif Potentiel'!I29</f>
        <v>-535</v>
      </c>
      <c r="J14" s="152">
        <f>'Suivre en Direct'!K14-'Comparatif Potentiel'!J29</f>
        <v>-66.09</v>
      </c>
      <c r="K14" s="203">
        <f>'Suivre en Direct'!L14-'Comparatif Potentiel'!K29</f>
        <v>-4</v>
      </c>
      <c r="L14" s="158">
        <f>'Suivre en Direct'!M14-'Comparatif Potentiel'!L29</f>
        <v>-18.04</v>
      </c>
      <c r="M14" s="162">
        <f>'Suivre en Direct'!N14-'Comparatif Potentiel'!M29</f>
        <v>-4479</v>
      </c>
    </row>
    <row r="15" spans="1:15" x14ac:dyDescent="0.25">
      <c r="A15" s="97"/>
      <c r="B15" s="153">
        <f>'Suivre en Direct'!C15-'Comparatif Potentiel'!B30</f>
        <v>-885</v>
      </c>
      <c r="C15" s="153">
        <f>'Suivre en Direct'!D15-'Comparatif Potentiel'!C30</f>
        <v>-972</v>
      </c>
      <c r="D15" s="153">
        <f>'Suivre en Direct'!E15-'Comparatif Potentiel'!D30</f>
        <v>-849</v>
      </c>
      <c r="E15" s="153">
        <f>'Suivre en Direct'!F15-'Comparatif Potentiel'!E30</f>
        <v>-896</v>
      </c>
      <c r="F15" s="165">
        <f>'Suivre en Direct'!G15-'Comparatif Potentiel'!F30</f>
        <v>-877</v>
      </c>
      <c r="G15" s="153">
        <f>'Suivre en Direct'!H15-'Comparatif Potentiel'!G30</f>
        <v>-973</v>
      </c>
      <c r="H15" s="153">
        <f>'Suivre en Direct'!I15-'Comparatif Potentiel'!H30</f>
        <v>-849</v>
      </c>
      <c r="I15" s="153">
        <f>'Suivre en Direct'!J15-'Comparatif Potentiel'!I30</f>
        <v>-1020</v>
      </c>
      <c r="J15" s="153">
        <f>'Suivre en Direct'!K15-'Comparatif Potentiel'!J30</f>
        <v>-830</v>
      </c>
      <c r="K15" s="156">
        <f>'Suivre en Direct'!L15-'Comparatif Potentiel'!K30</f>
        <v>0</v>
      </c>
      <c r="L15" s="157">
        <f>'Suivre en Direct'!M15-'Comparatif Potentiel'!L30</f>
        <v>-825</v>
      </c>
      <c r="M15" s="153">
        <f>'Suivre en Direct'!N15-'Comparatif Potentiel'!M30</f>
        <v>-8976</v>
      </c>
    </row>
    <row r="16" spans="1:15" x14ac:dyDescent="0.25">
      <c r="A16" s="97"/>
      <c r="B16" s="1" t="s">
        <v>0</v>
      </c>
      <c r="C16" s="2" t="s">
        <v>1</v>
      </c>
      <c r="D16" s="1" t="s">
        <v>2</v>
      </c>
      <c r="E16" s="1" t="s">
        <v>3</v>
      </c>
      <c r="F16" s="166" t="s">
        <v>4</v>
      </c>
      <c r="G16" s="1" t="s">
        <v>5</v>
      </c>
      <c r="H16" s="1" t="s">
        <v>6</v>
      </c>
      <c r="I16" s="1" t="s">
        <v>7</v>
      </c>
      <c r="J16" s="1" t="s">
        <v>8</v>
      </c>
      <c r="K16" s="3">
        <v>1</v>
      </c>
      <c r="L16" s="4" t="s">
        <v>9</v>
      </c>
      <c r="M16" s="1" t="s">
        <v>126</v>
      </c>
    </row>
    <row r="17" spans="1:13" x14ac:dyDescent="0.25">
      <c r="A17" s="97" t="s">
        <v>19</v>
      </c>
      <c r="B17" s="152">
        <f>'Suivre en Direct'!C17-'Comparatif Potentiel'!B32</f>
        <v>-10.67</v>
      </c>
      <c r="C17" s="162">
        <f>'Suivre en Direct'!D17-'Comparatif Potentiel'!C32</f>
        <v>-757</v>
      </c>
      <c r="D17" s="152">
        <f>'Suivre en Direct'!E17-'Comparatif Potentiel'!D32</f>
        <v>-15.79</v>
      </c>
      <c r="E17" s="162">
        <f>'Suivre en Direct'!F17-'Comparatif Potentiel'!E32</f>
        <v>-204</v>
      </c>
      <c r="F17" s="164">
        <f>'Suivre en Direct'!G17-'Comparatif Potentiel'!F32</f>
        <v>-47.98</v>
      </c>
      <c r="G17" s="152">
        <f>'Suivre en Direct'!H17-'Comparatif Potentiel'!G32</f>
        <v>-13.55</v>
      </c>
      <c r="H17" s="152">
        <f>'Suivre en Direct'!I17-'Comparatif Potentiel'!H32</f>
        <v>-46.2</v>
      </c>
      <c r="I17" s="162">
        <f>'Suivre en Direct'!J17-'Comparatif Potentiel'!I32</f>
        <v>-501</v>
      </c>
      <c r="J17" s="152">
        <f>'Suivre en Direct'!K17-'Comparatif Potentiel'!J32</f>
        <v>-71.89</v>
      </c>
      <c r="K17" s="203">
        <f>'Suivre en Direct'!L17-'Comparatif Potentiel'!K32</f>
        <v>-4</v>
      </c>
      <c r="L17" s="158">
        <f>'Suivre en Direct'!M17-'Comparatif Potentiel'!L32</f>
        <v>-15.35</v>
      </c>
      <c r="M17" s="162">
        <f>'Suivre en Direct'!N17-'Comparatif Potentiel'!M32</f>
        <v>-4475</v>
      </c>
    </row>
    <row r="18" spans="1:13" x14ac:dyDescent="0.25">
      <c r="A18" s="97"/>
      <c r="B18" s="153">
        <f>'Suivre en Direct'!C18-'Comparatif Potentiel'!B33</f>
        <v>-935</v>
      </c>
      <c r="C18" s="153">
        <f>'Suivre en Direct'!D18-'Comparatif Potentiel'!C33</f>
        <v>-952</v>
      </c>
      <c r="D18" s="153">
        <f>'Suivre en Direct'!E18-'Comparatif Potentiel'!D33</f>
        <v>-838</v>
      </c>
      <c r="E18" s="153">
        <f>'Suivre en Direct'!F18-'Comparatif Potentiel'!E33</f>
        <v>-840</v>
      </c>
      <c r="F18" s="165">
        <f>'Suivre en Direct'!G18-'Comparatif Potentiel'!F33</f>
        <v>-910</v>
      </c>
      <c r="G18" s="153">
        <f>'Suivre en Direct'!H18-'Comparatif Potentiel'!G33</f>
        <v>-1033</v>
      </c>
      <c r="H18" s="153">
        <f>'Suivre en Direct'!I18-'Comparatif Potentiel'!H33</f>
        <v>-792</v>
      </c>
      <c r="I18" s="153">
        <f>'Suivre en Direct'!J18-'Comparatif Potentiel'!I33</f>
        <v>-913</v>
      </c>
      <c r="J18" s="153">
        <f>'Suivre en Direct'!K18-'Comparatif Potentiel'!J33</f>
        <v>-918</v>
      </c>
      <c r="K18" s="156">
        <f>'Suivre en Direct'!L18-'Comparatif Potentiel'!K33</f>
        <v>0</v>
      </c>
      <c r="L18" s="157">
        <f>'Suivre en Direct'!M18-'Comparatif Potentiel'!L33</f>
        <v>-844</v>
      </c>
      <c r="M18" s="153">
        <f>'Suivre en Direct'!N18-'Comparatif Potentiel'!M33</f>
        <v>-8975</v>
      </c>
    </row>
    <row r="19" spans="1:13" x14ac:dyDescent="0.25">
      <c r="A19" s="97"/>
      <c r="B19" s="1" t="s">
        <v>0</v>
      </c>
      <c r="C19" s="2" t="s">
        <v>1</v>
      </c>
      <c r="D19" s="1" t="s">
        <v>2</v>
      </c>
      <c r="E19" s="1" t="s">
        <v>3</v>
      </c>
      <c r="F19" s="166" t="s">
        <v>4</v>
      </c>
      <c r="G19" s="1" t="s">
        <v>5</v>
      </c>
      <c r="H19" s="1" t="s">
        <v>6</v>
      </c>
      <c r="I19" s="1" t="s">
        <v>7</v>
      </c>
      <c r="J19" s="1" t="s">
        <v>8</v>
      </c>
      <c r="K19" s="3">
        <v>1</v>
      </c>
      <c r="L19" s="4" t="s">
        <v>9</v>
      </c>
      <c r="M19" s="1" t="s">
        <v>126</v>
      </c>
    </row>
    <row r="20" spans="1:13" x14ac:dyDescent="0.25">
      <c r="A20" s="97" t="s">
        <v>17</v>
      </c>
      <c r="B20" s="152">
        <f>'Suivre en Direct'!C20-'Comparatif Potentiel'!B35</f>
        <v>-10.62</v>
      </c>
      <c r="C20" s="162">
        <f>'Suivre en Direct'!D20-'Comparatif Potentiel'!C35</f>
        <v>-765</v>
      </c>
      <c r="D20" s="152">
        <f>'Suivre en Direct'!E20-'Comparatif Potentiel'!D35</f>
        <v>-14.86</v>
      </c>
      <c r="E20" s="162">
        <f>'Suivre en Direct'!F20-'Comparatif Potentiel'!E35</f>
        <v>-208</v>
      </c>
      <c r="F20" s="164">
        <f>'Suivre en Direct'!G20-'Comparatif Potentiel'!F35</f>
        <v>-47.88</v>
      </c>
      <c r="G20" s="152">
        <f>'Suivre en Direct'!H20-'Comparatif Potentiel'!G35</f>
        <v>-13.92</v>
      </c>
      <c r="H20" s="152">
        <f>'Suivre en Direct'!I20-'Comparatif Potentiel'!H35</f>
        <v>-43.38</v>
      </c>
      <c r="I20" s="162">
        <f>'Suivre en Direct'!J20-'Comparatif Potentiel'!I35</f>
        <v>-552</v>
      </c>
      <c r="J20" s="152">
        <f>'Suivre en Direct'!K20-'Comparatif Potentiel'!J35</f>
        <v>-63.59</v>
      </c>
      <c r="K20" s="203">
        <f>'Suivre en Direct'!L20-'Comparatif Potentiel'!K35</f>
        <v>-4</v>
      </c>
      <c r="L20" s="158">
        <f>'Suivre en Direct'!M20-'Comparatif Potentiel'!L35</f>
        <v>-22.29</v>
      </c>
      <c r="M20" s="162">
        <f>'Suivre en Direct'!N20-'Comparatif Potentiel'!M35</f>
        <v>-4493</v>
      </c>
    </row>
    <row r="21" spans="1:13" x14ac:dyDescent="0.25">
      <c r="A21" s="97"/>
      <c r="B21" s="153">
        <f>'Suivre en Direct'!C21-'Comparatif Potentiel'!B36</f>
        <v>-947</v>
      </c>
      <c r="C21" s="153">
        <f>'Suivre en Direct'!D21-'Comparatif Potentiel'!C36</f>
        <v>-972</v>
      </c>
      <c r="D21" s="153">
        <f>'Suivre en Direct'!E21-'Comparatif Potentiel'!D36</f>
        <v>-781</v>
      </c>
      <c r="E21" s="153">
        <f>'Suivre en Direct'!F21-'Comparatif Potentiel'!E36</f>
        <v>-878</v>
      </c>
      <c r="F21" s="165">
        <f>'Suivre en Direct'!G21-'Comparatif Potentiel'!F36</f>
        <v>-915</v>
      </c>
      <c r="G21" s="153">
        <f>'Suivre en Direct'!H21-'Comparatif Potentiel'!G36</f>
        <v>-985</v>
      </c>
      <c r="H21" s="153">
        <f>'Suivre en Direct'!I21-'Comparatif Potentiel'!H36</f>
        <v>-734</v>
      </c>
      <c r="I21" s="153">
        <f>'Suivre en Direct'!J21-'Comparatif Potentiel'!I36</f>
        <v>-1074</v>
      </c>
      <c r="J21" s="153">
        <f>'Suivre en Direct'!K21-'Comparatif Potentiel'!J36</f>
        <v>-792</v>
      </c>
      <c r="K21" s="156">
        <f>'Suivre en Direct'!L21-'Comparatif Potentiel'!K36</f>
        <v>0</v>
      </c>
      <c r="L21" s="157">
        <f>'Suivre en Direct'!M21-'Comparatif Potentiel'!L36</f>
        <v>-796</v>
      </c>
      <c r="M21" s="153">
        <f>'Suivre en Direct'!N21-'Comparatif Potentiel'!M36</f>
        <v>-8874</v>
      </c>
    </row>
    <row r="22" spans="1:13" x14ac:dyDescent="0.25">
      <c r="A22" s="97"/>
      <c r="B22" s="1" t="s">
        <v>0</v>
      </c>
      <c r="C22" s="2" t="s">
        <v>1</v>
      </c>
      <c r="D22" s="1" t="s">
        <v>2</v>
      </c>
      <c r="E22" s="1" t="s">
        <v>3</v>
      </c>
      <c r="F22" s="166" t="s">
        <v>4</v>
      </c>
      <c r="G22" s="1" t="s">
        <v>5</v>
      </c>
      <c r="H22" s="1" t="s">
        <v>6</v>
      </c>
      <c r="I22" s="1" t="s">
        <v>7</v>
      </c>
      <c r="J22" s="1" t="s">
        <v>8</v>
      </c>
      <c r="K22" s="3">
        <v>1</v>
      </c>
      <c r="L22" s="4" t="s">
        <v>9</v>
      </c>
      <c r="M22" s="1" t="s">
        <v>126</v>
      </c>
    </row>
    <row r="23" spans="1:13" x14ac:dyDescent="0.25">
      <c r="A23" s="97" t="s">
        <v>15</v>
      </c>
      <c r="B23" s="152">
        <f>'Suivre en Direct'!C23-'Comparatif Potentiel'!B38</f>
        <v>-10.62</v>
      </c>
      <c r="C23" s="162">
        <f>'Suivre en Direct'!D23-'Comparatif Potentiel'!C38</f>
        <v>-768</v>
      </c>
      <c r="D23" s="152">
        <f>'Suivre en Direct'!E23-'Comparatif Potentiel'!D38</f>
        <v>-14.78</v>
      </c>
      <c r="E23" s="162">
        <f>'Suivre en Direct'!F23-'Comparatif Potentiel'!E38</f>
        <v>-215</v>
      </c>
      <c r="F23" s="164">
        <f>'Suivre en Direct'!G23-'Comparatif Potentiel'!F38</f>
        <v>-46.75</v>
      </c>
      <c r="G23" s="152">
        <f>'Suivre en Direct'!H23-'Comparatif Potentiel'!G38</f>
        <v>-14.05</v>
      </c>
      <c r="H23" s="152">
        <f>'Suivre en Direct'!I23-'Comparatif Potentiel'!H38</f>
        <v>-44.77</v>
      </c>
      <c r="I23" s="162">
        <f>'Suivre en Direct'!J23-'Comparatif Potentiel'!I38</f>
        <v>-520</v>
      </c>
      <c r="J23" s="152">
        <f>'Suivre en Direct'!K23-'Comparatif Potentiel'!J38</f>
        <v>-64.45</v>
      </c>
      <c r="K23" s="203">
        <f>'Suivre en Direct'!L23-'Comparatif Potentiel'!K38</f>
        <v>-4</v>
      </c>
      <c r="L23" s="158">
        <f>'Suivre en Direct'!M23-'Comparatif Potentiel'!L38</f>
        <v>-33.78</v>
      </c>
      <c r="M23" s="162">
        <f>'Suivre en Direct'!N23-'Comparatif Potentiel'!M38</f>
        <v>-4618</v>
      </c>
    </row>
    <row r="24" spans="1:13" x14ac:dyDescent="0.25">
      <c r="A24" s="97"/>
      <c r="B24" s="153">
        <f>'Suivre en Direct'!C24-'Comparatif Potentiel'!B39</f>
        <v>-947</v>
      </c>
      <c r="C24" s="153">
        <f>'Suivre en Direct'!D24-'Comparatif Potentiel'!C39</f>
        <v>-980</v>
      </c>
      <c r="D24" s="153">
        <f>'Suivre en Direct'!E24-'Comparatif Potentiel'!D39</f>
        <v>-776</v>
      </c>
      <c r="E24" s="153">
        <f>'Suivre en Direct'!F24-'Comparatif Potentiel'!E39</f>
        <v>-944</v>
      </c>
      <c r="F24" s="165">
        <f>'Suivre en Direct'!G24-'Comparatif Potentiel'!F39</f>
        <v>-971</v>
      </c>
      <c r="G24" s="153">
        <f>'Suivre en Direct'!H24-'Comparatif Potentiel'!G39</f>
        <v>-968</v>
      </c>
      <c r="H24" s="153">
        <f>'Suivre en Direct'!I24-'Comparatif Potentiel'!H39</f>
        <v>-762</v>
      </c>
      <c r="I24" s="153">
        <f>'Suivre en Direct'!J24-'Comparatif Potentiel'!I39</f>
        <v>-972</v>
      </c>
      <c r="J24" s="153">
        <f>'Suivre en Direct'!K24-'Comparatif Potentiel'!J39</f>
        <v>-805</v>
      </c>
      <c r="K24" s="156">
        <f>'Suivre en Direct'!L24-'Comparatif Potentiel'!K39</f>
        <v>0</v>
      </c>
      <c r="L24" s="157">
        <f>'Suivre en Direct'!M24-'Comparatif Potentiel'!L39</f>
        <v>-720</v>
      </c>
      <c r="M24" s="153">
        <f>'Suivre en Direct'!N24-'Comparatif Potentiel'!M39</f>
        <v>-8845</v>
      </c>
    </row>
    <row r="25" spans="1:13" x14ac:dyDescent="0.25">
      <c r="A25" s="97"/>
      <c r="B25" s="1" t="s">
        <v>0</v>
      </c>
      <c r="C25" s="2" t="s">
        <v>1</v>
      </c>
      <c r="D25" s="1" t="s">
        <v>2</v>
      </c>
      <c r="E25" s="1" t="s">
        <v>3</v>
      </c>
      <c r="F25" s="166" t="s">
        <v>4</v>
      </c>
      <c r="G25" s="1" t="s">
        <v>5</v>
      </c>
      <c r="H25" s="1" t="s">
        <v>6</v>
      </c>
      <c r="I25" s="1" t="s">
        <v>7</v>
      </c>
      <c r="J25" s="1" t="s">
        <v>8</v>
      </c>
      <c r="K25" s="3">
        <v>1</v>
      </c>
      <c r="L25" s="4" t="s">
        <v>9</v>
      </c>
      <c r="M25" s="1" t="s">
        <v>126</v>
      </c>
    </row>
    <row r="26" spans="1:13" x14ac:dyDescent="0.25">
      <c r="A26" s="97" t="s">
        <v>16</v>
      </c>
      <c r="B26" s="152">
        <f>'Suivre en Direct'!C26-'Comparatif Potentiel'!B41</f>
        <v>-10.4</v>
      </c>
      <c r="C26" s="162">
        <f>'Suivre en Direct'!D26-'Comparatif Potentiel'!C41</f>
        <v>-755</v>
      </c>
      <c r="D26" s="152">
        <f>'Suivre en Direct'!E26-'Comparatif Potentiel'!D41</f>
        <v>-15.62</v>
      </c>
      <c r="E26" s="162">
        <f>'Suivre en Direct'!F26-'Comparatif Potentiel'!E41</f>
        <v>-199</v>
      </c>
      <c r="F26" s="164">
        <f>'Suivre en Direct'!G26-'Comparatif Potentiel'!F41</f>
        <v>-47.51</v>
      </c>
      <c r="G26" s="152">
        <f>'Suivre en Direct'!H26-'Comparatif Potentiel'!G41</f>
        <v>-13.63</v>
      </c>
      <c r="H26" s="152">
        <f>'Suivre en Direct'!I26-'Comparatif Potentiel'!H41</f>
        <v>-50.66</v>
      </c>
      <c r="I26" s="162">
        <f>'Suivre en Direct'!J26-'Comparatif Potentiel'!I41</f>
        <v>-490</v>
      </c>
      <c r="J26" s="152">
        <f>'Suivre en Direct'!K26-'Comparatif Potentiel'!J41</f>
        <v>-65.040000000000006</v>
      </c>
      <c r="K26" s="203">
        <f>'Suivre en Direct'!L26-'Comparatif Potentiel'!K41</f>
        <v>-4</v>
      </c>
      <c r="L26" s="158">
        <f>'Suivre en Direct'!M26-'Comparatif Potentiel'!L41</f>
        <v>-34.69</v>
      </c>
      <c r="M26" s="162">
        <f>'Suivre en Direct'!N26-'Comparatif Potentiel'!M41</f>
        <v>-4501</v>
      </c>
    </row>
    <row r="27" spans="1:13" x14ac:dyDescent="0.25">
      <c r="A27" s="97"/>
      <c r="B27" s="153">
        <f>'Suivre en Direct'!C27-'Comparatif Potentiel'!B42</f>
        <v>-999</v>
      </c>
      <c r="C27" s="153">
        <f>'Suivre en Direct'!D27-'Comparatif Potentiel'!C42</f>
        <v>-947</v>
      </c>
      <c r="D27" s="153">
        <f>'Suivre en Direct'!E27-'Comparatif Potentiel'!D42</f>
        <v>-828</v>
      </c>
      <c r="E27" s="153">
        <f>'Suivre en Direct'!F27-'Comparatif Potentiel'!E42</f>
        <v>-794</v>
      </c>
      <c r="F27" s="165">
        <f>'Suivre en Direct'!G27-'Comparatif Potentiel'!F42</f>
        <v>-933</v>
      </c>
      <c r="G27" s="153">
        <f>'Suivre en Direct'!H27-'Comparatif Potentiel'!G42</f>
        <v>-1023</v>
      </c>
      <c r="H27" s="153">
        <f>'Suivre en Direct'!I27-'Comparatif Potentiel'!H42</f>
        <v>-884</v>
      </c>
      <c r="I27" s="153">
        <f>'Suivre en Direct'!J27-'Comparatif Potentiel'!I42</f>
        <v>-880</v>
      </c>
      <c r="J27" s="153">
        <f>'Suivre en Direct'!K27-'Comparatif Potentiel'!J42</f>
        <v>-814</v>
      </c>
      <c r="K27" s="156">
        <f>'Suivre en Direct'!L27-'Comparatif Potentiel'!K42</f>
        <v>0</v>
      </c>
      <c r="L27" s="157">
        <f>'Suivre en Direct'!M27-'Comparatif Potentiel'!L42</f>
        <v>-714</v>
      </c>
      <c r="M27" s="153">
        <f>'Suivre en Direct'!N27-'Comparatif Potentiel'!M42</f>
        <v>-8816</v>
      </c>
    </row>
    <row r="28" spans="1:13" x14ac:dyDescent="0.25">
      <c r="A28" s="97"/>
      <c r="B28" s="1" t="s">
        <v>0</v>
      </c>
      <c r="C28" s="2" t="s">
        <v>1</v>
      </c>
      <c r="D28" s="1" t="s">
        <v>2</v>
      </c>
      <c r="E28" s="1" t="s">
        <v>3</v>
      </c>
      <c r="F28" s="166" t="s">
        <v>4</v>
      </c>
      <c r="G28" s="1" t="s">
        <v>5</v>
      </c>
      <c r="H28" s="1" t="s">
        <v>6</v>
      </c>
      <c r="I28" s="1" t="s">
        <v>7</v>
      </c>
      <c r="J28" s="1" t="s">
        <v>8</v>
      </c>
      <c r="K28" s="3">
        <v>1</v>
      </c>
      <c r="L28" s="4" t="s">
        <v>9</v>
      </c>
      <c r="M28" s="1" t="s">
        <v>126</v>
      </c>
    </row>
    <row r="29" spans="1:13" x14ac:dyDescent="0.25">
      <c r="A29" s="113" t="s">
        <v>119</v>
      </c>
      <c r="B29" s="152">
        <f>'Suivre en Direct'!C29-'Comparatif Potentiel'!B44</f>
        <v>-10.99</v>
      </c>
      <c r="C29" s="162">
        <f>'Suivre en Direct'!D29-'Comparatif Potentiel'!C44</f>
        <v>-782</v>
      </c>
      <c r="D29" s="152">
        <f>'Suivre en Direct'!E29-'Comparatif Potentiel'!D44</f>
        <v>-14.98</v>
      </c>
      <c r="E29" s="162">
        <f>'Suivre en Direct'!F29-'Comparatif Potentiel'!E44</f>
        <v>-218</v>
      </c>
      <c r="F29" s="164">
        <f>'Suivre en Direct'!G29-'Comparatif Potentiel'!F44</f>
        <v>-50.24</v>
      </c>
      <c r="G29" s="152">
        <f>'Suivre en Direct'!H29-'Comparatif Potentiel'!G44</f>
        <v>-14.78</v>
      </c>
      <c r="H29" s="152">
        <f>'Suivre en Direct'!I29-'Comparatif Potentiel'!H44</f>
        <v>-49.14</v>
      </c>
      <c r="I29" s="162">
        <f>'Suivre en Direct'!J29-'Comparatif Potentiel'!I44</f>
        <v>-530</v>
      </c>
      <c r="J29" s="152">
        <f>'Suivre en Direct'!K29-'Comparatif Potentiel'!J44</f>
        <v>-64.510000000000005</v>
      </c>
      <c r="K29" s="203">
        <f>'Suivre en Direct'!L29-'Comparatif Potentiel'!K44</f>
        <v>-4</v>
      </c>
      <c r="L29" s="158">
        <f>'Suivre en Direct'!M29-'Comparatif Potentiel'!L44</f>
        <v>-25.53</v>
      </c>
      <c r="M29" s="162">
        <f>'Suivre en Direct'!N29-'Comparatif Potentiel'!M44</f>
        <v>-4443</v>
      </c>
    </row>
    <row r="30" spans="1:13" x14ac:dyDescent="0.25">
      <c r="A30" s="97"/>
      <c r="B30" s="153">
        <f>'Suivre en Direct'!C30-'Comparatif Potentiel'!B45</f>
        <v>-863</v>
      </c>
      <c r="C30" s="153">
        <f>'Suivre en Direct'!D30-'Comparatif Potentiel'!C45</f>
        <v>-1015</v>
      </c>
      <c r="D30" s="153">
        <f>'Suivre en Direct'!E30-'Comparatif Potentiel'!D45</f>
        <v>-788</v>
      </c>
      <c r="E30" s="153">
        <f>'Suivre en Direct'!F30-'Comparatif Potentiel'!E45</f>
        <v>-973</v>
      </c>
      <c r="F30" s="165">
        <f>'Suivre en Direct'!G30-'Comparatif Potentiel'!F45</f>
        <v>-804</v>
      </c>
      <c r="G30" s="153">
        <f>'Suivre en Direct'!H30-'Comparatif Potentiel'!G45</f>
        <v>-876</v>
      </c>
      <c r="H30" s="153">
        <f>'Suivre en Direct'!I30-'Comparatif Potentiel'!H45</f>
        <v>-852</v>
      </c>
      <c r="I30" s="153">
        <f>'Suivre en Direct'!J30-'Comparatif Potentiel'!I45</f>
        <v>-1004</v>
      </c>
      <c r="J30" s="153">
        <f>'Suivre en Direct'!K30-'Comparatif Potentiel'!J45</f>
        <v>-806</v>
      </c>
      <c r="K30" s="156">
        <f>'Suivre en Direct'!L30-'Comparatif Potentiel'!K45</f>
        <v>0</v>
      </c>
      <c r="L30" s="157">
        <f>'Suivre en Direct'!M30-'Comparatif Potentiel'!L45</f>
        <v>-774</v>
      </c>
      <c r="M30" s="153">
        <f>'Suivre en Direct'!N30-'Comparatif Potentiel'!M45</f>
        <v>-8755</v>
      </c>
    </row>
    <row r="31" spans="1:13" x14ac:dyDescent="0.25">
      <c r="A31" s="97"/>
      <c r="B31" s="1" t="s">
        <v>0</v>
      </c>
      <c r="C31" s="2" t="s">
        <v>1</v>
      </c>
      <c r="D31" s="1" t="s">
        <v>2</v>
      </c>
      <c r="E31" s="1" t="s">
        <v>3</v>
      </c>
      <c r="F31" s="166" t="s">
        <v>4</v>
      </c>
      <c r="G31" s="1" t="s">
        <v>5</v>
      </c>
      <c r="H31" s="1" t="s">
        <v>6</v>
      </c>
      <c r="I31" s="1" t="s">
        <v>7</v>
      </c>
      <c r="J31" s="1" t="s">
        <v>8</v>
      </c>
      <c r="K31" s="3">
        <v>1</v>
      </c>
      <c r="L31" s="4" t="s">
        <v>9</v>
      </c>
      <c r="M31" s="1" t="s">
        <v>126</v>
      </c>
    </row>
    <row r="32" spans="1:13" x14ac:dyDescent="0.25">
      <c r="A32" s="119" t="s">
        <v>18</v>
      </c>
      <c r="B32" s="152">
        <f>'Suivre en Direct'!C32-'Comparatif Potentiel'!B47</f>
        <v>-10.67</v>
      </c>
      <c r="C32" s="162">
        <f>'Suivre en Direct'!D32-'Comparatif Potentiel'!C47</f>
        <v>-769</v>
      </c>
      <c r="D32" s="152">
        <f>'Suivre en Direct'!E32-'Comparatif Potentiel'!D47</f>
        <v>-14</v>
      </c>
      <c r="E32" s="162">
        <f>'Suivre en Direct'!F32-'Comparatif Potentiel'!E47</f>
        <v>-210</v>
      </c>
      <c r="F32" s="164">
        <f>'Suivre en Direct'!G32-'Comparatif Potentiel'!F47</f>
        <v>-46.69</v>
      </c>
      <c r="G32" s="152">
        <f>'Suivre en Direct'!H32-'Comparatif Potentiel'!G47</f>
        <v>-14.26</v>
      </c>
      <c r="H32" s="152">
        <f>'Suivre en Direct'!I32-'Comparatif Potentiel'!H47</f>
        <v>-41.53</v>
      </c>
      <c r="I32" s="162">
        <f>'Suivre en Direct'!J32-'Comparatif Potentiel'!I47</f>
        <v>-500</v>
      </c>
      <c r="J32" s="152">
        <f>'Suivre en Direct'!K32-'Comparatif Potentiel'!J47</f>
        <v>-65.53</v>
      </c>
      <c r="K32" s="203">
        <f>'Suivre en Direct'!L32-'Comparatif Potentiel'!K47</f>
        <v>-4</v>
      </c>
      <c r="L32" s="158">
        <f>'Suivre en Direct'!M32-'Comparatif Potentiel'!L47</f>
        <v>-12.15</v>
      </c>
      <c r="M32" s="162">
        <f>'Suivre en Direct'!N32-'Comparatif Potentiel'!M47</f>
        <v>-4515</v>
      </c>
    </row>
    <row r="33" spans="1:13" x14ac:dyDescent="0.25">
      <c r="A33" s="97"/>
      <c r="B33" s="153">
        <f>'Suivre en Direct'!C33-'Comparatif Potentiel'!B48</f>
        <v>-935</v>
      </c>
      <c r="C33" s="153">
        <f>'Suivre en Direct'!D33-'Comparatif Potentiel'!C48</f>
        <v>-982</v>
      </c>
      <c r="D33" s="153">
        <f>'Suivre en Direct'!E33-'Comparatif Potentiel'!D48</f>
        <v>-728</v>
      </c>
      <c r="E33" s="153">
        <f>'Suivre en Direct'!F33-'Comparatif Potentiel'!E48</f>
        <v>-896</v>
      </c>
      <c r="F33" s="165">
        <f>'Suivre en Direct'!G33-'Comparatif Potentiel'!F48</f>
        <v>-974</v>
      </c>
      <c r="G33" s="153">
        <f>'Suivre en Direct'!H33-'Comparatif Potentiel'!G48</f>
        <v>-941</v>
      </c>
      <c r="H33" s="153">
        <f>'Suivre en Direct'!I33-'Comparatif Potentiel'!H48</f>
        <v>-696</v>
      </c>
      <c r="I33" s="153">
        <f>'Suivre en Direct'!J33-'Comparatif Potentiel'!I48</f>
        <v>-910</v>
      </c>
      <c r="J33" s="153">
        <f>'Suivre en Direct'!K33-'Comparatif Potentiel'!J48</f>
        <v>-821</v>
      </c>
      <c r="K33" s="156">
        <f>'Suivre en Direct'!L33-'Comparatif Potentiel'!K48</f>
        <v>0</v>
      </c>
      <c r="L33" s="157">
        <f>'Suivre en Direct'!M33-'Comparatif Potentiel'!L48</f>
        <v>-866</v>
      </c>
      <c r="M33" s="153">
        <f>'Suivre en Direct'!N33-'Comparatif Potentiel'!M48</f>
        <v>-8749</v>
      </c>
    </row>
    <row r="34" spans="1:13" x14ac:dyDescent="0.25">
      <c r="A34" s="97"/>
      <c r="B34" s="1" t="s">
        <v>189</v>
      </c>
      <c r="C34" s="2" t="s">
        <v>1</v>
      </c>
      <c r="D34" s="1" t="s">
        <v>2</v>
      </c>
      <c r="E34" s="1" t="s">
        <v>3</v>
      </c>
      <c r="F34" s="166" t="s">
        <v>190</v>
      </c>
      <c r="G34" s="1" t="s">
        <v>191</v>
      </c>
      <c r="H34" s="1" t="s">
        <v>6</v>
      </c>
      <c r="I34" s="1" t="s">
        <v>7</v>
      </c>
      <c r="J34" s="1" t="s">
        <v>8</v>
      </c>
      <c r="K34" s="3">
        <v>2</v>
      </c>
      <c r="L34" s="4" t="s">
        <v>9</v>
      </c>
      <c r="M34" s="1" t="s">
        <v>126</v>
      </c>
    </row>
    <row r="35" spans="1:13" x14ac:dyDescent="0.25">
      <c r="A35" s="97" t="s">
        <v>210</v>
      </c>
      <c r="B35" s="152">
        <f>'Suivre en Direct'!C47-'Comparatif Potentiel'!B50</f>
        <v>-11.04</v>
      </c>
      <c r="C35" s="162">
        <f>'Suivre en Direct'!D47-'Comparatif Potentiel'!C50</f>
        <v>-780</v>
      </c>
      <c r="D35" s="152">
        <f>'Suivre en Direct'!E47-'Comparatif Potentiel'!D50</f>
        <v>-14.12</v>
      </c>
      <c r="E35" s="162">
        <f>'Suivre en Direct'!F47-'Comparatif Potentiel'!E50</f>
        <v>-217</v>
      </c>
      <c r="F35" s="152">
        <f>'Suivre en Direct'!G47-'Comparatif Potentiel'!F50</f>
        <v>-48.64</v>
      </c>
      <c r="G35" s="152">
        <f>'Suivre en Direct'!H47-'Comparatif Potentiel'!G50</f>
        <v>-14.59</v>
      </c>
      <c r="H35" s="152">
        <f>'Suivre en Direct'!I47-'Comparatif Potentiel'!H50</f>
        <v>-44.32</v>
      </c>
      <c r="I35" s="162">
        <f>'Suivre en Direct'!J47-'Comparatif Potentiel'!I50</f>
        <v>-541</v>
      </c>
      <c r="J35" s="152">
        <f>'Suivre en Direct'!K47-'Comparatif Potentiel'!J50</f>
        <v>-65.31</v>
      </c>
      <c r="K35" s="162">
        <f>'Suivre en Direct'!L47-'Comparatif Potentiel'!K50</f>
        <v>-4</v>
      </c>
      <c r="L35" s="152">
        <f>'Suivre en Direct'!M47-'Comparatif Potentiel'!L50</f>
        <v>-32.520000000000003</v>
      </c>
      <c r="M35" s="162">
        <f>'Suivre en Direct'!N47-'Comparatif Potentiel'!M50</f>
        <v>-4439</v>
      </c>
    </row>
    <row r="36" spans="1:13" x14ac:dyDescent="0.25">
      <c r="A36" s="97"/>
      <c r="B36" s="153">
        <f>'Suivre en Direct'!C48-'Comparatif Potentiel'!B51</f>
        <v>-852</v>
      </c>
      <c r="C36" s="153">
        <f>'Suivre en Direct'!D48-'Comparatif Potentiel'!C51</f>
        <v>-1010</v>
      </c>
      <c r="D36" s="153">
        <f>'Suivre en Direct'!E48-'Comparatif Potentiel'!D51</f>
        <v>-736</v>
      </c>
      <c r="E36" s="153">
        <f>'Suivre en Direct'!F48-'Comparatif Potentiel'!E51</f>
        <v>-963</v>
      </c>
      <c r="F36" s="153">
        <f>'Suivre en Direct'!G48-'Comparatif Potentiel'!F51</f>
        <v>-878</v>
      </c>
      <c r="G36" s="153">
        <f>'Suivre en Direct'!H48-'Comparatif Potentiel'!G51</f>
        <v>-900</v>
      </c>
      <c r="H36" s="153">
        <f>'Suivre en Direct'!I48-'Comparatif Potentiel'!H51</f>
        <v>-753</v>
      </c>
      <c r="I36" s="153">
        <f>'Suivre en Direct'!J48-'Comparatif Potentiel'!I51</f>
        <v>-1039</v>
      </c>
      <c r="J36" s="153">
        <f>'Suivre en Direct'!K48-'Comparatif Potentiel'!J51</f>
        <v>-818</v>
      </c>
      <c r="K36" s="153">
        <f>'Suivre en Direct'!L48-'Comparatif Potentiel'!K51</f>
        <v>0</v>
      </c>
      <c r="L36" s="153">
        <f>'Suivre en Direct'!M48-'Comparatif Potentiel'!L51</f>
        <v>-728</v>
      </c>
      <c r="M36" s="153">
        <f>'Suivre en Direct'!N48-'Comparatif Potentiel'!M51</f>
        <v>-8677</v>
      </c>
    </row>
    <row r="37" spans="1:13" x14ac:dyDescent="0.25">
      <c r="A37" s="97"/>
      <c r="B37" s="1" t="s">
        <v>0</v>
      </c>
      <c r="C37" s="2" t="s">
        <v>1</v>
      </c>
      <c r="D37" s="1" t="s">
        <v>2</v>
      </c>
      <c r="E37" s="1" t="s">
        <v>3</v>
      </c>
      <c r="F37" s="166" t="s">
        <v>4</v>
      </c>
      <c r="G37" s="1" t="s">
        <v>5</v>
      </c>
      <c r="H37" s="1" t="s">
        <v>6</v>
      </c>
      <c r="I37" s="1" t="s">
        <v>7</v>
      </c>
      <c r="J37" s="1" t="s">
        <v>8</v>
      </c>
      <c r="K37" s="3">
        <v>1</v>
      </c>
      <c r="L37" s="4" t="s">
        <v>9</v>
      </c>
      <c r="M37" s="1" t="s">
        <v>126</v>
      </c>
    </row>
    <row r="38" spans="1:13" x14ac:dyDescent="0.25">
      <c r="A38" s="97" t="s">
        <v>123</v>
      </c>
      <c r="B38" s="152">
        <f>'Suivre en Direct'!C35-'Comparatif Potentiel'!B53</f>
        <v>-10.84</v>
      </c>
      <c r="C38" s="162">
        <f>'Suivre en Direct'!D35-'Comparatif Potentiel'!C53</f>
        <v>-757</v>
      </c>
      <c r="D38" s="152">
        <f>'Suivre en Direct'!E35-'Comparatif Potentiel'!D53</f>
        <v>-14.93</v>
      </c>
      <c r="E38" s="162">
        <f>'Suivre en Direct'!F35-'Comparatif Potentiel'!E53</f>
        <v>-225</v>
      </c>
      <c r="F38" s="164">
        <f>'Suivre en Direct'!G35-'Comparatif Potentiel'!F53</f>
        <v>-47.83</v>
      </c>
      <c r="G38" s="152">
        <f>'Suivre en Direct'!H35-'Comparatif Potentiel'!G53</f>
        <v>-14.22</v>
      </c>
      <c r="H38" s="152">
        <f>'Suivre en Direct'!I35-'Comparatif Potentiel'!H53</f>
        <v>-44.27</v>
      </c>
      <c r="I38" s="162">
        <f>'Suivre en Direct'!J35-'Comparatif Potentiel'!I53</f>
        <v>-500</v>
      </c>
      <c r="J38" s="152">
        <f>'Suivre en Direct'!K35-'Comparatif Potentiel'!J53</f>
        <v>-52.82</v>
      </c>
      <c r="K38" s="203">
        <f>'Suivre en Direct'!L35-'Comparatif Potentiel'!K53</f>
        <v>-4</v>
      </c>
      <c r="L38" s="158">
        <f>'Suivre en Direct'!M35-'Comparatif Potentiel'!L53</f>
        <v>-16.34</v>
      </c>
      <c r="M38" s="162">
        <f>'Suivre en Direct'!N35-'Comparatif Potentiel'!M53</f>
        <v>-4592</v>
      </c>
    </row>
    <row r="39" spans="1:13" x14ac:dyDescent="0.25">
      <c r="A39" s="97"/>
      <c r="B39" s="153">
        <f>'Suivre en Direct'!C36-'Comparatif Potentiel'!B54</f>
        <v>-897</v>
      </c>
      <c r="C39" s="153">
        <f>'Suivre en Direct'!D36-'Comparatif Potentiel'!C54</f>
        <v>-952</v>
      </c>
      <c r="D39" s="153">
        <f>'Suivre en Direct'!E36-'Comparatif Potentiel'!D54</f>
        <v>-785</v>
      </c>
      <c r="E39" s="153">
        <f>'Suivre en Direct'!F36-'Comparatif Potentiel'!E54</f>
        <v>-1041</v>
      </c>
      <c r="F39" s="165">
        <f>'Suivre en Direct'!G36-'Comparatif Potentiel'!F54</f>
        <v>-917</v>
      </c>
      <c r="G39" s="153">
        <f>'Suivre en Direct'!H36-'Comparatif Potentiel'!G54</f>
        <v>-946</v>
      </c>
      <c r="H39" s="153">
        <f>'Suivre en Direct'!I36-'Comparatif Potentiel'!H54</f>
        <v>-752</v>
      </c>
      <c r="I39" s="153">
        <f>'Suivre en Direct'!J36-'Comparatif Potentiel'!I54</f>
        <v>-910</v>
      </c>
      <c r="J39" s="153">
        <f>'Suivre en Direct'!K36-'Comparatif Potentiel'!J54</f>
        <v>-630</v>
      </c>
      <c r="K39" s="156">
        <f>'Suivre en Direct'!L36-'Comparatif Potentiel'!K54</f>
        <v>0</v>
      </c>
      <c r="L39" s="157">
        <f>'Suivre en Direct'!M36-'Comparatif Potentiel'!L54</f>
        <v>-837</v>
      </c>
      <c r="M39" s="153">
        <f>'Suivre en Direct'!N36-'Comparatif Potentiel'!M54</f>
        <v>-8667</v>
      </c>
    </row>
    <row r="40" spans="1:13" x14ac:dyDescent="0.25">
      <c r="A40" s="97"/>
      <c r="B40" s="1" t="s">
        <v>0</v>
      </c>
      <c r="C40" s="2" t="s">
        <v>1</v>
      </c>
      <c r="D40" s="1" t="s">
        <v>2</v>
      </c>
      <c r="E40" s="1" t="s">
        <v>3</v>
      </c>
      <c r="F40" s="166" t="s">
        <v>4</v>
      </c>
      <c r="G40" s="1" t="s">
        <v>5</v>
      </c>
      <c r="H40" s="1" t="s">
        <v>6</v>
      </c>
      <c r="I40" s="1" t="s">
        <v>7</v>
      </c>
      <c r="J40" s="1" t="s">
        <v>8</v>
      </c>
      <c r="K40" s="3">
        <v>1</v>
      </c>
      <c r="L40" s="4" t="s">
        <v>9</v>
      </c>
      <c r="M40" s="1" t="s">
        <v>126</v>
      </c>
    </row>
    <row r="41" spans="1:13" x14ac:dyDescent="0.25">
      <c r="A41" s="97" t="s">
        <v>120</v>
      </c>
      <c r="B41" s="152">
        <f>'Suivre en Direct'!C38-'Comparatif Potentiel'!B56</f>
        <v>-10.57</v>
      </c>
      <c r="C41" s="162">
        <f>'Suivre en Direct'!D38-'Comparatif Potentiel'!C56</f>
        <v>-773</v>
      </c>
      <c r="D41" s="152">
        <f>'Suivre en Direct'!E38-'Comparatif Potentiel'!D56</f>
        <v>-14.77</v>
      </c>
      <c r="E41" s="162">
        <f>'Suivre en Direct'!F38-'Comparatif Potentiel'!E56</f>
        <v>-210</v>
      </c>
      <c r="F41" s="164">
        <f>'Suivre en Direct'!G38-'Comparatif Potentiel'!F56</f>
        <v>-49.04</v>
      </c>
      <c r="G41" s="152">
        <f>'Suivre en Direct'!H38-'Comparatif Potentiel'!G56</f>
        <v>-14.71</v>
      </c>
      <c r="H41" s="152">
        <f>'Suivre en Direct'!I38-'Comparatif Potentiel'!H56</f>
        <v>-48.32</v>
      </c>
      <c r="I41" s="162">
        <f>'Suivre en Direct'!J38-'Comparatif Potentiel'!I56</f>
        <v>-545</v>
      </c>
      <c r="J41" s="152">
        <f>'Suivre en Direct'!K38-'Comparatif Potentiel'!J56</f>
        <v>-58.32</v>
      </c>
      <c r="K41" s="203">
        <f>'Suivre en Direct'!L38-'Comparatif Potentiel'!K56</f>
        <v>-4</v>
      </c>
      <c r="L41" s="158">
        <f>'Suivre en Direct'!M38-'Comparatif Potentiel'!L56</f>
        <v>-42.52</v>
      </c>
      <c r="M41" s="162">
        <f>'Suivre en Direct'!N38-'Comparatif Potentiel'!M56</f>
        <v>-4482</v>
      </c>
    </row>
    <row r="42" spans="1:13" x14ac:dyDescent="0.25">
      <c r="A42" s="97"/>
      <c r="B42" s="153">
        <f>'Suivre en Direct'!C39-'Comparatif Potentiel'!B57</f>
        <v>-959</v>
      </c>
      <c r="C42" s="153">
        <f>'Suivre en Direct'!D39-'Comparatif Potentiel'!C57</f>
        <v>-992</v>
      </c>
      <c r="D42" s="153">
        <f>'Suivre en Direct'!E39-'Comparatif Potentiel'!D57</f>
        <v>-776</v>
      </c>
      <c r="E42" s="153">
        <f>'Suivre en Direct'!F39-'Comparatif Potentiel'!E57</f>
        <v>-896</v>
      </c>
      <c r="F42" s="165">
        <f>'Suivre en Direct'!G39-'Comparatif Potentiel'!F57</f>
        <v>-859</v>
      </c>
      <c r="G42" s="153">
        <f>'Suivre en Direct'!H39-'Comparatif Potentiel'!G57</f>
        <v>-885</v>
      </c>
      <c r="H42" s="153">
        <f>'Suivre en Direct'!I39-'Comparatif Potentiel'!H57</f>
        <v>-835</v>
      </c>
      <c r="I42" s="153">
        <f>'Suivre en Direct'!J39-'Comparatif Potentiel'!I57</f>
        <v>-1051</v>
      </c>
      <c r="J42" s="153">
        <f>'Suivre en Direct'!K39-'Comparatif Potentiel'!J57</f>
        <v>-713</v>
      </c>
      <c r="K42" s="156">
        <f>'Suivre en Direct'!L39-'Comparatif Potentiel'!K57</f>
        <v>0</v>
      </c>
      <c r="L42" s="157">
        <f>'Suivre en Direct'!M39-'Comparatif Potentiel'!L57</f>
        <v>-665</v>
      </c>
      <c r="M42" s="153">
        <f>'Suivre en Direct'!N39-'Comparatif Potentiel'!M57</f>
        <v>-8631</v>
      </c>
    </row>
    <row r="43" spans="1:13" x14ac:dyDescent="0.25">
      <c r="A43" s="97"/>
      <c r="B43" s="1" t="s">
        <v>0</v>
      </c>
      <c r="C43" s="2" t="s">
        <v>1</v>
      </c>
      <c r="D43" s="1" t="s">
        <v>2</v>
      </c>
      <c r="E43" s="1" t="s">
        <v>3</v>
      </c>
      <c r="F43" s="166" t="s">
        <v>4</v>
      </c>
      <c r="G43" s="1" t="s">
        <v>5</v>
      </c>
      <c r="H43" s="1" t="s">
        <v>6</v>
      </c>
      <c r="I43" s="1" t="s">
        <v>7</v>
      </c>
      <c r="J43" s="1" t="s">
        <v>8</v>
      </c>
      <c r="K43" s="3">
        <v>1</v>
      </c>
      <c r="L43" s="4" t="s">
        <v>9</v>
      </c>
      <c r="M43" s="1" t="s">
        <v>126</v>
      </c>
    </row>
    <row r="44" spans="1:13" x14ac:dyDescent="0.25">
      <c r="A44" s="114" t="s">
        <v>100</v>
      </c>
      <c r="B44" s="152">
        <f>'Suivre en Direct'!C41-'Comparatif Potentiel'!B59</f>
        <v>-10.6</v>
      </c>
      <c r="C44" s="162">
        <f>'Suivre en Direct'!D41-'Comparatif Potentiel'!C59</f>
        <v>-734</v>
      </c>
      <c r="D44" s="152">
        <f>'Suivre en Direct'!E41-'Comparatif Potentiel'!D59</f>
        <v>-15.73</v>
      </c>
      <c r="E44" s="162">
        <f>'Suivre en Direct'!F41-'Comparatif Potentiel'!E59</f>
        <v>-202</v>
      </c>
      <c r="F44" s="164">
        <f>'Suivre en Direct'!G41-'Comparatif Potentiel'!F59</f>
        <v>-48.33</v>
      </c>
      <c r="G44" s="152">
        <f>'Suivre en Direct'!H41-'Comparatif Potentiel'!G59</f>
        <v>-14.68</v>
      </c>
      <c r="H44" s="152">
        <f>'Suivre en Direct'!I41-'Comparatif Potentiel'!H59</f>
        <v>-54.56</v>
      </c>
      <c r="I44" s="162">
        <f>'Suivre en Direct'!J41-'Comparatif Potentiel'!I59</f>
        <v>-455</v>
      </c>
      <c r="J44" s="152">
        <f>'Suivre en Direct'!K41-'Comparatif Potentiel'!J59</f>
        <v>-68.959999999999994</v>
      </c>
      <c r="K44" s="203">
        <f>'Suivre en Direct'!L41-'Comparatif Potentiel'!K59</f>
        <v>-4</v>
      </c>
      <c r="L44" s="158">
        <f>'Suivre en Direct'!M41-'Comparatif Potentiel'!L59</f>
        <v>-43.81</v>
      </c>
      <c r="M44" s="162">
        <f>'Suivre en Direct'!N41-'Comparatif Potentiel'!M59</f>
        <v>-4398</v>
      </c>
    </row>
    <row r="45" spans="1:13" x14ac:dyDescent="0.25">
      <c r="A45" s="97"/>
      <c r="B45" s="153">
        <f>'Suivre en Direct'!C42-'Comparatif Potentiel'!B60</f>
        <v>-952</v>
      </c>
      <c r="C45" s="153">
        <f>'Suivre en Direct'!D42-'Comparatif Potentiel'!C60</f>
        <v>-896</v>
      </c>
      <c r="D45" s="153">
        <f>'Suivre en Direct'!E42-'Comparatif Potentiel'!D60</f>
        <v>-835</v>
      </c>
      <c r="E45" s="153">
        <f>'Suivre en Direct'!F42-'Comparatif Potentiel'!E60</f>
        <v>-822</v>
      </c>
      <c r="F45" s="165">
        <f>'Suivre en Direct'!G42-'Comparatif Potentiel'!F60</f>
        <v>-893</v>
      </c>
      <c r="G45" s="153">
        <f>'Suivre en Direct'!H42-'Comparatif Potentiel'!G60</f>
        <v>-889</v>
      </c>
      <c r="H45" s="153">
        <f>'Suivre en Direct'!I42-'Comparatif Potentiel'!H60</f>
        <v>-966</v>
      </c>
      <c r="I45" s="153">
        <f>'Suivre en Direct'!J42-'Comparatif Potentiel'!I60</f>
        <v>-775</v>
      </c>
      <c r="J45" s="153">
        <f>'Suivre en Direct'!K42-'Comparatif Potentiel'!J60</f>
        <v>-874</v>
      </c>
      <c r="K45" s="156">
        <f>'Suivre en Direct'!L42-'Comparatif Potentiel'!K60</f>
        <v>0</v>
      </c>
      <c r="L45" s="157">
        <f>'Suivre en Direct'!M42-'Comparatif Potentiel'!L60</f>
        <v>-656</v>
      </c>
      <c r="M45" s="153">
        <f>'Suivre en Direct'!N42-'Comparatif Potentiel'!M60</f>
        <v>-8558</v>
      </c>
    </row>
    <row r="46" spans="1:13" x14ac:dyDescent="0.25">
      <c r="A46" s="97"/>
      <c r="B46" s="1" t="s">
        <v>0</v>
      </c>
      <c r="C46" s="2" t="s">
        <v>1</v>
      </c>
      <c r="D46" s="1" t="s">
        <v>2</v>
      </c>
      <c r="E46" s="1" t="s">
        <v>3</v>
      </c>
      <c r="F46" s="167" t="s">
        <v>4</v>
      </c>
      <c r="G46" s="1" t="s">
        <v>5</v>
      </c>
      <c r="H46" s="1" t="s">
        <v>6</v>
      </c>
      <c r="I46" s="1" t="s">
        <v>7</v>
      </c>
      <c r="J46" s="1" t="s">
        <v>8</v>
      </c>
      <c r="K46" s="3">
        <v>1</v>
      </c>
      <c r="L46" s="4" t="s">
        <v>9</v>
      </c>
      <c r="M46" s="1" t="s">
        <v>126</v>
      </c>
    </row>
    <row r="47" spans="1:13" x14ac:dyDescent="0.25">
      <c r="A47" s="114" t="s">
        <v>161</v>
      </c>
      <c r="B47" s="152">
        <f>'Suivre en Direct'!C44-'Comparatif Potentiel'!B62</f>
        <v>-11.02</v>
      </c>
      <c r="C47" s="162">
        <f>'Suivre en Direct'!D44-'Comparatif Potentiel'!C62</f>
        <v>-739</v>
      </c>
      <c r="D47" s="152">
        <f>'Suivre en Direct'!E44-'Comparatif Potentiel'!D62</f>
        <v>-15.9</v>
      </c>
      <c r="E47" s="162">
        <f>'Suivre en Direct'!F44-'Comparatif Potentiel'!E62</f>
        <v>-204</v>
      </c>
      <c r="F47" s="168">
        <f>'Suivre en Direct'!G44-'Comparatif Potentiel'!F62</f>
        <v>-48.66</v>
      </c>
      <c r="G47" s="152">
        <f>'Suivre en Direct'!H44-'Comparatif Potentiel'!G62</f>
        <v>-14.42</v>
      </c>
      <c r="H47" s="152">
        <f>'Suivre en Direct'!I44-'Comparatif Potentiel'!H62</f>
        <v>-47.02</v>
      </c>
      <c r="I47" s="162">
        <f>'Suivre en Direct'!J44-'Comparatif Potentiel'!I62</f>
        <v>-520</v>
      </c>
      <c r="J47" s="152">
        <f>'Suivre en Direct'!K44-'Comparatif Potentiel'!J62</f>
        <v>-64.41</v>
      </c>
      <c r="K47" s="203">
        <f>'Suivre en Direct'!L44-'Comparatif Potentiel'!K62</f>
        <v>-4</v>
      </c>
      <c r="L47" s="158">
        <f>'Suivre en Direct'!M44-'Comparatif Potentiel'!L62</f>
        <v>-37.92</v>
      </c>
      <c r="M47" s="162">
        <f>'Suivre en Direct'!N44-'Comparatif Potentiel'!M62</f>
        <v>-4326</v>
      </c>
    </row>
    <row r="48" spans="1:13" x14ac:dyDescent="0.25">
      <c r="A48" s="97"/>
      <c r="B48" s="154">
        <f>'Suivre en Direct'!C45-'Comparatif Potentiel'!B63</f>
        <v>-856</v>
      </c>
      <c r="C48" s="154">
        <f>'Suivre en Direct'!D45-'Comparatif Potentiel'!C63</f>
        <v>-908</v>
      </c>
      <c r="D48" s="154">
        <f>'Suivre en Direct'!E45-'Comparatif Potentiel'!D63</f>
        <v>-845</v>
      </c>
      <c r="E48" s="154">
        <f>'Suivre en Direct'!F45-'Comparatif Potentiel'!E63</f>
        <v>-840</v>
      </c>
      <c r="F48" s="169">
        <f>'Suivre en Direct'!G45-'Comparatif Potentiel'!F63</f>
        <v>-877</v>
      </c>
      <c r="G48" s="154">
        <f>'Suivre en Direct'!H45-'Comparatif Potentiel'!G63</f>
        <v>-921</v>
      </c>
      <c r="H48" s="154">
        <f>'Suivre en Direct'!I45-'Comparatif Potentiel'!H63</f>
        <v>-809</v>
      </c>
      <c r="I48" s="154">
        <f>'Suivre en Direct'!J45-'Comparatif Potentiel'!I63</f>
        <v>-972</v>
      </c>
      <c r="J48" s="154">
        <f>'Suivre en Direct'!K45-'Comparatif Potentiel'!J63</f>
        <v>-804</v>
      </c>
      <c r="K48" s="159">
        <f>'Suivre en Direct'!L45-'Comparatif Potentiel'!K63</f>
        <v>0</v>
      </c>
      <c r="L48" s="160">
        <f>'Suivre en Direct'!M45-'Comparatif Potentiel'!L63</f>
        <v>-693</v>
      </c>
      <c r="M48" s="154">
        <f>'Suivre en Direct'!N45-'Comparatif Potentiel'!M63</f>
        <v>-8525</v>
      </c>
    </row>
  </sheetData>
  <mergeCells count="1">
    <mergeCell ref="A1:M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Présentation Explication</vt:lpstr>
      <vt:lpstr>Suivre en Direct</vt:lpstr>
      <vt:lpstr>Mayer et Eaton Ecart Record</vt:lpstr>
      <vt:lpstr>Comparatif Potentiel</vt:lpstr>
      <vt:lpstr>Comparatif par épreuve</vt:lpstr>
      <vt:lpstr>Tableau de comparaison</vt:lpstr>
      <vt:lpstr>Points perdus ou repris</vt:lpstr>
      <vt:lpstr>Meilleure perf saison</vt:lpstr>
      <vt:lpstr>Avance ou retard</vt:lpstr>
      <vt:lpstr>Classement record</vt:lpstr>
      <vt:lpstr>Analyse Kévin Mayer</vt:lpstr>
      <vt:lpstr>Informations complémentaires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Maxou</dc:creator>
  <cp:lastModifiedBy>Maxou</cp:lastModifiedBy>
  <dcterms:created xsi:type="dcterms:W3CDTF">2016-05-29T08:59:44Z</dcterms:created>
  <dcterms:modified xsi:type="dcterms:W3CDTF">2016-08-11T20:49:48Z</dcterms:modified>
</cp:coreProperties>
</file>