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6215"/>
  <workbookPr/>
  <mc:AlternateContent xmlns:mc="http://schemas.openxmlformats.org/markup-compatibility/2006">
    <mc:Choice Requires="x15">
      <x15ac:absPath xmlns:x15ac="http://schemas.microsoft.com/office/spreadsheetml/2010/11/ac" url="/Users/dumont/Desktop/"/>
    </mc:Choice>
  </mc:AlternateContent>
  <bookViews>
    <workbookView xWindow="0" yWindow="460" windowWidth="25440" windowHeight="14240"/>
  </bookViews>
  <sheets>
    <sheet name="Feuil1" sheetId="1" r:id="rId1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56" i="1" l="1"/>
  <c r="I152" i="1"/>
  <c r="Z156" i="1"/>
  <c r="I149" i="1"/>
  <c r="I150" i="1"/>
  <c r="I151" i="1"/>
  <c r="I153" i="1"/>
  <c r="I154" i="1"/>
  <c r="I155" i="1"/>
  <c r="Z155" i="1"/>
  <c r="N158" i="1"/>
  <c r="M158" i="1"/>
  <c r="T158" i="1"/>
  <c r="R151" i="1"/>
  <c r="O151" i="1"/>
  <c r="R149" i="1"/>
  <c r="Q149" i="1"/>
  <c r="P149" i="1"/>
  <c r="O149" i="1"/>
  <c r="E148" i="1"/>
  <c r="E156" i="1"/>
  <c r="E152" i="1"/>
  <c r="E149" i="1"/>
  <c r="S157" i="1"/>
  <c r="S158" i="1"/>
  <c r="E155" i="1"/>
  <c r="E154" i="1"/>
  <c r="E153" i="1"/>
  <c r="E151" i="1"/>
  <c r="E150" i="1"/>
  <c r="R157" i="1"/>
  <c r="R158" i="1"/>
  <c r="Q157" i="1"/>
  <c r="Q158" i="1"/>
  <c r="P157" i="1"/>
  <c r="P158" i="1"/>
  <c r="O157" i="1"/>
  <c r="O158" i="1"/>
  <c r="R228" i="1"/>
  <c r="R231" i="1"/>
  <c r="R232" i="1"/>
  <c r="Q228" i="1"/>
  <c r="Q231" i="1"/>
  <c r="Q232" i="1"/>
  <c r="P228" i="1"/>
  <c r="P231" i="1"/>
  <c r="P232" i="1"/>
  <c r="O228" i="1"/>
  <c r="O226" i="1"/>
  <c r="I228" i="1"/>
  <c r="I227" i="1"/>
  <c r="I226" i="1"/>
  <c r="I225" i="1"/>
  <c r="E226" i="1"/>
  <c r="E225" i="1"/>
  <c r="E228" i="1"/>
  <c r="E227" i="1"/>
  <c r="Z233" i="1"/>
  <c r="O231" i="1"/>
  <c r="O232" i="1"/>
  <c r="M215" i="1"/>
  <c r="S214" i="1"/>
  <c r="S215" i="1"/>
  <c r="R214" i="1"/>
  <c r="R215" i="1"/>
  <c r="Q214" i="1"/>
  <c r="Q215" i="1"/>
  <c r="P214" i="1"/>
  <c r="P215" i="1"/>
  <c r="O214" i="1"/>
  <c r="O215" i="1"/>
  <c r="N205" i="1"/>
  <c r="M205" i="1"/>
  <c r="I206" i="1"/>
  <c r="I207" i="1"/>
  <c r="I208" i="1"/>
  <c r="I209" i="1"/>
  <c r="I210" i="1"/>
  <c r="I211" i="1"/>
  <c r="E208" i="1"/>
  <c r="E210" i="1"/>
  <c r="E211" i="1"/>
  <c r="E209" i="1"/>
  <c r="E207" i="1"/>
  <c r="E206" i="1"/>
  <c r="I205" i="1"/>
  <c r="Z215" i="1"/>
  <c r="E205" i="1"/>
  <c r="I186" i="1"/>
  <c r="I191" i="1"/>
  <c r="I189" i="1"/>
  <c r="I192" i="1"/>
  <c r="I193" i="1"/>
  <c r="I194" i="1"/>
  <c r="T196" i="1"/>
  <c r="S196" i="1"/>
  <c r="R195" i="1"/>
  <c r="R196" i="1"/>
  <c r="Q195" i="1"/>
  <c r="Q196" i="1"/>
  <c r="P195" i="1"/>
  <c r="P196" i="1"/>
  <c r="O195" i="1"/>
  <c r="O196" i="1"/>
  <c r="N196" i="1"/>
  <c r="M196" i="1"/>
  <c r="E194" i="1"/>
  <c r="M186" i="1"/>
  <c r="N186" i="1"/>
  <c r="E193" i="1"/>
  <c r="E192" i="1"/>
  <c r="E191" i="1"/>
  <c r="E189" i="1"/>
  <c r="E186" i="1"/>
  <c r="I167" i="1"/>
  <c r="I172" i="1"/>
  <c r="I168" i="1"/>
  <c r="I169" i="1"/>
  <c r="I170" i="1"/>
  <c r="I171" i="1"/>
  <c r="I173" i="1"/>
  <c r="T176" i="1"/>
  <c r="T177" i="1"/>
  <c r="E170" i="1"/>
  <c r="S176" i="1"/>
  <c r="S177" i="1"/>
  <c r="R176" i="1"/>
  <c r="R177" i="1"/>
  <c r="Q176" i="1"/>
  <c r="Q177" i="1"/>
  <c r="P176" i="1"/>
  <c r="P177" i="1"/>
  <c r="O176" i="1"/>
  <c r="O177" i="1"/>
  <c r="N176" i="1"/>
  <c r="N177" i="1"/>
  <c r="M176" i="1"/>
  <c r="M177" i="1"/>
  <c r="E173" i="1"/>
  <c r="E171" i="1"/>
  <c r="E169" i="1"/>
  <c r="E168" i="1"/>
  <c r="E167" i="1"/>
  <c r="P74" i="1"/>
  <c r="Q74" i="1"/>
  <c r="R74" i="1"/>
  <c r="O74" i="1"/>
  <c r="E74" i="1"/>
  <c r="I130" i="1"/>
  <c r="I131" i="1"/>
  <c r="I132" i="1"/>
  <c r="I133" i="1"/>
  <c r="I134" i="1"/>
  <c r="I135" i="1"/>
  <c r="I136" i="1"/>
  <c r="S138" i="1"/>
  <c r="S139" i="1"/>
  <c r="R129" i="1"/>
  <c r="R138" i="1"/>
  <c r="R139" i="1"/>
  <c r="Q129" i="1"/>
  <c r="Q138" i="1"/>
  <c r="Q139" i="1"/>
  <c r="P129" i="1"/>
  <c r="P138" i="1"/>
  <c r="P139" i="1"/>
  <c r="O129" i="1"/>
  <c r="O138" i="1"/>
  <c r="O139" i="1"/>
  <c r="O133" i="1"/>
  <c r="E136" i="1"/>
  <c r="E135" i="1"/>
  <c r="E134" i="1"/>
  <c r="E133" i="1"/>
  <c r="E132" i="1"/>
  <c r="E131" i="1"/>
  <c r="E130" i="1"/>
  <c r="I78" i="1"/>
  <c r="Z82" i="1"/>
  <c r="I74" i="1"/>
  <c r="I76" i="1"/>
  <c r="I77" i="1"/>
  <c r="T80" i="1"/>
  <c r="S80" i="1"/>
  <c r="P80" i="1"/>
  <c r="Q80" i="1"/>
  <c r="R80" i="1"/>
  <c r="O80" i="1"/>
  <c r="T78" i="1"/>
  <c r="S77" i="1"/>
  <c r="S76" i="1"/>
  <c r="E78" i="1"/>
  <c r="E77" i="1"/>
  <c r="E76" i="1"/>
  <c r="I114" i="1"/>
  <c r="I117" i="1"/>
  <c r="I118" i="1"/>
  <c r="N114" i="1"/>
  <c r="N119" i="1"/>
  <c r="N120" i="1"/>
  <c r="M119" i="1"/>
  <c r="M120" i="1"/>
  <c r="E117" i="1"/>
  <c r="N95" i="1"/>
  <c r="N99" i="1"/>
  <c r="M99" i="1"/>
  <c r="M100" i="1"/>
  <c r="M101" i="1"/>
  <c r="I95" i="1"/>
  <c r="I98" i="1"/>
  <c r="I99" i="1"/>
  <c r="I89" i="1"/>
  <c r="I91" i="1"/>
  <c r="I92" i="1"/>
  <c r="I93" i="1"/>
  <c r="I94" i="1"/>
  <c r="I96" i="1"/>
  <c r="I97" i="1"/>
  <c r="E99" i="1"/>
  <c r="A110" i="1"/>
  <c r="I110" i="1"/>
  <c r="I111" i="1"/>
  <c r="I112" i="1"/>
  <c r="I113" i="1"/>
  <c r="I115" i="1"/>
  <c r="I116" i="1"/>
  <c r="T118" i="1"/>
  <c r="T119" i="1"/>
  <c r="T120" i="1"/>
  <c r="S115" i="1"/>
  <c r="S116" i="1"/>
  <c r="R119" i="1"/>
  <c r="R120" i="1"/>
  <c r="Q119" i="1"/>
  <c r="Q120" i="1"/>
  <c r="P113" i="1"/>
  <c r="P119" i="1"/>
  <c r="P120" i="1"/>
  <c r="O113" i="1"/>
  <c r="O119" i="1"/>
  <c r="O120" i="1"/>
  <c r="E118" i="1"/>
  <c r="E116" i="1"/>
  <c r="E115" i="1"/>
  <c r="E114" i="1"/>
  <c r="E113" i="1"/>
  <c r="E112" i="1"/>
  <c r="E111" i="1"/>
  <c r="T98" i="1"/>
  <c r="T100" i="1"/>
  <c r="T101" i="1"/>
  <c r="S97" i="1"/>
  <c r="S96" i="1"/>
  <c r="P94" i="1"/>
  <c r="O94" i="1"/>
  <c r="O100" i="1"/>
  <c r="O101" i="1"/>
  <c r="R100" i="1"/>
  <c r="R101" i="1"/>
  <c r="Q100" i="1"/>
  <c r="Q101" i="1"/>
  <c r="P100" i="1"/>
  <c r="P101" i="1"/>
  <c r="E98" i="1"/>
  <c r="E97" i="1"/>
  <c r="E96" i="1"/>
  <c r="E95" i="1"/>
  <c r="E94" i="1"/>
  <c r="E93" i="1"/>
  <c r="E92" i="1"/>
  <c r="E91" i="1"/>
  <c r="E89" i="1"/>
  <c r="T32" i="1"/>
  <c r="T33" i="1"/>
  <c r="I31" i="1"/>
  <c r="E31" i="1"/>
  <c r="I30" i="1"/>
  <c r="E30" i="1"/>
  <c r="S29" i="1"/>
  <c r="I29" i="1"/>
  <c r="E29" i="1"/>
  <c r="S28" i="1"/>
  <c r="I28" i="1"/>
  <c r="E28" i="1"/>
  <c r="R27" i="1"/>
  <c r="Q27" i="1"/>
  <c r="G27" i="1"/>
  <c r="I27" i="1"/>
  <c r="E27" i="1"/>
  <c r="Q26" i="1"/>
  <c r="P26" i="1"/>
  <c r="O26" i="1"/>
  <c r="I26" i="1"/>
  <c r="E26" i="1"/>
  <c r="N25" i="1"/>
  <c r="M25" i="1"/>
  <c r="M32" i="1"/>
  <c r="M33" i="1"/>
  <c r="I25" i="1"/>
  <c r="E25" i="1"/>
  <c r="R24" i="1"/>
  <c r="Q24" i="1"/>
  <c r="P24" i="1"/>
  <c r="P32" i="1"/>
  <c r="P33" i="1"/>
  <c r="O24" i="1"/>
  <c r="O32" i="1"/>
  <c r="O33" i="1"/>
  <c r="I24" i="1"/>
  <c r="E24" i="1"/>
  <c r="N22" i="1"/>
  <c r="N32" i="1"/>
  <c r="N33" i="1"/>
  <c r="I22" i="1"/>
  <c r="E22" i="1"/>
  <c r="T67" i="1"/>
  <c r="T68" i="1"/>
  <c r="I66" i="1"/>
  <c r="E66" i="1"/>
  <c r="I65" i="1"/>
  <c r="E65" i="1"/>
  <c r="S64" i="1"/>
  <c r="S63" i="1"/>
  <c r="S67" i="1"/>
  <c r="S68" i="1"/>
  <c r="I64" i="1"/>
  <c r="E64" i="1"/>
  <c r="I63" i="1"/>
  <c r="E63" i="1"/>
  <c r="R62" i="1"/>
  <c r="R59" i="1"/>
  <c r="R67" i="1"/>
  <c r="R68" i="1"/>
  <c r="Q62" i="1"/>
  <c r="G62" i="1"/>
  <c r="I62" i="1"/>
  <c r="I59" i="1"/>
  <c r="I61" i="1"/>
  <c r="Z66" i="1"/>
  <c r="E62" i="1"/>
  <c r="Q61" i="1"/>
  <c r="P61" i="1"/>
  <c r="O61" i="1"/>
  <c r="E61" i="1"/>
  <c r="N60" i="1"/>
  <c r="M60" i="1"/>
  <c r="M67" i="1"/>
  <c r="M68" i="1"/>
  <c r="I60" i="1"/>
  <c r="E60" i="1"/>
  <c r="Q59" i="1"/>
  <c r="Q67" i="1"/>
  <c r="Q68" i="1"/>
  <c r="P59" i="1"/>
  <c r="P67" i="1"/>
  <c r="P68" i="1"/>
  <c r="O59" i="1"/>
  <c r="O67" i="1"/>
  <c r="O68" i="1"/>
  <c r="E59" i="1"/>
  <c r="N57" i="1"/>
  <c r="N67" i="1"/>
  <c r="N68" i="1"/>
  <c r="I57" i="1"/>
  <c r="E57" i="1"/>
  <c r="S47" i="1"/>
  <c r="S46" i="1"/>
  <c r="Q45" i="1"/>
  <c r="R45" i="1"/>
  <c r="Q44" i="1"/>
  <c r="P44" i="1"/>
  <c r="O44" i="1"/>
  <c r="R42" i="1"/>
  <c r="R49" i="1"/>
  <c r="R50" i="1"/>
  <c r="Q42" i="1"/>
  <c r="Q49" i="1"/>
  <c r="Q50" i="1"/>
  <c r="P42" i="1"/>
  <c r="P49" i="1"/>
  <c r="P50" i="1"/>
  <c r="O42" i="1"/>
  <c r="O49" i="1"/>
  <c r="O50" i="1"/>
  <c r="T49" i="1"/>
  <c r="T50" i="1"/>
  <c r="N43" i="1"/>
  <c r="M43" i="1"/>
  <c r="M49" i="1"/>
  <c r="M50" i="1"/>
  <c r="N40" i="1"/>
  <c r="G45" i="1"/>
  <c r="I45" i="1"/>
  <c r="E42" i="1"/>
  <c r="I48" i="1"/>
  <c r="E48" i="1"/>
  <c r="I47" i="1"/>
  <c r="E47" i="1"/>
  <c r="I46" i="1"/>
  <c r="E46" i="1"/>
  <c r="E45" i="1"/>
  <c r="N49" i="1"/>
  <c r="N50" i="1"/>
  <c r="I44" i="1"/>
  <c r="E44" i="1"/>
  <c r="I43" i="1"/>
  <c r="E43" i="1"/>
  <c r="I42" i="1"/>
  <c r="I40" i="1"/>
  <c r="E40" i="1"/>
  <c r="N8" i="1"/>
  <c r="N14" i="1"/>
  <c r="N15" i="1"/>
  <c r="M8" i="1"/>
  <c r="M14" i="1"/>
  <c r="M15" i="1"/>
  <c r="T13" i="1"/>
  <c r="T14" i="1"/>
  <c r="T15" i="1"/>
  <c r="S12" i="1"/>
  <c r="S11" i="1"/>
  <c r="S14" i="1"/>
  <c r="S15" i="1"/>
  <c r="R14" i="1"/>
  <c r="R15" i="1"/>
  <c r="Q14" i="1"/>
  <c r="Q15" i="1"/>
  <c r="P14" i="1"/>
  <c r="P15" i="1"/>
  <c r="O14" i="1"/>
  <c r="O15" i="1"/>
  <c r="I13" i="1"/>
  <c r="I8" i="1"/>
  <c r="Z14" i="1"/>
  <c r="I12" i="1"/>
  <c r="I11" i="1"/>
  <c r="I10" i="1"/>
  <c r="I9" i="1"/>
  <c r="I7" i="1"/>
  <c r="E13" i="1"/>
  <c r="E12" i="1"/>
  <c r="E11" i="1"/>
  <c r="E10" i="1"/>
  <c r="E9" i="1"/>
  <c r="E8" i="1"/>
  <c r="E7" i="1"/>
  <c r="Z32" i="1"/>
  <c r="R32" i="1"/>
  <c r="R33" i="1"/>
  <c r="Z67" i="1"/>
  <c r="S49" i="1"/>
  <c r="S50" i="1"/>
  <c r="Z99" i="1"/>
  <c r="Z195" i="1"/>
  <c r="Z50" i="1"/>
  <c r="Q32" i="1"/>
  <c r="Q33" i="1"/>
  <c r="S32" i="1"/>
  <c r="S33" i="1"/>
  <c r="Z175" i="1"/>
  <c r="Z117" i="1"/>
  <c r="Z118" i="1"/>
  <c r="Z31" i="1"/>
  <c r="E110" i="1"/>
  <c r="S119" i="1"/>
  <c r="S120" i="1"/>
  <c r="Z81" i="1"/>
  <c r="Z136" i="1"/>
  <c r="Z13" i="1"/>
  <c r="Z49" i="1"/>
  <c r="S100" i="1"/>
  <c r="S101" i="1"/>
  <c r="Z98" i="1"/>
  <c r="N100" i="1"/>
  <c r="N101" i="1"/>
  <c r="Z174" i="1"/>
  <c r="Z196" i="1"/>
  <c r="Z214" i="1"/>
</calcChain>
</file>

<file path=xl/comments1.xml><?xml version="1.0" encoding="utf-8"?>
<comments xmlns="http://schemas.openxmlformats.org/spreadsheetml/2006/main">
  <authors>
    <author xml:space="preserve">DUMONT </author>
  </authors>
  <commentList>
    <comment ref="A55" authorId="0">
      <text>
        <r>
          <rPr>
            <b/>
            <sz val="9"/>
            <color indexed="81"/>
            <rFont val="Tahoma"/>
            <family val="2"/>
          </rPr>
          <t>DUMONT 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<sst xmlns="http://schemas.openxmlformats.org/spreadsheetml/2006/main" count="1033" uniqueCount="166">
  <si>
    <t>1 lava</t>
  </si>
  <si>
    <t>2 archers</t>
  </si>
  <si>
    <t>26 minions</t>
  </si>
  <si>
    <t>3 rages</t>
  </si>
  <si>
    <t>2 gels</t>
  </si>
  <si>
    <t>2 rages</t>
  </si>
  <si>
    <t>1 gel</t>
  </si>
  <si>
    <t>1 saut</t>
  </si>
  <si>
    <t>Coût de formation</t>
  </si>
  <si>
    <t>caserne noire</t>
  </si>
  <si>
    <t>usine sort</t>
  </si>
  <si>
    <t>caserne 2</t>
  </si>
  <si>
    <t>caserne 3</t>
  </si>
  <si>
    <t>caserne 4</t>
  </si>
  <si>
    <t>caserne 1</t>
  </si>
  <si>
    <t>Farm aérien</t>
  </si>
  <si>
    <t>Compo 1</t>
  </si>
  <si>
    <t>Farm terrestre</t>
  </si>
  <si>
    <t>Quantité</t>
  </si>
  <si>
    <t>lava</t>
  </si>
  <si>
    <t>minion</t>
  </si>
  <si>
    <t>ballon</t>
  </si>
  <si>
    <t>archer</t>
  </si>
  <si>
    <t>sapeur</t>
  </si>
  <si>
    <t>temps total</t>
  </si>
  <si>
    <t>usine noir</t>
  </si>
  <si>
    <t>TU de formation (MIN)</t>
  </si>
  <si>
    <t>Temps de formation</t>
  </si>
  <si>
    <t>Sans boost</t>
  </si>
  <si>
    <t>Avec boost</t>
  </si>
  <si>
    <t>CU de formation</t>
  </si>
  <si>
    <t>Coût total</t>
  </si>
  <si>
    <t>Temps total de formation</t>
  </si>
  <si>
    <t>Répartition optimisée</t>
  </si>
  <si>
    <t xml:space="preserve">Bilan </t>
  </si>
  <si>
    <t>Caserne noire</t>
  </si>
  <si>
    <t>5 minions</t>
  </si>
  <si>
    <t>1 poison</t>
  </si>
  <si>
    <t>Caserne 1</t>
  </si>
  <si>
    <t>Caserne 2</t>
  </si>
  <si>
    <t>Caserne 3</t>
  </si>
  <si>
    <t>Caserne 4</t>
  </si>
  <si>
    <t>7 ballons</t>
  </si>
  <si>
    <t>1 sapeur</t>
  </si>
  <si>
    <t>A gemmer</t>
  </si>
  <si>
    <t xml:space="preserve">Gemme </t>
  </si>
  <si>
    <t>sorts en</t>
  </si>
  <si>
    <t>Coût formation</t>
  </si>
  <si>
    <t>CDC</t>
  </si>
  <si>
    <t>Rien</t>
  </si>
  <si>
    <t>rage</t>
  </si>
  <si>
    <t>gel</t>
  </si>
  <si>
    <t>saut</t>
  </si>
  <si>
    <t>3 valkyries</t>
  </si>
  <si>
    <t>3 sorciers</t>
  </si>
  <si>
    <t>2 sapeurs</t>
  </si>
  <si>
    <t>1 archer</t>
  </si>
  <si>
    <t>Compo 2</t>
  </si>
  <si>
    <t>Compo 3</t>
  </si>
  <si>
    <t>poison</t>
  </si>
  <si>
    <t>13 minions</t>
  </si>
  <si>
    <t>Compo 4</t>
  </si>
  <si>
    <t>Compo 5</t>
  </si>
  <si>
    <t>vitesse</t>
  </si>
  <si>
    <t>1 lava + 1 ballon</t>
  </si>
  <si>
    <t>2 vitesses</t>
  </si>
  <si>
    <t>Troupes</t>
  </si>
  <si>
    <t>12,5 min</t>
  </si>
  <si>
    <t>9 min</t>
  </si>
  <si>
    <t>10 min</t>
  </si>
  <si>
    <t>9,1 min</t>
  </si>
  <si>
    <t>trp en</t>
  </si>
  <si>
    <t>Avec gemme</t>
  </si>
  <si>
    <t>Sans gemme</t>
  </si>
  <si>
    <t>19,5 min</t>
  </si>
  <si>
    <t>50 min</t>
  </si>
  <si>
    <t>36 min</t>
  </si>
  <si>
    <t>40 min</t>
  </si>
  <si>
    <t>36,42 min</t>
  </si>
  <si>
    <t>golem</t>
  </si>
  <si>
    <t>géant</t>
  </si>
  <si>
    <t>sorcier</t>
  </si>
  <si>
    <t>seisme</t>
  </si>
  <si>
    <t>Golem/Géant + seisme</t>
  </si>
  <si>
    <t>3 minions</t>
  </si>
  <si>
    <t>2 géants</t>
  </si>
  <si>
    <t>4 sorciers</t>
  </si>
  <si>
    <t>3 sapeurs</t>
  </si>
  <si>
    <t>3 séismes</t>
  </si>
  <si>
    <t>Compo 6</t>
  </si>
  <si>
    <t>Compo 7</t>
  </si>
  <si>
    <t>5 géants</t>
  </si>
  <si>
    <t>8,46 min</t>
  </si>
  <si>
    <t>33,84 min</t>
  </si>
  <si>
    <t>valkyrie</t>
  </si>
  <si>
    <t>1 golem</t>
  </si>
  <si>
    <t>8 min</t>
  </si>
  <si>
    <t>32,5 min</t>
  </si>
  <si>
    <t>6 valkyries</t>
  </si>
  <si>
    <t>1 momo + 1 poison</t>
  </si>
  <si>
    <t>Dragon</t>
  </si>
  <si>
    <t>foudre</t>
  </si>
  <si>
    <t>séisme</t>
  </si>
  <si>
    <t>hdv 9</t>
  </si>
  <si>
    <t>2 foudres</t>
  </si>
  <si>
    <t>1 séisme</t>
  </si>
  <si>
    <t>hdv 10</t>
  </si>
  <si>
    <t>gobelin</t>
  </si>
  <si>
    <t>soin</t>
  </si>
  <si>
    <t>6,6 min</t>
  </si>
  <si>
    <t>31,42 min</t>
  </si>
  <si>
    <t>1 rage</t>
  </si>
  <si>
    <t>2 soins</t>
  </si>
  <si>
    <t>30 gobelins</t>
  </si>
  <si>
    <t>1 sorcier</t>
  </si>
  <si>
    <t>2 sorciers</t>
  </si>
  <si>
    <t>2 sauts</t>
  </si>
  <si>
    <t>Compo 8</t>
  </si>
  <si>
    <t>Argent-Cristal</t>
  </si>
  <si>
    <t>Elixir noir</t>
  </si>
  <si>
    <t>Titan</t>
  </si>
  <si>
    <t>Champion 2</t>
  </si>
  <si>
    <t>2 dragons</t>
  </si>
  <si>
    <t>3 dragons</t>
  </si>
  <si>
    <t>11,25 min</t>
  </si>
  <si>
    <t>45 min</t>
  </si>
  <si>
    <t>Compo 10</t>
  </si>
  <si>
    <t>Pekka</t>
  </si>
  <si>
    <t>Elixir rose</t>
  </si>
  <si>
    <t>Or</t>
  </si>
  <si>
    <t>2 golems</t>
  </si>
  <si>
    <t>8,75 min</t>
  </si>
  <si>
    <t>35 min</t>
  </si>
  <si>
    <t>1 pekka</t>
  </si>
  <si>
    <t>5 sapeurs</t>
  </si>
  <si>
    <t>Or III-Master I</t>
  </si>
  <si>
    <t>Bouliste</t>
  </si>
  <si>
    <t>Géant</t>
  </si>
  <si>
    <t>guérriseuse</t>
  </si>
  <si>
    <t>8 boulistes</t>
  </si>
  <si>
    <t>5 sorciers</t>
  </si>
  <si>
    <t>7 géants</t>
  </si>
  <si>
    <t>1 guérriseuse</t>
  </si>
  <si>
    <t>4 séismes</t>
  </si>
  <si>
    <t xml:space="preserve">trp en </t>
  </si>
  <si>
    <t>30 min</t>
  </si>
  <si>
    <t>Champion III-I</t>
  </si>
  <si>
    <t>Golem + 1 géant</t>
  </si>
  <si>
    <t>7 valkyries</t>
  </si>
  <si>
    <t>8 valkyries</t>
  </si>
  <si>
    <t>2 guérriseuses</t>
  </si>
  <si>
    <t>Cristal II</t>
  </si>
  <si>
    <t>Géants</t>
  </si>
  <si>
    <t>barbare</t>
  </si>
  <si>
    <t>3 géants</t>
  </si>
  <si>
    <t>20 barbares</t>
  </si>
  <si>
    <t>22 archers</t>
  </si>
  <si>
    <t>23 archers</t>
  </si>
  <si>
    <t>21,66 min</t>
  </si>
  <si>
    <t>0 min</t>
  </si>
  <si>
    <t>5,31 min</t>
  </si>
  <si>
    <t>Or-Cristal</t>
  </si>
  <si>
    <t>1 minion</t>
  </si>
  <si>
    <t>29 gobelins</t>
  </si>
  <si>
    <t>6,3 min</t>
  </si>
  <si>
    <t>25,2 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</si>
</sst>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6"/>
      <color rgb="FF000000"/>
      <name val="Calibri"/>
      <family val="2"/>
      <scheme val="minor"/>
    </font>
    <font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1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60093"/>
        <bgColor indexed="64"/>
      </patternFill>
    </fill>
    <fill>
      <patternFill patternType="darkUp"/>
    </fill>
    <fill>
      <patternFill patternType="solid">
        <fgColor indexed="6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00B0F0"/>
        <bgColor rgb="FF000000"/>
      </patternFill>
    </fill>
    <fill>
      <patternFill patternType="darkUp">
        <fgColor rgb="FF000000"/>
      </patternFill>
    </fill>
    <fill>
      <patternFill patternType="solid">
        <fgColor indexed="65"/>
        <bgColor rgb="FF000000"/>
      </patternFill>
    </fill>
    <fill>
      <patternFill patternType="solid">
        <fgColor rgb="FFD60093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A6A6A6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rgb="FF000000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E26B0A"/>
        <bgColor rgb="FF000000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11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2" borderId="1" xfId="0" applyFill="1" applyBorder="1"/>
    <xf numFmtId="0" fontId="0" fillId="5" borderId="1" xfId="0" applyFill="1" applyBorder="1"/>
    <xf numFmtId="0" fontId="0" fillId="0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4" borderId="8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/>
    </xf>
    <xf numFmtId="0" fontId="0" fillId="7" borderId="2" xfId="0" applyFill="1" applyBorder="1"/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2" fillId="6" borderId="0" xfId="0" applyFont="1" applyFill="1" applyBorder="1"/>
    <xf numFmtId="0" fontId="2" fillId="2" borderId="0" xfId="0" applyFont="1" applyFill="1"/>
    <xf numFmtId="0" fontId="0" fillId="0" borderId="12" xfId="0" applyBorder="1" applyAlignment="1">
      <alignment vertical="center"/>
    </xf>
    <xf numFmtId="0" fontId="0" fillId="7" borderId="1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5" xfId="0" applyBorder="1"/>
    <xf numFmtId="0" fontId="0" fillId="5" borderId="1" xfId="0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 vertical="center"/>
    </xf>
    <xf numFmtId="0" fontId="0" fillId="4" borderId="7" xfId="0" applyFill="1" applyBorder="1" applyAlignment="1">
      <alignment horizontal="center"/>
    </xf>
    <xf numFmtId="0" fontId="0" fillId="8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6" borderId="11" xfId="0" applyFont="1" applyFill="1" applyBorder="1"/>
    <xf numFmtId="0" fontId="2" fillId="2" borderId="14" xfId="0" applyFont="1" applyFill="1" applyBorder="1"/>
    <xf numFmtId="0" fontId="0" fillId="4" borderId="15" xfId="0" applyFill="1" applyBorder="1" applyAlignment="1">
      <alignment horizontal="center"/>
    </xf>
    <xf numFmtId="0" fontId="0" fillId="4" borderId="15" xfId="0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4" borderId="16" xfId="0" applyFill="1" applyBorder="1" applyAlignment="1">
      <alignment horizontal="center"/>
    </xf>
    <xf numFmtId="0" fontId="0" fillId="0" borderId="12" xfId="0" applyFill="1" applyBorder="1" applyAlignment="1">
      <alignment horizontal="center" vertical="center"/>
    </xf>
    <xf numFmtId="0" fontId="0" fillId="7" borderId="0" xfId="0" applyFill="1" applyBorder="1"/>
    <xf numFmtId="0" fontId="0" fillId="2" borderId="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12" borderId="1" xfId="0" applyFill="1" applyBorder="1"/>
    <xf numFmtId="0" fontId="8" fillId="0" borderId="0" xfId="0" applyFont="1"/>
    <xf numFmtId="0" fontId="8" fillId="13" borderId="0" xfId="0" applyFont="1" applyFill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3" xfId="0" applyFont="1" applyBorder="1"/>
    <xf numFmtId="0" fontId="8" fillId="0" borderId="10" xfId="0" applyFont="1" applyBorder="1"/>
    <xf numFmtId="0" fontId="8" fillId="0" borderId="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8" fillId="15" borderId="10" xfId="0" applyFont="1" applyFill="1" applyBorder="1"/>
    <xf numFmtId="0" fontId="8" fillId="16" borderId="10" xfId="0" applyFont="1" applyFill="1" applyBorder="1" applyAlignment="1">
      <alignment horizontal="center" vertical="center"/>
    </xf>
    <xf numFmtId="0" fontId="8" fillId="15" borderId="3" xfId="0" applyFont="1" applyFill="1" applyBorder="1" applyAlignment="1">
      <alignment horizontal="center" vertical="center"/>
    </xf>
    <xf numFmtId="0" fontId="8" fillId="15" borderId="10" xfId="0" applyFont="1" applyFill="1" applyBorder="1" applyAlignment="1">
      <alignment horizontal="center" vertical="center"/>
    </xf>
    <xf numFmtId="0" fontId="8" fillId="15" borderId="3" xfId="0" applyFont="1" applyFill="1" applyBorder="1"/>
    <xf numFmtId="0" fontId="8" fillId="17" borderId="10" xfId="0" applyFont="1" applyFill="1" applyBorder="1"/>
    <xf numFmtId="0" fontId="8" fillId="18" borderId="1" xfId="0" applyFont="1" applyFill="1" applyBorder="1" applyAlignment="1">
      <alignment horizontal="center"/>
    </xf>
    <xf numFmtId="0" fontId="8" fillId="18" borderId="7" xfId="0" applyFont="1" applyFill="1" applyBorder="1" applyAlignment="1">
      <alignment horizontal="center"/>
    </xf>
    <xf numFmtId="0" fontId="8" fillId="18" borderId="10" xfId="0" applyFont="1" applyFill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" xfId="0" applyFont="1" applyBorder="1"/>
    <xf numFmtId="0" fontId="8" fillId="0" borderId="7" xfId="0" applyFont="1" applyBorder="1" applyAlignment="1">
      <alignment horizontal="center" vertical="center"/>
    </xf>
    <xf numFmtId="0" fontId="8" fillId="0" borderId="7" xfId="0" applyFont="1" applyBorder="1"/>
    <xf numFmtId="0" fontId="8" fillId="0" borderId="1" xfId="0" applyFont="1" applyBorder="1" applyAlignment="1">
      <alignment horizontal="center" vertical="center"/>
    </xf>
    <xf numFmtId="0" fontId="11" fillId="17" borderId="0" xfId="0" applyFont="1" applyFill="1"/>
    <xf numFmtId="0" fontId="8" fillId="20" borderId="4" xfId="0" applyFont="1" applyFill="1" applyBorder="1" applyAlignment="1">
      <alignment horizontal="center"/>
    </xf>
    <xf numFmtId="0" fontId="11" fillId="13" borderId="0" xfId="0" applyFont="1" applyFill="1"/>
    <xf numFmtId="0" fontId="8" fillId="21" borderId="15" xfId="0" applyFont="1" applyFill="1" applyBorder="1" applyAlignment="1">
      <alignment horizontal="center"/>
    </xf>
    <xf numFmtId="0" fontId="8" fillId="21" borderId="21" xfId="0" applyFont="1" applyFill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12" fillId="22" borderId="1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23" borderId="10" xfId="0" applyFont="1" applyFill="1" applyBorder="1"/>
    <xf numFmtId="0" fontId="8" fillId="21" borderId="22" xfId="0" applyFont="1" applyFill="1" applyBorder="1" applyAlignment="1">
      <alignment horizontal="center"/>
    </xf>
    <xf numFmtId="0" fontId="8" fillId="21" borderId="1" xfId="0" applyFont="1" applyFill="1" applyBorder="1" applyAlignment="1">
      <alignment horizontal="center"/>
    </xf>
    <xf numFmtId="0" fontId="13" fillId="24" borderId="1" xfId="0" applyFont="1" applyFill="1" applyBorder="1" applyAlignment="1">
      <alignment horizontal="center"/>
    </xf>
    <xf numFmtId="0" fontId="12" fillId="26" borderId="7" xfId="0" applyFont="1" applyFill="1" applyBorder="1" applyAlignment="1">
      <alignment horizontal="center"/>
    </xf>
    <xf numFmtId="0" fontId="8" fillId="0" borderId="0" xfId="0" applyFont="1" applyAlignment="1">
      <alignment vertical="center"/>
    </xf>
    <xf numFmtId="0" fontId="8" fillId="18" borderId="3" xfId="0" applyFont="1" applyFill="1" applyBorder="1" applyAlignment="1">
      <alignment horizontal="center"/>
    </xf>
    <xf numFmtId="0" fontId="8" fillId="15" borderId="6" xfId="0" applyFont="1" applyFill="1" applyBorder="1"/>
    <xf numFmtId="0" fontId="8" fillId="20" borderId="2" xfId="0" applyFont="1" applyFill="1" applyBorder="1" applyAlignment="1">
      <alignment horizontal="center"/>
    </xf>
    <xf numFmtId="0" fontId="8" fillId="0" borderId="0" xfId="0" applyFont="1" applyBorder="1"/>
    <xf numFmtId="0" fontId="8" fillId="0" borderId="0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8" fillId="15" borderId="1" xfId="0" applyFont="1" applyFill="1" applyBorder="1"/>
    <xf numFmtId="0" fontId="8" fillId="15" borderId="5" xfId="0" applyFont="1" applyFill="1" applyBorder="1"/>
    <xf numFmtId="0" fontId="8" fillId="21" borderId="8" xfId="0" applyFont="1" applyFill="1" applyBorder="1" applyAlignment="1">
      <alignment horizontal="center"/>
    </xf>
    <xf numFmtId="0" fontId="8" fillId="15" borderId="7" xfId="0" applyFont="1" applyFill="1" applyBorder="1"/>
    <xf numFmtId="0" fontId="8" fillId="21" borderId="7" xfId="0" applyFont="1" applyFill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15" fillId="2" borderId="0" xfId="0" applyFont="1" applyFill="1" applyAlignment="1">
      <alignment horizontal="center"/>
    </xf>
    <xf numFmtId="0" fontId="16" fillId="6" borderId="0" xfId="0" applyFont="1" applyFill="1" applyAlignment="1">
      <alignment horizontal="center"/>
    </xf>
    <xf numFmtId="0" fontId="16" fillId="5" borderId="0" xfId="0" applyFont="1" applyFill="1" applyAlignment="1">
      <alignment horizontal="center"/>
    </xf>
    <xf numFmtId="0" fontId="17" fillId="18" borderId="0" xfId="0" applyFont="1" applyFill="1" applyAlignment="1">
      <alignment horizontal="center"/>
    </xf>
    <xf numFmtId="0" fontId="8" fillId="13" borderId="10" xfId="0" applyFont="1" applyFill="1" applyBorder="1"/>
    <xf numFmtId="0" fontId="8" fillId="0" borderId="1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8" fillId="15" borderId="4" xfId="0" applyFont="1" applyFill="1" applyBorder="1"/>
    <xf numFmtId="0" fontId="10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17" fillId="17" borderId="0" xfId="0" applyFont="1" applyFill="1" applyAlignment="1">
      <alignment horizontal="center"/>
    </xf>
    <xf numFmtId="0" fontId="8" fillId="0" borderId="10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0" fillId="0" borderId="0" xfId="0" applyFill="1"/>
    <xf numFmtId="0" fontId="8" fillId="2" borderId="1" xfId="0" applyFont="1" applyFill="1" applyBorder="1" applyAlignment="1">
      <alignment horizontal="center" vertical="center"/>
    </xf>
    <xf numFmtId="0" fontId="8" fillId="20" borderId="1" xfId="0" applyFont="1" applyFill="1" applyBorder="1" applyAlignment="1">
      <alignment horizontal="center"/>
    </xf>
    <xf numFmtId="0" fontId="18" fillId="21" borderId="15" xfId="0" applyFont="1" applyFill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15" borderId="12" xfId="0" applyFont="1" applyFill="1" applyBorder="1" applyAlignment="1">
      <alignment horizontal="center"/>
    </xf>
    <xf numFmtId="0" fontId="8" fillId="15" borderId="18" xfId="0" applyFont="1" applyFill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18" borderId="2" xfId="0" applyFont="1" applyFill="1" applyBorder="1" applyAlignment="1">
      <alignment horizontal="center" vertical="center"/>
    </xf>
    <xf numFmtId="0" fontId="8" fillId="18" borderId="23" xfId="0" applyFont="1" applyFill="1" applyBorder="1" applyAlignment="1">
      <alignment horizontal="center" vertical="center"/>
    </xf>
    <xf numFmtId="0" fontId="8" fillId="19" borderId="2" xfId="0" applyFont="1" applyFill="1" applyBorder="1" applyAlignment="1">
      <alignment horizontal="center" vertical="center"/>
    </xf>
    <xf numFmtId="0" fontId="8" fillId="19" borderId="23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9" fillId="25" borderId="8" xfId="0" applyFont="1" applyFill="1" applyBorder="1" applyAlignment="1">
      <alignment horizontal="center"/>
    </xf>
    <xf numFmtId="0" fontId="9" fillId="25" borderId="17" xfId="0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2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18" borderId="3" xfId="0" applyFont="1" applyFill="1" applyBorder="1" applyAlignment="1">
      <alignment horizontal="center" vertical="center"/>
    </xf>
    <xf numFmtId="0" fontId="8" fillId="19" borderId="3" xfId="0" applyFont="1" applyFill="1" applyBorder="1" applyAlignment="1">
      <alignment horizontal="center" vertical="center"/>
    </xf>
    <xf numFmtId="0" fontId="9" fillId="25" borderId="7" xfId="0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5" fillId="9" borderId="1" xfId="0" applyFont="1" applyFill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5" fillId="10" borderId="1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/>
    <xf numFmtId="0" fontId="0" fillId="0" borderId="3" xfId="0" applyBorder="1" applyAlignment="1">
      <alignment horizontal="center"/>
    </xf>
    <xf numFmtId="0" fontId="0" fillId="0" borderId="3" xfId="0" applyBorder="1" applyAlignment="1"/>
    <xf numFmtId="0" fontId="0" fillId="0" borderId="6" xfId="0" applyBorder="1" applyAlignment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0" xfId="0" applyBorder="1" applyAlignment="1"/>
    <xf numFmtId="0" fontId="0" fillId="0" borderId="10" xfId="0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14" borderId="8" xfId="0" applyFont="1" applyFill="1" applyBorder="1" applyAlignment="1">
      <alignment horizontal="center"/>
    </xf>
    <xf numFmtId="0" fontId="9" fillId="14" borderId="7" xfId="0" applyFont="1" applyFill="1" applyBorder="1" applyAlignment="1">
      <alignment horizontal="center"/>
    </xf>
    <xf numFmtId="0" fontId="0" fillId="11" borderId="7" xfId="0" applyFill="1" applyBorder="1" applyAlignment="1">
      <alignment horizontal="center" vertical="center"/>
    </xf>
    <xf numFmtId="0" fontId="0" fillId="5" borderId="8" xfId="0" applyFont="1" applyFill="1" applyBorder="1" applyAlignment="1">
      <alignment horizontal="center" vertical="center"/>
    </xf>
    <xf numFmtId="0" fontId="0" fillId="7" borderId="12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15" borderId="14" xfId="0" applyFont="1" applyFill="1" applyBorder="1" applyAlignment="1">
      <alignment horizontal="center" vertical="center"/>
    </xf>
    <xf numFmtId="0" fontId="8" fillId="15" borderId="10" xfId="0" applyFont="1" applyFill="1" applyBorder="1" applyAlignment="1">
      <alignment horizontal="center" vertical="center"/>
    </xf>
  </cellXfs>
  <cellStyles count="13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Normal" xfId="0" builtinId="0"/>
  </cellStyles>
  <dxfs count="0"/>
  <tableStyles count="0" defaultTableStyle="TableStyleMedium9" defaultPivotStyle="PivotStyleLight16"/>
  <colors>
    <mruColors>
      <color rgb="FFD6009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243"/>
  <sheetViews>
    <sheetView tabSelected="1" zoomScale="55" zoomScaleNormal="55" zoomScalePageLayoutView="55" workbookViewId="0">
      <selection activeCell="T31" sqref="T31"/>
    </sheetView>
  </sheetViews>
  <sheetFormatPr baseColWidth="10" defaultRowHeight="15" x14ac:dyDescent="0.2"/>
  <cols>
    <col min="4" max="4" width="22.83203125" customWidth="1"/>
    <col min="5" max="5" width="20.5" customWidth="1"/>
    <col min="6" max="6" width="2.33203125" customWidth="1"/>
    <col min="7" max="7" width="16" customWidth="1"/>
    <col min="8" max="8" width="3.83203125" customWidth="1"/>
    <col min="9" max="9" width="16" customWidth="1"/>
    <col min="10" max="10" width="2" customWidth="1"/>
    <col min="11" max="11" width="24.5" customWidth="1"/>
    <col min="12" max="12" width="12.83203125" customWidth="1"/>
    <col min="13" max="14" width="15.5" customWidth="1"/>
    <col min="15" max="18" width="13.83203125" customWidth="1"/>
    <col min="21" max="21" width="2.5" customWidth="1"/>
    <col min="22" max="22" width="15.5" customWidth="1"/>
    <col min="23" max="23" width="14.5" customWidth="1"/>
    <col min="24" max="24" width="13.5" customWidth="1"/>
    <col min="25" max="25" width="14.1640625" customWidth="1"/>
    <col min="27" max="27" width="13.5" customWidth="1"/>
  </cols>
  <sheetData>
    <row r="1" spans="1:29" ht="21" x14ac:dyDescent="0.25">
      <c r="B1" s="186" t="s">
        <v>15</v>
      </c>
      <c r="C1" s="186"/>
      <c r="D1" s="105" t="s">
        <v>106</v>
      </c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29" x14ac:dyDescent="0.2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29" x14ac:dyDescent="0.2">
      <c r="A3" s="179" t="s">
        <v>16</v>
      </c>
      <c r="B3" s="179"/>
      <c r="C3" s="179"/>
      <c r="D3" s="179" t="s">
        <v>27</v>
      </c>
      <c r="E3" s="179"/>
      <c r="F3" s="7"/>
      <c r="G3" s="179" t="s">
        <v>8</v>
      </c>
      <c r="H3" s="179"/>
      <c r="I3" s="179"/>
      <c r="M3" s="177" t="s">
        <v>33</v>
      </c>
      <c r="N3" s="185"/>
      <c r="O3" s="185"/>
      <c r="P3" s="185"/>
      <c r="Q3" s="185"/>
      <c r="R3" s="185"/>
      <c r="S3" s="185"/>
      <c r="T3" s="178"/>
      <c r="V3" s="179" t="s">
        <v>34</v>
      </c>
      <c r="W3" s="179"/>
      <c r="X3" s="179"/>
      <c r="Y3" s="179"/>
      <c r="Z3" s="179"/>
      <c r="AA3" s="179"/>
      <c r="AB3" s="179"/>
      <c r="AC3" s="179"/>
    </row>
    <row r="4" spans="1:29" x14ac:dyDescent="0.2">
      <c r="A4" s="43" t="s">
        <v>18</v>
      </c>
      <c r="B4" s="177" t="s">
        <v>66</v>
      </c>
      <c r="C4" s="178"/>
      <c r="D4" s="12" t="s">
        <v>26</v>
      </c>
      <c r="E4" s="12" t="s">
        <v>24</v>
      </c>
      <c r="F4" s="6"/>
      <c r="G4" s="179" t="s">
        <v>30</v>
      </c>
      <c r="H4" s="180"/>
      <c r="I4" s="17" t="s">
        <v>31</v>
      </c>
      <c r="M4" s="12" t="s">
        <v>9</v>
      </c>
      <c r="N4" s="12" t="s">
        <v>9</v>
      </c>
      <c r="O4" s="12" t="s">
        <v>14</v>
      </c>
      <c r="P4" s="12" t="s">
        <v>11</v>
      </c>
      <c r="Q4" s="12" t="s">
        <v>12</v>
      </c>
      <c r="R4" s="12" t="s">
        <v>13</v>
      </c>
      <c r="S4" s="12" t="s">
        <v>10</v>
      </c>
      <c r="T4" s="12" t="s">
        <v>25</v>
      </c>
      <c r="V4" s="10" t="s">
        <v>35</v>
      </c>
      <c r="W4" s="10" t="s">
        <v>35</v>
      </c>
      <c r="X4" s="10" t="s">
        <v>38</v>
      </c>
      <c r="Y4" s="10" t="s">
        <v>39</v>
      </c>
      <c r="Z4" s="10" t="s">
        <v>40</v>
      </c>
      <c r="AA4" s="10" t="s">
        <v>41</v>
      </c>
      <c r="AB4" s="10" t="s">
        <v>10</v>
      </c>
      <c r="AC4" s="10" t="s">
        <v>25</v>
      </c>
    </row>
    <row r="5" spans="1:29" x14ac:dyDescent="0.2">
      <c r="A5" s="12">
        <v>1</v>
      </c>
      <c r="B5" s="187" t="s">
        <v>19</v>
      </c>
      <c r="C5" s="188"/>
      <c r="D5" s="11">
        <v>15</v>
      </c>
      <c r="E5" s="11">
        <v>15</v>
      </c>
      <c r="F5" s="7"/>
      <c r="G5" s="11">
        <v>450</v>
      </c>
      <c r="H5" s="18"/>
      <c r="I5" s="11">
        <v>450</v>
      </c>
      <c r="M5" s="9">
        <v>15</v>
      </c>
      <c r="N5" s="32"/>
      <c r="O5" s="32"/>
      <c r="P5" s="32"/>
      <c r="Q5" s="32"/>
      <c r="R5" s="32"/>
      <c r="S5" s="22"/>
      <c r="T5" s="22"/>
      <c r="V5" s="27" t="s">
        <v>0</v>
      </c>
      <c r="W5" s="27" t="s">
        <v>2</v>
      </c>
      <c r="X5" s="11" t="s">
        <v>42</v>
      </c>
      <c r="Y5" s="11" t="s">
        <v>42</v>
      </c>
      <c r="Z5" s="11" t="s">
        <v>42</v>
      </c>
      <c r="AA5" s="11" t="s">
        <v>42</v>
      </c>
      <c r="AB5" s="28" t="s">
        <v>3</v>
      </c>
      <c r="AC5" s="28" t="s">
        <v>37</v>
      </c>
    </row>
    <row r="6" spans="1:29" x14ac:dyDescent="0.2">
      <c r="A6" s="12" t="s">
        <v>48</v>
      </c>
      <c r="B6" s="183" t="s">
        <v>64</v>
      </c>
      <c r="C6" s="183"/>
      <c r="D6" s="32"/>
      <c r="E6" s="32"/>
      <c r="F6" s="7"/>
      <c r="G6" s="32"/>
      <c r="H6" s="32"/>
      <c r="I6" s="32"/>
      <c r="M6" s="32"/>
      <c r="N6" s="32"/>
      <c r="O6" s="32"/>
      <c r="P6" s="32"/>
      <c r="Q6" s="32"/>
      <c r="R6" s="32"/>
      <c r="S6" s="22"/>
      <c r="T6" s="22"/>
      <c r="V6" s="28" t="s">
        <v>36</v>
      </c>
      <c r="W6" s="10"/>
      <c r="X6" s="28" t="s">
        <v>43</v>
      </c>
      <c r="Y6" s="28" t="s">
        <v>43</v>
      </c>
      <c r="Z6" s="28" t="s">
        <v>43</v>
      </c>
      <c r="AA6" s="28" t="s">
        <v>1</v>
      </c>
      <c r="AB6" s="28" t="s">
        <v>4</v>
      </c>
      <c r="AC6" s="31"/>
    </row>
    <row r="7" spans="1:29" x14ac:dyDescent="0.2">
      <c r="A7" s="12">
        <v>28</v>
      </c>
      <c r="B7" s="187" t="s">
        <v>21</v>
      </c>
      <c r="C7" s="188"/>
      <c r="D7" s="11">
        <v>5</v>
      </c>
      <c r="E7" s="11">
        <f>28*5</f>
        <v>140</v>
      </c>
      <c r="F7" s="7"/>
      <c r="G7" s="11">
        <v>4500</v>
      </c>
      <c r="H7" s="21"/>
      <c r="I7" s="11">
        <f>A7*G7</f>
        <v>126000</v>
      </c>
      <c r="M7" s="32"/>
      <c r="N7" s="32"/>
      <c r="O7" s="9">
        <v>7</v>
      </c>
      <c r="P7" s="9">
        <v>7</v>
      </c>
      <c r="Q7" s="9">
        <v>7</v>
      </c>
      <c r="R7" s="9">
        <v>7</v>
      </c>
      <c r="S7" s="22"/>
      <c r="T7" s="22"/>
      <c r="V7" s="36" t="s">
        <v>44</v>
      </c>
      <c r="W7" s="36" t="s">
        <v>44</v>
      </c>
      <c r="AB7" s="19" t="s">
        <v>44</v>
      </c>
    </row>
    <row r="8" spans="1:29" x14ac:dyDescent="0.2">
      <c r="A8" s="12">
        <v>31</v>
      </c>
      <c r="B8" s="187" t="s">
        <v>20</v>
      </c>
      <c r="C8" s="188"/>
      <c r="D8" s="11">
        <v>0.75</v>
      </c>
      <c r="E8" s="11">
        <f>31*0.75</f>
        <v>23.25</v>
      </c>
      <c r="F8" s="7"/>
      <c r="G8" s="11">
        <v>11</v>
      </c>
      <c r="H8" s="18"/>
      <c r="I8" s="11">
        <f>A8*G8</f>
        <v>341</v>
      </c>
      <c r="M8" s="9">
        <f>5*0.75</f>
        <v>3.75</v>
      </c>
      <c r="N8" s="9">
        <f>26*0.75</f>
        <v>19.5</v>
      </c>
      <c r="O8" s="32"/>
      <c r="P8" s="32"/>
      <c r="Q8" s="32"/>
      <c r="R8" s="32"/>
      <c r="S8" s="22"/>
      <c r="T8" s="22"/>
    </row>
    <row r="9" spans="1:29" x14ac:dyDescent="0.2">
      <c r="A9" s="12">
        <v>3</v>
      </c>
      <c r="B9" s="187" t="s">
        <v>23</v>
      </c>
      <c r="C9" s="188"/>
      <c r="D9" s="11">
        <v>1</v>
      </c>
      <c r="E9" s="11">
        <f>3*1</f>
        <v>3</v>
      </c>
      <c r="F9" s="7"/>
      <c r="G9" s="11">
        <v>3500</v>
      </c>
      <c r="H9" s="21"/>
      <c r="I9" s="11">
        <f>A9*G9</f>
        <v>10500</v>
      </c>
      <c r="M9" s="32"/>
      <c r="N9" s="32"/>
      <c r="O9" s="9">
        <v>1</v>
      </c>
      <c r="P9" s="9">
        <v>1</v>
      </c>
      <c r="Q9" s="9">
        <v>1</v>
      </c>
      <c r="R9" s="32"/>
      <c r="S9" s="22"/>
      <c r="T9" s="22"/>
    </row>
    <row r="10" spans="1:29" x14ac:dyDescent="0.2">
      <c r="A10" s="12">
        <v>2</v>
      </c>
      <c r="B10" s="187" t="s">
        <v>22</v>
      </c>
      <c r="C10" s="188"/>
      <c r="D10" s="11">
        <v>0.42</v>
      </c>
      <c r="E10" s="11">
        <f>2*0.42</f>
        <v>0.84</v>
      </c>
      <c r="F10" s="7"/>
      <c r="G10" s="11">
        <v>400</v>
      </c>
      <c r="H10" s="21"/>
      <c r="I10" s="11">
        <f>2*G10</f>
        <v>800</v>
      </c>
      <c r="M10" s="32"/>
      <c r="N10" s="32"/>
      <c r="O10" s="32"/>
      <c r="P10" s="32"/>
      <c r="Q10" s="32"/>
      <c r="R10" s="9">
        <v>2</v>
      </c>
      <c r="S10" s="22"/>
      <c r="T10" s="22"/>
      <c r="X10" s="204" t="s">
        <v>72</v>
      </c>
      <c r="Y10" s="13" t="s">
        <v>71</v>
      </c>
      <c r="Z10" s="45" t="s">
        <v>68</v>
      </c>
      <c r="AA10" s="203" t="s">
        <v>73</v>
      </c>
      <c r="AB10" s="13" t="s">
        <v>71</v>
      </c>
      <c r="AC10" s="45" t="s">
        <v>74</v>
      </c>
    </row>
    <row r="11" spans="1:29" x14ac:dyDescent="0.2">
      <c r="A11" s="11">
        <v>3</v>
      </c>
      <c r="B11" s="187" t="s">
        <v>50</v>
      </c>
      <c r="C11" s="188"/>
      <c r="D11" s="11">
        <v>10</v>
      </c>
      <c r="E11" s="11">
        <f>A11*D11</f>
        <v>30</v>
      </c>
      <c r="F11" s="7"/>
      <c r="G11" s="11">
        <v>33000</v>
      </c>
      <c r="H11" s="21"/>
      <c r="I11" s="11">
        <f>G11*A11</f>
        <v>99000</v>
      </c>
      <c r="M11" s="22"/>
      <c r="N11" s="22"/>
      <c r="O11" s="22"/>
      <c r="P11" s="22"/>
      <c r="Q11" s="22"/>
      <c r="R11" s="22"/>
      <c r="S11" s="9">
        <f>3*D11</f>
        <v>30</v>
      </c>
      <c r="T11" s="32"/>
      <c r="X11" s="204"/>
      <c r="Y11" s="10" t="s">
        <v>46</v>
      </c>
      <c r="Z11" s="45" t="s">
        <v>67</v>
      </c>
      <c r="AA11" s="203"/>
      <c r="AB11" s="10" t="s">
        <v>46</v>
      </c>
      <c r="AC11" s="45" t="s">
        <v>75</v>
      </c>
    </row>
    <row r="12" spans="1:29" x14ac:dyDescent="0.2">
      <c r="A12" s="11">
        <v>2</v>
      </c>
      <c r="B12" s="187" t="s">
        <v>51</v>
      </c>
      <c r="C12" s="188"/>
      <c r="D12" s="11">
        <v>10</v>
      </c>
      <c r="E12" s="11">
        <f>A12*D12</f>
        <v>20</v>
      </c>
      <c r="F12" s="7"/>
      <c r="G12" s="11">
        <v>29000</v>
      </c>
      <c r="H12" s="21"/>
      <c r="I12" s="11">
        <f>G12*A12</f>
        <v>58000</v>
      </c>
      <c r="M12" s="22"/>
      <c r="N12" s="22"/>
      <c r="O12" s="22"/>
      <c r="P12" s="22"/>
      <c r="Q12" s="22"/>
      <c r="R12" s="22"/>
      <c r="S12" s="9">
        <f>A12*D12</f>
        <v>20</v>
      </c>
      <c r="T12" s="32"/>
      <c r="Y12" s="20" t="s">
        <v>45</v>
      </c>
      <c r="Z12" s="44">
        <v>15</v>
      </c>
    </row>
    <row r="13" spans="1:29" x14ac:dyDescent="0.2">
      <c r="A13" s="11">
        <v>1</v>
      </c>
      <c r="B13" s="189" t="s">
        <v>59</v>
      </c>
      <c r="C13" s="190"/>
      <c r="D13" s="11">
        <v>5</v>
      </c>
      <c r="E13" s="11">
        <f>A13*D13</f>
        <v>5</v>
      </c>
      <c r="F13" s="7"/>
      <c r="G13" s="11">
        <v>125</v>
      </c>
      <c r="H13" s="18"/>
      <c r="I13" s="11">
        <f>G13*A13</f>
        <v>125</v>
      </c>
      <c r="M13" s="26"/>
      <c r="N13" s="26"/>
      <c r="O13" s="22"/>
      <c r="P13" s="22"/>
      <c r="Q13" s="22"/>
      <c r="R13" s="22"/>
      <c r="S13" s="32"/>
      <c r="T13" s="9">
        <f>A13*D13</f>
        <v>5</v>
      </c>
      <c r="Y13" s="46" t="s">
        <v>47</v>
      </c>
      <c r="Z13" s="44">
        <f>I7+I9+I10+I11+I12</f>
        <v>294300</v>
      </c>
    </row>
    <row r="14" spans="1:29" ht="16" thickBot="1" x14ac:dyDescent="0.25">
      <c r="H14" s="7"/>
      <c r="I14" s="7"/>
      <c r="J14" s="7"/>
      <c r="K14" s="7" t="s">
        <v>32</v>
      </c>
      <c r="L14" t="s">
        <v>28</v>
      </c>
      <c r="M14" s="4">
        <f t="shared" ref="M14:R14" si="0">SUM(M5:M10)</f>
        <v>18.75</v>
      </c>
      <c r="N14" s="4">
        <f t="shared" si="0"/>
        <v>19.5</v>
      </c>
      <c r="O14" s="25">
        <f t="shared" si="0"/>
        <v>8</v>
      </c>
      <c r="P14" s="8">
        <f t="shared" si="0"/>
        <v>8</v>
      </c>
      <c r="Q14" s="8">
        <f t="shared" si="0"/>
        <v>8</v>
      </c>
      <c r="R14" s="8">
        <f t="shared" si="0"/>
        <v>9</v>
      </c>
      <c r="S14" s="4">
        <f>SUM(S11:S13)</f>
        <v>50</v>
      </c>
      <c r="T14" s="3">
        <f>SUM(T11:T13)</f>
        <v>5</v>
      </c>
      <c r="Y14" s="47" t="s">
        <v>47</v>
      </c>
      <c r="Z14" s="44">
        <f>I5+I8+I13</f>
        <v>916</v>
      </c>
    </row>
    <row r="15" spans="1:29" ht="16" thickBot="1" x14ac:dyDescent="0.25">
      <c r="L15" t="s">
        <v>29</v>
      </c>
      <c r="M15" s="48">
        <f t="shared" ref="M15:T15" si="1">M14/4</f>
        <v>4.6875</v>
      </c>
      <c r="N15" s="48">
        <f t="shared" si="1"/>
        <v>4.875</v>
      </c>
      <c r="O15" s="24">
        <f t="shared" si="1"/>
        <v>2</v>
      </c>
      <c r="P15" s="5">
        <f t="shared" si="1"/>
        <v>2</v>
      </c>
      <c r="Q15" s="5">
        <f t="shared" si="1"/>
        <v>2</v>
      </c>
      <c r="R15" s="23">
        <f t="shared" si="1"/>
        <v>2.25</v>
      </c>
      <c r="S15" s="49">
        <f t="shared" si="1"/>
        <v>12.5</v>
      </c>
      <c r="T15" s="24">
        <f t="shared" si="1"/>
        <v>1.25</v>
      </c>
    </row>
    <row r="16" spans="1:29" x14ac:dyDescent="0.2">
      <c r="M16" s="14"/>
      <c r="N16" s="14"/>
      <c r="O16" s="15"/>
      <c r="P16" s="15"/>
      <c r="Q16" s="15"/>
      <c r="R16" s="15"/>
      <c r="S16" s="15"/>
      <c r="T16" s="15"/>
    </row>
    <row r="17" spans="1:31" ht="4.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1:31" ht="21" x14ac:dyDescent="0.25">
      <c r="B18" s="186" t="s">
        <v>15</v>
      </c>
      <c r="C18" s="186"/>
      <c r="D18" s="105" t="s">
        <v>106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</row>
    <row r="19" spans="1:31" x14ac:dyDescent="0.2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</row>
    <row r="20" spans="1:31" x14ac:dyDescent="0.2">
      <c r="A20" s="192" t="s">
        <v>57</v>
      </c>
      <c r="B20" s="193"/>
      <c r="C20" s="194"/>
      <c r="D20" s="179" t="s">
        <v>27</v>
      </c>
      <c r="E20" s="179"/>
      <c r="F20" s="7"/>
      <c r="G20" s="179" t="s">
        <v>8</v>
      </c>
      <c r="H20" s="179"/>
      <c r="I20" s="179"/>
      <c r="M20" s="177" t="s">
        <v>33</v>
      </c>
      <c r="N20" s="185"/>
      <c r="O20" s="185"/>
      <c r="P20" s="185"/>
      <c r="Q20" s="185"/>
      <c r="R20" s="185"/>
      <c r="S20" s="185"/>
      <c r="T20" s="178"/>
      <c r="V20" s="179" t="s">
        <v>34</v>
      </c>
      <c r="W20" s="179"/>
      <c r="X20" s="179"/>
      <c r="Y20" s="179"/>
      <c r="Z20" s="179"/>
      <c r="AA20" s="179"/>
      <c r="AB20" s="179"/>
      <c r="AC20" s="179"/>
    </row>
    <row r="21" spans="1:31" x14ac:dyDescent="0.2">
      <c r="A21" s="43" t="s">
        <v>18</v>
      </c>
      <c r="B21" s="177" t="s">
        <v>66</v>
      </c>
      <c r="C21" s="178"/>
      <c r="D21" s="12" t="s">
        <v>26</v>
      </c>
      <c r="E21" s="12" t="s">
        <v>24</v>
      </c>
      <c r="F21" s="6"/>
      <c r="G21" s="179" t="s">
        <v>30</v>
      </c>
      <c r="H21" s="180"/>
      <c r="I21" s="17" t="s">
        <v>31</v>
      </c>
      <c r="M21" s="12" t="s">
        <v>9</v>
      </c>
      <c r="N21" s="12" t="s">
        <v>9</v>
      </c>
      <c r="O21" s="12" t="s">
        <v>14</v>
      </c>
      <c r="P21" s="12" t="s">
        <v>11</v>
      </c>
      <c r="Q21" s="12" t="s">
        <v>12</v>
      </c>
      <c r="R21" s="12" t="s">
        <v>13</v>
      </c>
      <c r="S21" s="12" t="s">
        <v>10</v>
      </c>
      <c r="T21" s="12" t="s">
        <v>25</v>
      </c>
      <c r="V21" s="10" t="s">
        <v>35</v>
      </c>
      <c r="W21" s="10" t="s">
        <v>35</v>
      </c>
      <c r="X21" s="10" t="s">
        <v>38</v>
      </c>
      <c r="Y21" s="10" t="s">
        <v>39</v>
      </c>
      <c r="Z21" s="10" t="s">
        <v>40</v>
      </c>
      <c r="AA21" s="10" t="s">
        <v>41</v>
      </c>
      <c r="AB21" s="10" t="s">
        <v>10</v>
      </c>
      <c r="AC21" s="10" t="s">
        <v>25</v>
      </c>
    </row>
    <row r="22" spans="1:31" x14ac:dyDescent="0.2">
      <c r="A22" s="12">
        <v>2</v>
      </c>
      <c r="B22" s="181" t="s">
        <v>19</v>
      </c>
      <c r="C22" s="191"/>
      <c r="D22" s="11">
        <v>15</v>
      </c>
      <c r="E22" s="11">
        <f>D22*A22</f>
        <v>30</v>
      </c>
      <c r="F22" s="7"/>
      <c r="G22" s="11">
        <v>450</v>
      </c>
      <c r="H22" s="18"/>
      <c r="I22" s="11">
        <f>A22*G22</f>
        <v>900</v>
      </c>
      <c r="M22" s="9">
        <v>15</v>
      </c>
      <c r="N22" s="9">
        <f>1*D22</f>
        <v>15</v>
      </c>
      <c r="O22" s="22"/>
      <c r="P22" s="22"/>
      <c r="Q22" s="22"/>
      <c r="R22" s="22"/>
      <c r="S22" s="22"/>
      <c r="T22" s="22"/>
      <c r="V22" s="16" t="s">
        <v>0</v>
      </c>
      <c r="W22" s="16" t="s">
        <v>0</v>
      </c>
      <c r="X22" s="11" t="s">
        <v>42</v>
      </c>
      <c r="Y22" s="11" t="s">
        <v>42</v>
      </c>
      <c r="Z22" s="11" t="s">
        <v>42</v>
      </c>
      <c r="AA22" s="11" t="s">
        <v>42</v>
      </c>
      <c r="AB22" s="11" t="s">
        <v>3</v>
      </c>
      <c r="AC22" s="41" t="s">
        <v>37</v>
      </c>
    </row>
    <row r="23" spans="1:31" x14ac:dyDescent="0.2">
      <c r="A23" s="12" t="s">
        <v>48</v>
      </c>
      <c r="B23" s="183" t="s">
        <v>64</v>
      </c>
      <c r="C23" s="183"/>
      <c r="D23" s="32"/>
      <c r="E23" s="32"/>
      <c r="F23" s="7"/>
      <c r="G23" s="32"/>
      <c r="H23" s="32"/>
      <c r="I23" s="32"/>
      <c r="M23" s="22"/>
      <c r="N23" s="22"/>
      <c r="O23" s="22"/>
      <c r="P23" s="22"/>
      <c r="Q23" s="22"/>
      <c r="R23" s="22"/>
      <c r="S23" s="22"/>
      <c r="T23" s="22"/>
      <c r="V23" s="11" t="s">
        <v>60</v>
      </c>
      <c r="W23" s="12" t="s">
        <v>60</v>
      </c>
      <c r="X23" s="11" t="s">
        <v>43</v>
      </c>
      <c r="Y23" s="11" t="s">
        <v>43</v>
      </c>
      <c r="Z23" s="11" t="s">
        <v>43</v>
      </c>
      <c r="AA23" s="11" t="s">
        <v>56</v>
      </c>
      <c r="AB23" s="11" t="s">
        <v>4</v>
      </c>
      <c r="AC23" s="31"/>
    </row>
    <row r="24" spans="1:31" x14ac:dyDescent="0.2">
      <c r="A24" s="12">
        <v>24</v>
      </c>
      <c r="B24" s="187" t="s">
        <v>21</v>
      </c>
      <c r="C24" s="188"/>
      <c r="D24" s="11">
        <v>5</v>
      </c>
      <c r="E24" s="11">
        <f t="shared" ref="E24:E31" si="2">D24*A24</f>
        <v>120</v>
      </c>
      <c r="F24" s="7"/>
      <c r="G24" s="11">
        <v>4500</v>
      </c>
      <c r="H24" s="21"/>
      <c r="I24" s="11">
        <f t="shared" ref="I24:I31" si="3">G24*A24</f>
        <v>108000</v>
      </c>
      <c r="M24" s="22"/>
      <c r="N24" s="22"/>
      <c r="O24" s="9">
        <f>7*D24</f>
        <v>35</v>
      </c>
      <c r="P24" s="9">
        <f>7*D24</f>
        <v>35</v>
      </c>
      <c r="Q24" s="9">
        <f>7*D24</f>
        <v>35</v>
      </c>
      <c r="R24" s="9">
        <f>7*D24</f>
        <v>35</v>
      </c>
      <c r="S24" s="22"/>
      <c r="T24" s="22"/>
      <c r="V24" s="6"/>
      <c r="W24" s="6"/>
      <c r="X24" s="37"/>
      <c r="Y24" s="37"/>
      <c r="Z24" s="11" t="s">
        <v>56</v>
      </c>
      <c r="AA24" s="37"/>
      <c r="AB24" s="39"/>
    </row>
    <row r="25" spans="1:31" x14ac:dyDescent="0.2">
      <c r="A25" s="12">
        <v>26</v>
      </c>
      <c r="B25" s="187" t="s">
        <v>20</v>
      </c>
      <c r="C25" s="188"/>
      <c r="D25" s="11">
        <v>0.75</v>
      </c>
      <c r="E25" s="11">
        <f t="shared" si="2"/>
        <v>19.5</v>
      </c>
      <c r="F25" s="7"/>
      <c r="G25" s="11">
        <v>11</v>
      </c>
      <c r="H25" s="18"/>
      <c r="I25" s="11">
        <f t="shared" si="3"/>
        <v>286</v>
      </c>
      <c r="M25" s="9">
        <f>13*D25</f>
        <v>9.75</v>
      </c>
      <c r="N25" s="9">
        <f>13*D25</f>
        <v>9.75</v>
      </c>
      <c r="O25" s="22"/>
      <c r="P25" s="22"/>
      <c r="Q25" s="22"/>
      <c r="R25" s="22"/>
      <c r="S25" s="22"/>
      <c r="T25" s="22"/>
      <c r="V25" s="36" t="s">
        <v>44</v>
      </c>
      <c r="W25" s="36" t="s">
        <v>44</v>
      </c>
      <c r="X25" s="36" t="s">
        <v>44</v>
      </c>
      <c r="Y25" s="36" t="s">
        <v>44</v>
      </c>
      <c r="Z25" s="36" t="s">
        <v>44</v>
      </c>
      <c r="AA25" s="36" t="s">
        <v>44</v>
      </c>
      <c r="AB25" s="36" t="s">
        <v>44</v>
      </c>
    </row>
    <row r="26" spans="1:31" x14ac:dyDescent="0.2">
      <c r="A26" s="12">
        <v>3</v>
      </c>
      <c r="B26" s="187" t="s">
        <v>23</v>
      </c>
      <c r="C26" s="188"/>
      <c r="D26" s="11">
        <v>1</v>
      </c>
      <c r="E26" s="11">
        <f t="shared" si="2"/>
        <v>3</v>
      </c>
      <c r="F26" s="7"/>
      <c r="G26" s="11">
        <v>3000</v>
      </c>
      <c r="H26" s="21"/>
      <c r="I26" s="11">
        <f t="shared" si="3"/>
        <v>9000</v>
      </c>
      <c r="M26" s="22"/>
      <c r="N26" s="22"/>
      <c r="O26" s="9">
        <f>1*D26</f>
        <v>1</v>
      </c>
      <c r="P26" s="9">
        <f>1*D26</f>
        <v>1</v>
      </c>
      <c r="Q26" s="9">
        <f>1*D26</f>
        <v>1</v>
      </c>
      <c r="R26" s="22"/>
      <c r="S26" s="22"/>
      <c r="T26" s="22"/>
    </row>
    <row r="27" spans="1:31" x14ac:dyDescent="0.2">
      <c r="A27" s="12">
        <v>2</v>
      </c>
      <c r="B27" s="187" t="s">
        <v>22</v>
      </c>
      <c r="C27" s="188"/>
      <c r="D27" s="11">
        <v>0.42</v>
      </c>
      <c r="E27" s="11">
        <f t="shared" si="2"/>
        <v>0.84</v>
      </c>
      <c r="F27" s="7"/>
      <c r="G27" s="11">
        <f>400</f>
        <v>400</v>
      </c>
      <c r="H27" s="21"/>
      <c r="I27" s="11">
        <f t="shared" si="3"/>
        <v>800</v>
      </c>
      <c r="M27" s="22"/>
      <c r="N27" s="22"/>
      <c r="O27" s="22"/>
      <c r="P27" s="22"/>
      <c r="Q27" s="9">
        <f>1*D27</f>
        <v>0.42</v>
      </c>
      <c r="R27" s="9">
        <f>1*D27</f>
        <v>0.42</v>
      </c>
      <c r="S27" s="22"/>
      <c r="T27" s="22"/>
    </row>
    <row r="28" spans="1:31" x14ac:dyDescent="0.2">
      <c r="A28" s="33">
        <v>2</v>
      </c>
      <c r="B28" s="187" t="s">
        <v>50</v>
      </c>
      <c r="C28" s="188"/>
      <c r="D28" s="11">
        <v>10</v>
      </c>
      <c r="E28" s="11">
        <f t="shared" si="2"/>
        <v>20</v>
      </c>
      <c r="F28" s="7"/>
      <c r="G28" s="11">
        <v>33000</v>
      </c>
      <c r="H28" s="21"/>
      <c r="I28" s="11">
        <f t="shared" si="3"/>
        <v>66000</v>
      </c>
      <c r="M28" s="22"/>
      <c r="N28" s="22"/>
      <c r="O28" s="22"/>
      <c r="P28" s="22"/>
      <c r="Q28" s="22"/>
      <c r="R28" s="22"/>
      <c r="S28" s="9">
        <f>D28*A28</f>
        <v>20</v>
      </c>
      <c r="T28" s="22"/>
      <c r="X28" s="204" t="s">
        <v>72</v>
      </c>
      <c r="Y28" s="13" t="s">
        <v>71</v>
      </c>
      <c r="Z28" s="11" t="s">
        <v>70</v>
      </c>
      <c r="AA28" s="203" t="s">
        <v>73</v>
      </c>
      <c r="AB28" s="13" t="s">
        <v>71</v>
      </c>
      <c r="AC28" s="45" t="s">
        <v>76</v>
      </c>
    </row>
    <row r="29" spans="1:31" x14ac:dyDescent="0.2">
      <c r="A29" s="11">
        <v>2</v>
      </c>
      <c r="B29" s="187" t="s">
        <v>51</v>
      </c>
      <c r="C29" s="188"/>
      <c r="D29" s="11">
        <v>10</v>
      </c>
      <c r="E29" s="11">
        <f t="shared" si="2"/>
        <v>20</v>
      </c>
      <c r="F29" s="7"/>
      <c r="G29" s="11">
        <v>29000</v>
      </c>
      <c r="H29" s="21"/>
      <c r="I29" s="11">
        <f t="shared" si="3"/>
        <v>58000</v>
      </c>
      <c r="M29" s="22"/>
      <c r="N29" s="22"/>
      <c r="O29" s="22"/>
      <c r="P29" s="22"/>
      <c r="Q29" s="22"/>
      <c r="R29" s="22"/>
      <c r="S29" s="9">
        <f>D29*A29</f>
        <v>20</v>
      </c>
      <c r="T29" s="22"/>
      <c r="X29" s="204"/>
      <c r="Y29" s="10" t="s">
        <v>46</v>
      </c>
      <c r="Z29" s="11" t="s">
        <v>69</v>
      </c>
      <c r="AA29" s="203"/>
      <c r="AB29" s="10" t="s">
        <v>46</v>
      </c>
      <c r="AC29" s="45" t="s">
        <v>77</v>
      </c>
    </row>
    <row r="30" spans="1:31" x14ac:dyDescent="0.2">
      <c r="A30" s="11">
        <v>1</v>
      </c>
      <c r="B30" s="187" t="s">
        <v>59</v>
      </c>
      <c r="C30" s="188"/>
      <c r="D30" s="11">
        <v>5</v>
      </c>
      <c r="E30" s="11">
        <f t="shared" si="2"/>
        <v>5</v>
      </c>
      <c r="F30" s="7"/>
      <c r="G30" s="11">
        <v>125</v>
      </c>
      <c r="H30" s="18"/>
      <c r="I30" s="11">
        <f t="shared" si="3"/>
        <v>125</v>
      </c>
      <c r="M30" s="22"/>
      <c r="N30" s="22"/>
      <c r="O30" s="22"/>
      <c r="P30" s="22"/>
      <c r="Q30" s="22"/>
      <c r="R30" s="22"/>
      <c r="S30" s="22"/>
      <c r="T30" s="9">
        <v>5</v>
      </c>
      <c r="Y30" s="20" t="s">
        <v>45</v>
      </c>
      <c r="Z30" s="12">
        <v>35</v>
      </c>
    </row>
    <row r="31" spans="1:31" x14ac:dyDescent="0.2">
      <c r="A31" s="11">
        <v>2</v>
      </c>
      <c r="B31" s="196" t="s">
        <v>63</v>
      </c>
      <c r="C31" s="197"/>
      <c r="D31" s="12">
        <v>5</v>
      </c>
      <c r="E31" s="12">
        <f t="shared" si="2"/>
        <v>10</v>
      </c>
      <c r="G31" s="16">
        <v>160</v>
      </c>
      <c r="H31" s="42"/>
      <c r="I31" s="11">
        <f t="shared" si="3"/>
        <v>320</v>
      </c>
      <c r="J31" s="7"/>
      <c r="M31" s="22"/>
      <c r="N31" s="22"/>
      <c r="O31" s="22"/>
      <c r="P31" s="22"/>
      <c r="Q31" s="22"/>
      <c r="R31" s="22"/>
      <c r="S31" s="22"/>
      <c r="T31" s="34">
        <v>10</v>
      </c>
      <c r="Y31" s="29" t="s">
        <v>47</v>
      </c>
      <c r="Z31" s="12">
        <f>I24+I26+I27+I28+I29</f>
        <v>241800</v>
      </c>
    </row>
    <row r="32" spans="1:31" ht="16" thickBot="1" x14ac:dyDescent="0.25">
      <c r="K32" s="7" t="s">
        <v>32</v>
      </c>
      <c r="L32" t="s">
        <v>28</v>
      </c>
      <c r="M32" s="4">
        <f>SUM(M22:M30)</f>
        <v>24.75</v>
      </c>
      <c r="N32" s="4">
        <f>SUM(N22:N27)</f>
        <v>24.75</v>
      </c>
      <c r="O32" s="4">
        <f>SUM(O22:O29)</f>
        <v>36</v>
      </c>
      <c r="P32" s="4">
        <f>SUM(P22:P29)</f>
        <v>36</v>
      </c>
      <c r="Q32" s="4">
        <f>SUM(Q22:Q29)</f>
        <v>36.42</v>
      </c>
      <c r="R32" s="4">
        <f>SUM(R22:R29)</f>
        <v>35.42</v>
      </c>
      <c r="S32" s="4">
        <f>SUM(S28:S30)</f>
        <v>40</v>
      </c>
      <c r="T32" s="4">
        <f>SUM(T30:T31)</f>
        <v>15</v>
      </c>
      <c r="Y32" s="30" t="s">
        <v>47</v>
      </c>
      <c r="Z32" s="12">
        <f>I22+I25+I30+I31</f>
        <v>1631</v>
      </c>
    </row>
    <row r="33" spans="1:31" ht="16" thickBot="1" x14ac:dyDescent="0.25">
      <c r="L33" t="s">
        <v>29</v>
      </c>
      <c r="M33" s="48">
        <f t="shared" ref="M33:T33" si="4">M32/4</f>
        <v>6.1875</v>
      </c>
      <c r="N33" s="48">
        <f t="shared" si="4"/>
        <v>6.1875</v>
      </c>
      <c r="O33" s="48">
        <f t="shared" si="4"/>
        <v>9</v>
      </c>
      <c r="P33" s="48">
        <f t="shared" si="4"/>
        <v>9</v>
      </c>
      <c r="Q33" s="48">
        <f t="shared" si="4"/>
        <v>9.1050000000000004</v>
      </c>
      <c r="R33" s="48">
        <f t="shared" si="4"/>
        <v>8.8550000000000004</v>
      </c>
      <c r="S33" s="48">
        <f t="shared" si="4"/>
        <v>10</v>
      </c>
      <c r="T33" s="40">
        <f t="shared" si="4"/>
        <v>3.75</v>
      </c>
    </row>
    <row r="34" spans="1:31" x14ac:dyDescent="0.2">
      <c r="M34" s="14"/>
      <c r="N34" s="14"/>
      <c r="O34" s="15"/>
      <c r="P34" s="15"/>
      <c r="Q34" s="15"/>
      <c r="R34" s="15"/>
      <c r="S34" s="15"/>
      <c r="T34" s="15"/>
    </row>
    <row r="35" spans="1:31" ht="4.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ht="21" x14ac:dyDescent="0.25">
      <c r="B36" s="186" t="s">
        <v>15</v>
      </c>
      <c r="C36" s="186"/>
      <c r="D36" s="105" t="s">
        <v>106</v>
      </c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</row>
    <row r="37" spans="1:31" x14ac:dyDescent="0.2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</row>
    <row r="38" spans="1:31" x14ac:dyDescent="0.2">
      <c r="A38" s="192" t="s">
        <v>58</v>
      </c>
      <c r="B38" s="193"/>
      <c r="C38" s="194"/>
      <c r="D38" s="179" t="s">
        <v>27</v>
      </c>
      <c r="E38" s="179"/>
      <c r="F38" s="7"/>
      <c r="G38" s="179" t="s">
        <v>8</v>
      </c>
      <c r="H38" s="179"/>
      <c r="I38" s="179"/>
      <c r="M38" s="177" t="s">
        <v>33</v>
      </c>
      <c r="N38" s="185"/>
      <c r="O38" s="185"/>
      <c r="P38" s="185"/>
      <c r="Q38" s="185"/>
      <c r="R38" s="185"/>
      <c r="S38" s="185"/>
      <c r="T38" s="178"/>
      <c r="V38" s="179" t="s">
        <v>34</v>
      </c>
      <c r="W38" s="179"/>
      <c r="X38" s="179"/>
      <c r="Y38" s="179"/>
      <c r="Z38" s="179"/>
      <c r="AA38" s="179"/>
      <c r="AB38" s="179"/>
      <c r="AC38" s="179"/>
    </row>
    <row r="39" spans="1:31" x14ac:dyDescent="0.2">
      <c r="A39" s="43" t="s">
        <v>18</v>
      </c>
      <c r="B39" s="177" t="s">
        <v>66</v>
      </c>
      <c r="C39" s="178"/>
      <c r="D39" s="12" t="s">
        <v>26</v>
      </c>
      <c r="E39" s="12" t="s">
        <v>24</v>
      </c>
      <c r="F39" s="6"/>
      <c r="G39" s="179" t="s">
        <v>30</v>
      </c>
      <c r="H39" s="180"/>
      <c r="I39" s="17" t="s">
        <v>31</v>
      </c>
      <c r="M39" s="12" t="s">
        <v>9</v>
      </c>
      <c r="N39" s="12" t="s">
        <v>9</v>
      </c>
      <c r="O39" s="12" t="s">
        <v>14</v>
      </c>
      <c r="P39" s="12" t="s">
        <v>11</v>
      </c>
      <c r="Q39" s="12" t="s">
        <v>12</v>
      </c>
      <c r="R39" s="12" t="s">
        <v>13</v>
      </c>
      <c r="S39" s="12" t="s">
        <v>10</v>
      </c>
      <c r="T39" s="12" t="s">
        <v>25</v>
      </c>
      <c r="V39" s="10" t="s">
        <v>35</v>
      </c>
      <c r="W39" s="10" t="s">
        <v>35</v>
      </c>
      <c r="X39" s="10" t="s">
        <v>38</v>
      </c>
      <c r="Y39" s="10" t="s">
        <v>39</v>
      </c>
      <c r="Z39" s="10" t="s">
        <v>40</v>
      </c>
      <c r="AA39" s="10" t="s">
        <v>41</v>
      </c>
      <c r="AB39" s="10" t="s">
        <v>10</v>
      </c>
      <c r="AC39" s="10" t="s">
        <v>25</v>
      </c>
    </row>
    <row r="40" spans="1:31" x14ac:dyDescent="0.2">
      <c r="A40" s="12">
        <v>2</v>
      </c>
      <c r="B40" s="181" t="s">
        <v>19</v>
      </c>
      <c r="C40" s="191"/>
      <c r="D40" s="11">
        <v>15</v>
      </c>
      <c r="E40" s="11">
        <f>D40*A40</f>
        <v>30</v>
      </c>
      <c r="F40" s="7"/>
      <c r="G40" s="11">
        <v>450</v>
      </c>
      <c r="H40" s="18"/>
      <c r="I40" s="11">
        <f>A40*G40</f>
        <v>900</v>
      </c>
      <c r="M40" s="9">
        <v>15</v>
      </c>
      <c r="N40" s="9">
        <f>1*D40</f>
        <v>15</v>
      </c>
      <c r="O40" s="22"/>
      <c r="P40" s="22"/>
      <c r="Q40" s="22"/>
      <c r="R40" s="22"/>
      <c r="S40" s="22"/>
      <c r="T40" s="22"/>
      <c r="V40" s="16" t="s">
        <v>0</v>
      </c>
      <c r="W40" s="16" t="s">
        <v>0</v>
      </c>
      <c r="X40" s="11" t="s">
        <v>42</v>
      </c>
      <c r="Y40" s="11" t="s">
        <v>42</v>
      </c>
      <c r="Z40" s="11" t="s">
        <v>42</v>
      </c>
      <c r="AA40" s="11" t="s">
        <v>42</v>
      </c>
      <c r="AB40" s="11" t="s">
        <v>3</v>
      </c>
      <c r="AC40" s="41" t="s">
        <v>37</v>
      </c>
    </row>
    <row r="41" spans="1:31" x14ac:dyDescent="0.2">
      <c r="A41" s="12" t="s">
        <v>48</v>
      </c>
      <c r="B41" s="183" t="s">
        <v>64</v>
      </c>
      <c r="C41" s="183"/>
      <c r="D41" s="32"/>
      <c r="E41" s="32"/>
      <c r="F41" s="7"/>
      <c r="G41" s="32"/>
      <c r="H41" s="32"/>
      <c r="I41" s="32"/>
      <c r="M41" s="22"/>
      <c r="N41" s="22"/>
      <c r="O41" s="22"/>
      <c r="P41" s="22"/>
      <c r="Q41" s="22"/>
      <c r="R41" s="22"/>
      <c r="S41" s="22"/>
      <c r="T41" s="22"/>
      <c r="V41" s="11" t="s">
        <v>60</v>
      </c>
      <c r="W41" s="12" t="s">
        <v>60</v>
      </c>
      <c r="X41" s="11" t="s">
        <v>43</v>
      </c>
      <c r="Y41" s="11" t="s">
        <v>43</v>
      </c>
      <c r="Z41" s="11" t="s">
        <v>43</v>
      </c>
      <c r="AA41" s="11" t="s">
        <v>56</v>
      </c>
      <c r="AB41" s="11" t="s">
        <v>4</v>
      </c>
      <c r="AC41" s="31"/>
    </row>
    <row r="42" spans="1:31" x14ac:dyDescent="0.2">
      <c r="A42" s="12">
        <v>24</v>
      </c>
      <c r="B42" s="187" t="s">
        <v>21</v>
      </c>
      <c r="C42" s="188"/>
      <c r="D42" s="11">
        <v>5</v>
      </c>
      <c r="E42" s="11">
        <f t="shared" ref="E42:E48" si="5">D42*A42</f>
        <v>120</v>
      </c>
      <c r="F42" s="7"/>
      <c r="G42" s="11">
        <v>4500</v>
      </c>
      <c r="H42" s="21"/>
      <c r="I42" s="11">
        <f t="shared" ref="I42:I48" si="6">G42*A42</f>
        <v>108000</v>
      </c>
      <c r="M42" s="22"/>
      <c r="N42" s="22"/>
      <c r="O42" s="9">
        <f>7*D42</f>
        <v>35</v>
      </c>
      <c r="P42" s="9">
        <f>7*D42</f>
        <v>35</v>
      </c>
      <c r="Q42" s="9">
        <f>7*D42</f>
        <v>35</v>
      </c>
      <c r="R42" s="9">
        <f>7*D42</f>
        <v>35</v>
      </c>
      <c r="S42" s="22"/>
      <c r="T42" s="22"/>
      <c r="V42" s="6"/>
      <c r="W42" s="6"/>
      <c r="X42" s="37"/>
      <c r="Y42" s="37"/>
      <c r="Z42" s="11" t="s">
        <v>56</v>
      </c>
      <c r="AA42" s="37"/>
      <c r="AB42" s="39"/>
    </row>
    <row r="43" spans="1:31" x14ac:dyDescent="0.2">
      <c r="A43" s="12">
        <v>26</v>
      </c>
      <c r="B43" s="187" t="s">
        <v>20</v>
      </c>
      <c r="C43" s="195"/>
      <c r="D43" s="11">
        <v>0.75</v>
      </c>
      <c r="E43" s="11">
        <f t="shared" si="5"/>
        <v>19.5</v>
      </c>
      <c r="F43" s="7"/>
      <c r="G43" s="11">
        <v>11</v>
      </c>
      <c r="H43" s="18"/>
      <c r="I43" s="11">
        <f t="shared" si="6"/>
        <v>286</v>
      </c>
      <c r="M43" s="9">
        <f>13*D43</f>
        <v>9.75</v>
      </c>
      <c r="N43" s="9">
        <f>13*D43</f>
        <v>9.75</v>
      </c>
      <c r="O43" s="22"/>
      <c r="P43" s="22"/>
      <c r="Q43" s="22"/>
      <c r="R43" s="22"/>
      <c r="S43" s="22"/>
      <c r="T43" s="22"/>
      <c r="V43" s="36" t="s">
        <v>44</v>
      </c>
      <c r="W43" s="36" t="s">
        <v>44</v>
      </c>
      <c r="X43" s="36" t="s">
        <v>44</v>
      </c>
      <c r="Y43" s="36" t="s">
        <v>44</v>
      </c>
      <c r="Z43" s="36" t="s">
        <v>44</v>
      </c>
      <c r="AA43" s="36" t="s">
        <v>44</v>
      </c>
      <c r="AB43" s="36" t="s">
        <v>44</v>
      </c>
    </row>
    <row r="44" spans="1:31" x14ac:dyDescent="0.2">
      <c r="A44" s="12">
        <v>3</v>
      </c>
      <c r="B44" s="187" t="s">
        <v>23</v>
      </c>
      <c r="C44" s="195"/>
      <c r="D44" s="11">
        <v>1</v>
      </c>
      <c r="E44" s="11">
        <f t="shared" si="5"/>
        <v>3</v>
      </c>
      <c r="F44" s="7"/>
      <c r="G44" s="11">
        <v>3000</v>
      </c>
      <c r="H44" s="21"/>
      <c r="I44" s="11">
        <f t="shared" si="6"/>
        <v>9000</v>
      </c>
      <c r="M44" s="22"/>
      <c r="N44" s="22"/>
      <c r="O44" s="9">
        <f>1*D44</f>
        <v>1</v>
      </c>
      <c r="P44" s="9">
        <f>1*D44</f>
        <v>1</v>
      </c>
      <c r="Q44" s="9">
        <f>1*D44</f>
        <v>1</v>
      </c>
      <c r="R44" s="22"/>
      <c r="S44" s="22"/>
      <c r="T44" s="22"/>
    </row>
    <row r="45" spans="1:31" x14ac:dyDescent="0.2">
      <c r="A45" s="12">
        <v>2</v>
      </c>
      <c r="B45" s="187" t="s">
        <v>22</v>
      </c>
      <c r="C45" s="195"/>
      <c r="D45" s="11">
        <v>0.42</v>
      </c>
      <c r="E45" s="11">
        <f t="shared" si="5"/>
        <v>0.84</v>
      </c>
      <c r="F45" s="7"/>
      <c r="G45" s="11">
        <f>400</f>
        <v>400</v>
      </c>
      <c r="H45" s="21"/>
      <c r="I45" s="11">
        <f t="shared" si="6"/>
        <v>800</v>
      </c>
      <c r="M45" s="22"/>
      <c r="N45" s="22"/>
      <c r="O45" s="22"/>
      <c r="P45" s="22"/>
      <c r="Q45" s="9">
        <f>1*D45</f>
        <v>0.42</v>
      </c>
      <c r="R45" s="9">
        <f>1*D45</f>
        <v>0.42</v>
      </c>
      <c r="S45" s="22"/>
      <c r="T45" s="22"/>
    </row>
    <row r="46" spans="1:31" x14ac:dyDescent="0.2">
      <c r="A46" s="33">
        <v>3</v>
      </c>
      <c r="B46" s="187" t="s">
        <v>50</v>
      </c>
      <c r="C46" s="195"/>
      <c r="D46" s="11">
        <v>10</v>
      </c>
      <c r="E46" s="11">
        <f t="shared" si="5"/>
        <v>30</v>
      </c>
      <c r="F46" s="7"/>
      <c r="G46" s="11">
        <v>33000</v>
      </c>
      <c r="H46" s="21"/>
      <c r="I46" s="11">
        <f t="shared" si="6"/>
        <v>99000</v>
      </c>
      <c r="M46" s="22"/>
      <c r="N46" s="22"/>
      <c r="O46" s="22"/>
      <c r="P46" s="22"/>
      <c r="Q46" s="22"/>
      <c r="R46" s="22"/>
      <c r="S46" s="9">
        <f>D46*A46</f>
        <v>30</v>
      </c>
      <c r="T46" s="22"/>
      <c r="X46" s="204" t="s">
        <v>72</v>
      </c>
      <c r="Y46" s="13" t="s">
        <v>71</v>
      </c>
      <c r="Z46" s="11" t="s">
        <v>70</v>
      </c>
      <c r="AA46" s="203" t="s">
        <v>73</v>
      </c>
      <c r="AB46" s="13" t="s">
        <v>71</v>
      </c>
      <c r="AC46" s="45" t="s">
        <v>78</v>
      </c>
    </row>
    <row r="47" spans="1:31" x14ac:dyDescent="0.2">
      <c r="A47" s="11">
        <v>2</v>
      </c>
      <c r="B47" s="187" t="s">
        <v>51</v>
      </c>
      <c r="C47" s="195"/>
      <c r="D47" s="11">
        <v>10</v>
      </c>
      <c r="E47" s="11">
        <f t="shared" si="5"/>
        <v>20</v>
      </c>
      <c r="F47" s="7"/>
      <c r="G47" s="11">
        <v>29000</v>
      </c>
      <c r="H47" s="21"/>
      <c r="I47" s="11">
        <f t="shared" si="6"/>
        <v>58000</v>
      </c>
      <c r="M47" s="22"/>
      <c r="N47" s="22"/>
      <c r="O47" s="22"/>
      <c r="P47" s="22"/>
      <c r="Q47" s="22"/>
      <c r="R47" s="22"/>
      <c r="S47" s="9">
        <f>D47*A47</f>
        <v>20</v>
      </c>
      <c r="T47" s="22"/>
      <c r="X47" s="204"/>
      <c r="Y47" s="10" t="s">
        <v>46</v>
      </c>
      <c r="Z47" s="11" t="s">
        <v>67</v>
      </c>
      <c r="AA47" s="203"/>
      <c r="AB47" s="10" t="s">
        <v>46</v>
      </c>
      <c r="AC47" s="45" t="s">
        <v>75</v>
      </c>
    </row>
    <row r="48" spans="1:31" x14ac:dyDescent="0.2">
      <c r="A48" s="11">
        <v>1</v>
      </c>
      <c r="B48" s="196" t="s">
        <v>59</v>
      </c>
      <c r="C48" s="197"/>
      <c r="D48" s="11">
        <v>5</v>
      </c>
      <c r="E48" s="11">
        <f t="shared" si="5"/>
        <v>5</v>
      </c>
      <c r="F48" s="7"/>
      <c r="G48" s="11">
        <v>125</v>
      </c>
      <c r="H48" s="18"/>
      <c r="I48" s="11">
        <f t="shared" si="6"/>
        <v>125</v>
      </c>
      <c r="M48" s="22"/>
      <c r="N48" s="22"/>
      <c r="O48" s="22"/>
      <c r="P48" s="22"/>
      <c r="Q48" s="22"/>
      <c r="R48" s="22"/>
      <c r="S48" s="22"/>
      <c r="T48" s="9">
        <v>5</v>
      </c>
      <c r="Y48" s="20" t="s">
        <v>45</v>
      </c>
      <c r="Z48" s="12">
        <v>35</v>
      </c>
    </row>
    <row r="49" spans="1:31" ht="16" thickBot="1" x14ac:dyDescent="0.25">
      <c r="A49" s="37"/>
      <c r="B49" s="2"/>
      <c r="D49" s="38"/>
      <c r="E49" s="38"/>
      <c r="G49" s="39"/>
      <c r="H49" s="39"/>
      <c r="I49" s="37"/>
      <c r="J49" s="7"/>
      <c r="K49" s="7" t="s">
        <v>32</v>
      </c>
      <c r="L49" t="s">
        <v>28</v>
      </c>
      <c r="M49" s="4">
        <f>SUM(M40:M48)</f>
        <v>24.75</v>
      </c>
      <c r="N49" s="4">
        <f>SUM(N40:N45)</f>
        <v>24.75</v>
      </c>
      <c r="O49" s="4">
        <f>SUM(O40:O47)</f>
        <v>36</v>
      </c>
      <c r="P49" s="4">
        <f>SUM(P40:P47)</f>
        <v>36</v>
      </c>
      <c r="Q49" s="4">
        <f>SUM(Q40:Q47)</f>
        <v>36.42</v>
      </c>
      <c r="R49" s="4">
        <f>SUM(R40:R47)</f>
        <v>35.42</v>
      </c>
      <c r="S49" s="4">
        <f>SUM(S46:S48)</f>
        <v>50</v>
      </c>
      <c r="T49" s="4">
        <f>SUM(T47:T48)</f>
        <v>5</v>
      </c>
      <c r="Y49" s="29" t="s">
        <v>47</v>
      </c>
      <c r="Z49" s="12">
        <f>I42+I44+I45+I46+I47</f>
        <v>274800</v>
      </c>
    </row>
    <row r="50" spans="1:31" ht="16" thickBot="1" x14ac:dyDescent="0.25">
      <c r="L50" t="s">
        <v>29</v>
      </c>
      <c r="M50" s="48">
        <f t="shared" ref="M50:T50" si="7">M49/4</f>
        <v>6.1875</v>
      </c>
      <c r="N50" s="48">
        <f t="shared" si="7"/>
        <v>6.1875</v>
      </c>
      <c r="O50" s="48">
        <f t="shared" si="7"/>
        <v>9</v>
      </c>
      <c r="P50" s="48">
        <f t="shared" si="7"/>
        <v>9</v>
      </c>
      <c r="Q50" s="48">
        <f t="shared" si="7"/>
        <v>9.1050000000000004</v>
      </c>
      <c r="R50" s="48">
        <f t="shared" si="7"/>
        <v>8.8550000000000004</v>
      </c>
      <c r="S50" s="48">
        <f t="shared" si="7"/>
        <v>12.5</v>
      </c>
      <c r="T50" s="40">
        <f t="shared" si="7"/>
        <v>1.25</v>
      </c>
      <c r="Y50" s="30" t="s">
        <v>47</v>
      </c>
      <c r="Z50" s="12">
        <f>I40+I43+I48</f>
        <v>1311</v>
      </c>
    </row>
    <row r="51" spans="1:31" x14ac:dyDescent="0.2">
      <c r="M51" s="14"/>
      <c r="N51" s="14"/>
      <c r="O51" s="15"/>
      <c r="P51" s="15"/>
      <c r="Q51" s="15"/>
      <c r="R51" s="15"/>
      <c r="S51" s="15"/>
      <c r="T51" s="15"/>
    </row>
    <row r="52" spans="1:31" ht="4.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1:31" ht="21" x14ac:dyDescent="0.25">
      <c r="B53" s="186" t="s">
        <v>15</v>
      </c>
      <c r="C53" s="186"/>
      <c r="D53" s="105" t="s">
        <v>106</v>
      </c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</row>
    <row r="54" spans="1:31" x14ac:dyDescent="0.2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</row>
    <row r="55" spans="1:31" x14ac:dyDescent="0.2">
      <c r="A55" s="180" t="s">
        <v>61</v>
      </c>
      <c r="B55" s="180"/>
      <c r="C55" s="180"/>
      <c r="D55" s="179" t="s">
        <v>27</v>
      </c>
      <c r="E55" s="179"/>
      <c r="F55" s="7"/>
      <c r="G55" s="179" t="s">
        <v>8</v>
      </c>
      <c r="H55" s="179"/>
      <c r="I55" s="179"/>
      <c r="M55" s="177" t="s">
        <v>33</v>
      </c>
      <c r="N55" s="185"/>
      <c r="O55" s="185"/>
      <c r="P55" s="185"/>
      <c r="Q55" s="185"/>
      <c r="R55" s="185"/>
      <c r="S55" s="185"/>
      <c r="T55" s="178"/>
      <c r="V55" s="179" t="s">
        <v>34</v>
      </c>
      <c r="W55" s="179"/>
      <c r="X55" s="179"/>
      <c r="Y55" s="179"/>
      <c r="Z55" s="179"/>
      <c r="AA55" s="179"/>
      <c r="AB55" s="179"/>
      <c r="AC55" s="179"/>
    </row>
    <row r="56" spans="1:31" x14ac:dyDescent="0.2">
      <c r="A56" s="43" t="s">
        <v>18</v>
      </c>
      <c r="B56" s="177" t="s">
        <v>66</v>
      </c>
      <c r="C56" s="178"/>
      <c r="D56" s="12" t="s">
        <v>26</v>
      </c>
      <c r="E56" s="12" t="s">
        <v>24</v>
      </c>
      <c r="F56" s="6"/>
      <c r="G56" s="179" t="s">
        <v>30</v>
      </c>
      <c r="H56" s="180"/>
      <c r="I56" s="17" t="s">
        <v>31</v>
      </c>
      <c r="M56" s="12" t="s">
        <v>9</v>
      </c>
      <c r="N56" s="12" t="s">
        <v>9</v>
      </c>
      <c r="O56" s="12" t="s">
        <v>14</v>
      </c>
      <c r="P56" s="12" t="s">
        <v>11</v>
      </c>
      <c r="Q56" s="12" t="s">
        <v>12</v>
      </c>
      <c r="R56" s="12" t="s">
        <v>13</v>
      </c>
      <c r="S56" s="12" t="s">
        <v>10</v>
      </c>
      <c r="T56" s="12" t="s">
        <v>25</v>
      </c>
      <c r="V56" s="10" t="s">
        <v>35</v>
      </c>
      <c r="W56" s="10" t="s">
        <v>35</v>
      </c>
      <c r="X56" s="10" t="s">
        <v>38</v>
      </c>
      <c r="Y56" s="10" t="s">
        <v>39</v>
      </c>
      <c r="Z56" s="10" t="s">
        <v>40</v>
      </c>
      <c r="AA56" s="10" t="s">
        <v>41</v>
      </c>
      <c r="AB56" s="10" t="s">
        <v>10</v>
      </c>
      <c r="AC56" s="10" t="s">
        <v>25</v>
      </c>
    </row>
    <row r="57" spans="1:31" x14ac:dyDescent="0.2">
      <c r="A57" s="12">
        <v>2</v>
      </c>
      <c r="B57" s="181" t="s">
        <v>19</v>
      </c>
      <c r="C57" s="182"/>
      <c r="D57" s="11">
        <v>15</v>
      </c>
      <c r="E57" s="11">
        <f>D57*A57</f>
        <v>30</v>
      </c>
      <c r="F57" s="7"/>
      <c r="G57" s="11">
        <v>450</v>
      </c>
      <c r="H57" s="18"/>
      <c r="I57" s="11">
        <f>A57*G57</f>
        <v>900</v>
      </c>
      <c r="M57" s="9">
        <v>15</v>
      </c>
      <c r="N57" s="9">
        <f>1*D57</f>
        <v>15</v>
      </c>
      <c r="O57" s="22"/>
      <c r="P57" s="22"/>
      <c r="Q57" s="22"/>
      <c r="R57" s="22"/>
      <c r="S57" s="22"/>
      <c r="T57" s="22"/>
      <c r="V57" s="16" t="s">
        <v>0</v>
      </c>
      <c r="W57" s="16" t="s">
        <v>0</v>
      </c>
      <c r="X57" s="11" t="s">
        <v>42</v>
      </c>
      <c r="Y57" s="11" t="s">
        <v>42</v>
      </c>
      <c r="Z57" s="11" t="s">
        <v>42</v>
      </c>
      <c r="AA57" s="11" t="s">
        <v>42</v>
      </c>
      <c r="AB57" s="11" t="s">
        <v>5</v>
      </c>
      <c r="AC57" s="41" t="s">
        <v>37</v>
      </c>
    </row>
    <row r="58" spans="1:31" x14ac:dyDescent="0.2">
      <c r="A58" s="12" t="s">
        <v>48</v>
      </c>
      <c r="B58" s="183" t="s">
        <v>64</v>
      </c>
      <c r="C58" s="183"/>
      <c r="D58" s="32"/>
      <c r="E58" s="32"/>
      <c r="F58" s="7"/>
      <c r="G58" s="32"/>
      <c r="H58" s="32"/>
      <c r="I58" s="32"/>
      <c r="M58" s="22"/>
      <c r="N58" s="22"/>
      <c r="O58" s="22"/>
      <c r="P58" s="22"/>
      <c r="Q58" s="22"/>
      <c r="R58" s="22"/>
      <c r="S58" s="22"/>
      <c r="T58" s="22"/>
      <c r="V58" s="11" t="s">
        <v>60</v>
      </c>
      <c r="W58" s="12" t="s">
        <v>60</v>
      </c>
      <c r="X58" s="11" t="s">
        <v>43</v>
      </c>
      <c r="Y58" s="11" t="s">
        <v>43</v>
      </c>
      <c r="Z58" s="11" t="s">
        <v>43</v>
      </c>
      <c r="AA58" s="11" t="s">
        <v>56</v>
      </c>
      <c r="AB58" s="11" t="s">
        <v>4</v>
      </c>
      <c r="AC58" s="11" t="s">
        <v>65</v>
      </c>
    </row>
    <row r="59" spans="1:31" x14ac:dyDescent="0.2">
      <c r="A59" s="12">
        <v>24</v>
      </c>
      <c r="B59" s="187" t="s">
        <v>21</v>
      </c>
      <c r="C59" s="195"/>
      <c r="D59" s="11">
        <v>5</v>
      </c>
      <c r="E59" s="11">
        <f t="shared" ref="E59:E66" si="8">D59*A59</f>
        <v>120</v>
      </c>
      <c r="F59" s="7"/>
      <c r="G59" s="11">
        <v>4500</v>
      </c>
      <c r="H59" s="21"/>
      <c r="I59" s="11">
        <f t="shared" ref="I59:I66" si="9">G59*A59</f>
        <v>108000</v>
      </c>
      <c r="M59" s="22"/>
      <c r="N59" s="22"/>
      <c r="O59" s="9">
        <f>7*D59</f>
        <v>35</v>
      </c>
      <c r="P59" s="9">
        <f>7*D59</f>
        <v>35</v>
      </c>
      <c r="Q59" s="9">
        <f>7*D59</f>
        <v>35</v>
      </c>
      <c r="R59" s="9">
        <f>7*D59</f>
        <v>35</v>
      </c>
      <c r="S59" s="22"/>
      <c r="T59" s="22"/>
      <c r="V59" s="6"/>
      <c r="W59" s="6"/>
      <c r="X59" s="37"/>
      <c r="Y59" s="37"/>
      <c r="Z59" s="11" t="s">
        <v>56</v>
      </c>
      <c r="AA59" s="37"/>
      <c r="AB59" s="39"/>
    </row>
    <row r="60" spans="1:31" x14ac:dyDescent="0.2">
      <c r="A60" s="12">
        <v>26</v>
      </c>
      <c r="B60" s="187" t="s">
        <v>20</v>
      </c>
      <c r="C60" s="195"/>
      <c r="D60" s="11">
        <v>0.75</v>
      </c>
      <c r="E60" s="11">
        <f t="shared" si="8"/>
        <v>19.5</v>
      </c>
      <c r="F60" s="7"/>
      <c r="G60" s="11">
        <v>11</v>
      </c>
      <c r="H60" s="18"/>
      <c r="I60" s="11">
        <f t="shared" si="9"/>
        <v>286</v>
      </c>
      <c r="M60" s="9">
        <f>13*D60</f>
        <v>9.75</v>
      </c>
      <c r="N60" s="9">
        <f>13*D60</f>
        <v>9.75</v>
      </c>
      <c r="O60" s="22"/>
      <c r="P60" s="22"/>
      <c r="Q60" s="22"/>
      <c r="R60" s="22"/>
      <c r="S60" s="22"/>
      <c r="T60" s="22"/>
      <c r="V60" s="36" t="s">
        <v>44</v>
      </c>
      <c r="W60" s="36" t="s">
        <v>44</v>
      </c>
      <c r="X60" s="36" t="s">
        <v>44</v>
      </c>
      <c r="Y60" s="36" t="s">
        <v>44</v>
      </c>
      <c r="Z60" s="36" t="s">
        <v>44</v>
      </c>
      <c r="AA60" s="36" t="s">
        <v>44</v>
      </c>
      <c r="AB60" s="36" t="s">
        <v>44</v>
      </c>
      <c r="AC60" s="36" t="s">
        <v>44</v>
      </c>
    </row>
    <row r="61" spans="1:31" x14ac:dyDescent="0.2">
      <c r="A61" s="12">
        <v>3</v>
      </c>
      <c r="B61" s="187" t="s">
        <v>23</v>
      </c>
      <c r="C61" s="195"/>
      <c r="D61" s="11">
        <v>1</v>
      </c>
      <c r="E61" s="11">
        <f t="shared" si="8"/>
        <v>3</v>
      </c>
      <c r="F61" s="7"/>
      <c r="G61" s="11">
        <v>3000</v>
      </c>
      <c r="H61" s="21"/>
      <c r="I61" s="11">
        <f t="shared" si="9"/>
        <v>9000</v>
      </c>
      <c r="M61" s="22"/>
      <c r="N61" s="22"/>
      <c r="O61" s="9">
        <f>1*D61</f>
        <v>1</v>
      </c>
      <c r="P61" s="9">
        <f>1*D61</f>
        <v>1</v>
      </c>
      <c r="Q61" s="9">
        <f>1*D61</f>
        <v>1</v>
      </c>
      <c r="R61" s="22"/>
      <c r="S61" s="22"/>
      <c r="T61" s="22"/>
    </row>
    <row r="62" spans="1:31" x14ac:dyDescent="0.2">
      <c r="A62" s="12">
        <v>2</v>
      </c>
      <c r="B62" s="187" t="s">
        <v>22</v>
      </c>
      <c r="C62" s="195"/>
      <c r="D62" s="11">
        <v>0.42</v>
      </c>
      <c r="E62" s="11">
        <f t="shared" si="8"/>
        <v>0.84</v>
      </c>
      <c r="F62" s="7"/>
      <c r="G62" s="11">
        <f>400</f>
        <v>400</v>
      </c>
      <c r="H62" s="21"/>
      <c r="I62" s="11">
        <f t="shared" si="9"/>
        <v>800</v>
      </c>
      <c r="M62" s="22"/>
      <c r="N62" s="22"/>
      <c r="O62" s="22"/>
      <c r="P62" s="22"/>
      <c r="Q62" s="9">
        <f>1*D62</f>
        <v>0.42</v>
      </c>
      <c r="R62" s="9">
        <f>1*D62</f>
        <v>0.42</v>
      </c>
      <c r="S62" s="22"/>
      <c r="T62" s="22"/>
    </row>
    <row r="63" spans="1:31" x14ac:dyDescent="0.2">
      <c r="A63" s="33">
        <v>2</v>
      </c>
      <c r="B63" s="187" t="s">
        <v>50</v>
      </c>
      <c r="C63" s="195"/>
      <c r="D63" s="11">
        <v>10</v>
      </c>
      <c r="E63" s="11">
        <f t="shared" si="8"/>
        <v>20</v>
      </c>
      <c r="F63" s="7"/>
      <c r="G63" s="11">
        <v>33000</v>
      </c>
      <c r="H63" s="21"/>
      <c r="I63" s="11">
        <f t="shared" si="9"/>
        <v>66000</v>
      </c>
      <c r="M63" s="22"/>
      <c r="N63" s="22"/>
      <c r="O63" s="22"/>
      <c r="P63" s="22"/>
      <c r="Q63" s="22"/>
      <c r="R63" s="22"/>
      <c r="S63" s="9">
        <f>D63*A63</f>
        <v>20</v>
      </c>
      <c r="T63" s="22"/>
      <c r="X63" s="204" t="s">
        <v>72</v>
      </c>
      <c r="Y63" s="13" t="s">
        <v>71</v>
      </c>
      <c r="Z63" s="11" t="s">
        <v>70</v>
      </c>
      <c r="AA63" s="203" t="s">
        <v>73</v>
      </c>
      <c r="AB63" s="13" t="s">
        <v>71</v>
      </c>
      <c r="AC63" s="45" t="s">
        <v>78</v>
      </c>
    </row>
    <row r="64" spans="1:31" x14ac:dyDescent="0.2">
      <c r="A64" s="11">
        <v>2</v>
      </c>
      <c r="B64" s="187" t="s">
        <v>51</v>
      </c>
      <c r="C64" s="195"/>
      <c r="D64" s="11">
        <v>10</v>
      </c>
      <c r="E64" s="11">
        <f t="shared" si="8"/>
        <v>20</v>
      </c>
      <c r="F64" s="7"/>
      <c r="G64" s="11">
        <v>29000</v>
      </c>
      <c r="H64" s="21"/>
      <c r="I64" s="11">
        <f t="shared" si="9"/>
        <v>58000</v>
      </c>
      <c r="M64" s="22"/>
      <c r="N64" s="22"/>
      <c r="O64" s="22"/>
      <c r="P64" s="22"/>
      <c r="Q64" s="22"/>
      <c r="R64" s="22"/>
      <c r="S64" s="9">
        <f>D64*A64</f>
        <v>20</v>
      </c>
      <c r="T64" s="22"/>
      <c r="X64" s="204"/>
      <c r="Y64" s="10" t="s">
        <v>46</v>
      </c>
      <c r="Z64" s="11" t="s">
        <v>69</v>
      </c>
      <c r="AA64" s="203"/>
      <c r="AB64" s="10" t="s">
        <v>46</v>
      </c>
      <c r="AC64" s="45" t="s">
        <v>77</v>
      </c>
    </row>
    <row r="65" spans="1:31" x14ac:dyDescent="0.2">
      <c r="A65" s="11">
        <v>1</v>
      </c>
      <c r="B65" s="187" t="s">
        <v>59</v>
      </c>
      <c r="C65" s="195"/>
      <c r="D65" s="11">
        <v>5</v>
      </c>
      <c r="E65" s="11">
        <f t="shared" si="8"/>
        <v>5</v>
      </c>
      <c r="F65" s="7"/>
      <c r="G65" s="11">
        <v>125</v>
      </c>
      <c r="H65" s="18"/>
      <c r="I65" s="11">
        <f t="shared" si="9"/>
        <v>125</v>
      </c>
      <c r="M65" s="22"/>
      <c r="N65" s="22"/>
      <c r="O65" s="22"/>
      <c r="P65" s="22"/>
      <c r="Q65" s="22"/>
      <c r="R65" s="22"/>
      <c r="S65" s="22"/>
      <c r="T65" s="9">
        <v>5</v>
      </c>
      <c r="Y65" s="20" t="s">
        <v>45</v>
      </c>
      <c r="Z65" s="12">
        <v>40</v>
      </c>
    </row>
    <row r="66" spans="1:31" x14ac:dyDescent="0.2">
      <c r="A66" s="11">
        <v>2</v>
      </c>
      <c r="B66" s="196" t="s">
        <v>63</v>
      </c>
      <c r="C66" s="198"/>
      <c r="D66" s="12">
        <v>5</v>
      </c>
      <c r="E66" s="12">
        <f t="shared" si="8"/>
        <v>10</v>
      </c>
      <c r="G66" s="16">
        <v>160</v>
      </c>
      <c r="H66" s="42"/>
      <c r="I66" s="11">
        <f t="shared" si="9"/>
        <v>320</v>
      </c>
      <c r="J66" s="7"/>
      <c r="M66" s="22"/>
      <c r="N66" s="22"/>
      <c r="O66" s="22"/>
      <c r="P66" s="22"/>
      <c r="Q66" s="22"/>
      <c r="R66" s="22"/>
      <c r="S66" s="22"/>
      <c r="T66" s="9">
        <v>10</v>
      </c>
      <c r="Y66" s="29" t="s">
        <v>47</v>
      </c>
      <c r="Z66" s="12">
        <f>I59+I61+I62+I63+I64</f>
        <v>241800</v>
      </c>
    </row>
    <row r="67" spans="1:31" ht="16" thickBot="1" x14ac:dyDescent="0.25">
      <c r="K67" s="7" t="s">
        <v>32</v>
      </c>
      <c r="L67" t="s">
        <v>28</v>
      </c>
      <c r="M67" s="4">
        <f>SUM(M57:M65)</f>
        <v>24.75</v>
      </c>
      <c r="N67" s="4">
        <f>SUM(N57:N62)</f>
        <v>24.75</v>
      </c>
      <c r="O67" s="4">
        <f>SUM(O57:O64)</f>
        <v>36</v>
      </c>
      <c r="P67" s="4">
        <f>SUM(P57:P64)</f>
        <v>36</v>
      </c>
      <c r="Q67" s="4">
        <f>SUM(Q57:Q64)</f>
        <v>36.42</v>
      </c>
      <c r="R67" s="4">
        <f>SUM(R57:R64)</f>
        <v>35.42</v>
      </c>
      <c r="S67" s="4">
        <f>SUM(S63:S65)</f>
        <v>40</v>
      </c>
      <c r="T67" s="4">
        <f>SUM(T65:T66)</f>
        <v>15</v>
      </c>
      <c r="Y67" s="30" t="s">
        <v>47</v>
      </c>
      <c r="Z67" s="12">
        <f>I57+I60+I65+I66</f>
        <v>1631</v>
      </c>
    </row>
    <row r="68" spans="1:31" ht="16" thickBot="1" x14ac:dyDescent="0.25">
      <c r="L68" t="s">
        <v>29</v>
      </c>
      <c r="M68" s="48">
        <f t="shared" ref="M68:T68" si="10">M67/4</f>
        <v>6.1875</v>
      </c>
      <c r="N68" s="48">
        <f t="shared" si="10"/>
        <v>6.1875</v>
      </c>
      <c r="O68" s="48">
        <f t="shared" si="10"/>
        <v>9</v>
      </c>
      <c r="P68" s="48">
        <f t="shared" si="10"/>
        <v>9</v>
      </c>
      <c r="Q68" s="48">
        <f t="shared" si="10"/>
        <v>9.1050000000000004</v>
      </c>
      <c r="R68" s="48">
        <f t="shared" si="10"/>
        <v>8.8550000000000004</v>
      </c>
      <c r="S68" s="48">
        <f t="shared" si="10"/>
        <v>10</v>
      </c>
      <c r="T68" s="48">
        <f t="shared" si="10"/>
        <v>3.75</v>
      </c>
    </row>
    <row r="69" spans="1:31" ht="3" customHeight="1" x14ac:dyDescent="0.2">
      <c r="A69" s="63"/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</row>
    <row r="70" spans="1:31" ht="21" customHeight="1" x14ac:dyDescent="0.25">
      <c r="A70" s="62"/>
      <c r="B70" s="201" t="s">
        <v>15</v>
      </c>
      <c r="C70" s="202"/>
      <c r="D70" s="96" t="s">
        <v>103</v>
      </c>
      <c r="E70" s="113" t="s">
        <v>121</v>
      </c>
      <c r="F70" s="64"/>
      <c r="G70" s="121" t="s">
        <v>119</v>
      </c>
      <c r="H70" s="64"/>
      <c r="I70" s="64"/>
      <c r="J70" s="64"/>
      <c r="K70" s="64"/>
      <c r="L70" s="64"/>
      <c r="M70" s="64"/>
      <c r="N70" s="64"/>
      <c r="O70" s="64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</row>
    <row r="71" spans="1:31" ht="13" customHeight="1" x14ac:dyDescent="0.2">
      <c r="A71" s="62"/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</row>
    <row r="72" spans="1:31" x14ac:dyDescent="0.2">
      <c r="A72" s="163" t="s">
        <v>62</v>
      </c>
      <c r="B72" s="164"/>
      <c r="C72" s="175"/>
      <c r="D72" s="147" t="s">
        <v>27</v>
      </c>
      <c r="E72" s="176"/>
      <c r="F72" s="65"/>
      <c r="G72" s="147" t="s">
        <v>8</v>
      </c>
      <c r="H72" s="148"/>
      <c r="I72" s="176"/>
      <c r="J72" s="62"/>
      <c r="K72" s="62"/>
      <c r="L72" s="62"/>
      <c r="M72" s="147" t="s">
        <v>33</v>
      </c>
      <c r="N72" s="148"/>
      <c r="O72" s="148"/>
      <c r="P72" s="148"/>
      <c r="Q72" s="148"/>
      <c r="R72" s="148"/>
      <c r="S72" s="148"/>
      <c r="T72" s="149"/>
      <c r="U72" s="62"/>
      <c r="V72" s="147" t="s">
        <v>34</v>
      </c>
      <c r="W72" s="148"/>
      <c r="X72" s="148"/>
      <c r="Y72" s="148"/>
      <c r="Z72" s="148"/>
      <c r="AA72" s="148"/>
      <c r="AB72" s="148"/>
      <c r="AC72" s="176"/>
      <c r="AD72" s="62"/>
      <c r="AE72" s="62"/>
    </row>
    <row r="73" spans="1:31" x14ac:dyDescent="0.2">
      <c r="A73" s="66" t="s">
        <v>18</v>
      </c>
      <c r="B73" s="147" t="s">
        <v>66</v>
      </c>
      <c r="C73" s="149"/>
      <c r="D73" s="67" t="s">
        <v>26</v>
      </c>
      <c r="E73" s="67" t="s">
        <v>24</v>
      </c>
      <c r="F73" s="64"/>
      <c r="G73" s="147" t="s">
        <v>30</v>
      </c>
      <c r="H73" s="176"/>
      <c r="I73" s="68" t="s">
        <v>31</v>
      </c>
      <c r="J73" s="62"/>
      <c r="K73" s="62"/>
      <c r="L73" s="62"/>
      <c r="M73" s="66" t="s">
        <v>9</v>
      </c>
      <c r="N73" s="67" t="s">
        <v>9</v>
      </c>
      <c r="O73" s="67" t="s">
        <v>14</v>
      </c>
      <c r="P73" s="67" t="s">
        <v>11</v>
      </c>
      <c r="Q73" s="67" t="s">
        <v>12</v>
      </c>
      <c r="R73" s="67" t="s">
        <v>13</v>
      </c>
      <c r="S73" s="67" t="s">
        <v>10</v>
      </c>
      <c r="T73" s="67" t="s">
        <v>25</v>
      </c>
      <c r="U73" s="62"/>
      <c r="V73" s="69" t="s">
        <v>35</v>
      </c>
      <c r="W73" s="70" t="s">
        <v>35</v>
      </c>
      <c r="X73" s="70" t="s">
        <v>38</v>
      </c>
      <c r="Y73" s="70" t="s">
        <v>39</v>
      </c>
      <c r="Z73" s="70" t="s">
        <v>40</v>
      </c>
      <c r="AA73" s="70" t="s">
        <v>41</v>
      </c>
      <c r="AB73" s="70" t="s">
        <v>10</v>
      </c>
      <c r="AC73" s="70" t="s">
        <v>25</v>
      </c>
      <c r="AD73" s="62"/>
      <c r="AE73" s="62"/>
    </row>
    <row r="74" spans="1:31" x14ac:dyDescent="0.2">
      <c r="A74" s="66">
        <v>11</v>
      </c>
      <c r="B74" s="199" t="s">
        <v>100</v>
      </c>
      <c r="C74" s="200"/>
      <c r="D74" s="68">
        <v>15</v>
      </c>
      <c r="E74" s="68">
        <f>D74*A74</f>
        <v>165</v>
      </c>
      <c r="F74" s="65"/>
      <c r="G74" s="71">
        <v>37000</v>
      </c>
      <c r="H74" s="78"/>
      <c r="I74" s="68">
        <f>G74*A74</f>
        <v>407000</v>
      </c>
      <c r="J74" s="62"/>
      <c r="K74" s="62"/>
      <c r="L74" s="62"/>
      <c r="M74" s="77"/>
      <c r="N74" s="73"/>
      <c r="O74" s="72">
        <f>2*D74</f>
        <v>30</v>
      </c>
      <c r="P74" s="72">
        <f>3*D74</f>
        <v>45</v>
      </c>
      <c r="Q74" s="72">
        <f>3*D74</f>
        <v>45</v>
      </c>
      <c r="R74" s="72">
        <f>3*D74</f>
        <v>45</v>
      </c>
      <c r="S74" s="73"/>
      <c r="T74" s="73"/>
      <c r="U74" s="62"/>
      <c r="V74" s="101"/>
      <c r="W74" s="98"/>
      <c r="X74" s="68" t="s">
        <v>122</v>
      </c>
      <c r="Y74" s="68" t="s">
        <v>123</v>
      </c>
      <c r="Z74" s="68" t="s">
        <v>123</v>
      </c>
      <c r="AA74" s="68" t="s">
        <v>123</v>
      </c>
      <c r="AB74" s="68" t="s">
        <v>5</v>
      </c>
      <c r="AC74" s="74" t="s">
        <v>105</v>
      </c>
      <c r="AD74" s="62"/>
      <c r="AE74" s="62"/>
    </row>
    <row r="75" spans="1:31" x14ac:dyDescent="0.2">
      <c r="A75" s="66" t="s">
        <v>48</v>
      </c>
      <c r="B75" s="152" t="s">
        <v>99</v>
      </c>
      <c r="C75" s="160"/>
      <c r="D75" s="75"/>
      <c r="E75" s="76"/>
      <c r="F75" s="65"/>
      <c r="G75" s="75"/>
      <c r="H75" s="76"/>
      <c r="I75" s="76"/>
      <c r="J75" s="62"/>
      <c r="K75" s="62"/>
      <c r="L75" s="62"/>
      <c r="M75" s="77"/>
      <c r="N75" s="73"/>
      <c r="O75" s="73"/>
      <c r="P75" s="73"/>
      <c r="Q75" s="73"/>
      <c r="R75" s="73"/>
      <c r="S75" s="73"/>
      <c r="T75" s="73"/>
      <c r="U75" s="62"/>
      <c r="V75" s="95"/>
      <c r="W75" s="94"/>
      <c r="X75" s="101"/>
      <c r="Y75" s="101"/>
      <c r="Z75" s="101"/>
      <c r="AA75" s="98"/>
      <c r="AB75" s="68" t="s">
        <v>104</v>
      </c>
      <c r="AC75" s="97"/>
      <c r="AD75" s="62"/>
      <c r="AE75" s="62"/>
    </row>
    <row r="76" spans="1:31" x14ac:dyDescent="0.2">
      <c r="A76" s="66">
        <v>2</v>
      </c>
      <c r="B76" s="152" t="s">
        <v>50</v>
      </c>
      <c r="C76" s="153"/>
      <c r="D76" s="68">
        <v>10</v>
      </c>
      <c r="E76" s="68">
        <f>D76*A76</f>
        <v>20</v>
      </c>
      <c r="F76" s="65"/>
      <c r="G76" s="71">
        <v>33000</v>
      </c>
      <c r="H76" s="78"/>
      <c r="I76" s="68">
        <f>G76*A76</f>
        <v>66000</v>
      </c>
      <c r="J76" s="62"/>
      <c r="K76" s="62"/>
      <c r="L76" s="62"/>
      <c r="M76" s="77"/>
      <c r="N76" s="73"/>
      <c r="O76" s="73"/>
      <c r="P76" s="73"/>
      <c r="Q76" s="73"/>
      <c r="R76" s="73"/>
      <c r="S76" s="72">
        <f>A76*D76</f>
        <v>20</v>
      </c>
      <c r="T76" s="73"/>
      <c r="U76" s="62"/>
      <c r="V76" s="64"/>
      <c r="W76" s="64"/>
      <c r="X76" s="80" t="s">
        <v>44</v>
      </c>
      <c r="Y76" s="80" t="s">
        <v>44</v>
      </c>
      <c r="Z76" s="79" t="s">
        <v>44</v>
      </c>
      <c r="AA76" s="80" t="s">
        <v>44</v>
      </c>
      <c r="AB76" s="80" t="s">
        <v>44</v>
      </c>
      <c r="AC76" s="62"/>
      <c r="AD76" s="62"/>
      <c r="AE76" s="62"/>
    </row>
    <row r="77" spans="1:31" x14ac:dyDescent="0.2">
      <c r="A77" s="66">
        <v>2</v>
      </c>
      <c r="B77" s="152" t="s">
        <v>101</v>
      </c>
      <c r="C77" s="153"/>
      <c r="D77" s="68">
        <v>10</v>
      </c>
      <c r="E77" s="68">
        <f>D77*A77</f>
        <v>20</v>
      </c>
      <c r="F77" s="65"/>
      <c r="G77" s="71">
        <v>24000</v>
      </c>
      <c r="H77" s="78"/>
      <c r="I77" s="68">
        <f>G77*A77</f>
        <v>48000</v>
      </c>
      <c r="J77" s="62"/>
      <c r="K77" s="62"/>
      <c r="L77" s="62"/>
      <c r="M77" s="77"/>
      <c r="N77" s="73"/>
      <c r="O77" s="73"/>
      <c r="P77" s="73"/>
      <c r="Q77" s="73"/>
      <c r="R77" s="73"/>
      <c r="S77" s="72">
        <f>A77*D77</f>
        <v>20</v>
      </c>
      <c r="T77" s="73"/>
      <c r="U77" s="62"/>
      <c r="V77" s="62"/>
      <c r="W77" s="62"/>
    </row>
    <row r="78" spans="1:31" x14ac:dyDescent="0.2">
      <c r="A78" s="93">
        <v>1</v>
      </c>
      <c r="B78" s="154" t="s">
        <v>102</v>
      </c>
      <c r="C78" s="169"/>
      <c r="D78" s="68">
        <v>5</v>
      </c>
      <c r="E78" s="68">
        <f>D78*A78</f>
        <v>5</v>
      </c>
      <c r="F78" s="65"/>
      <c r="G78" s="71">
        <v>160</v>
      </c>
      <c r="H78" s="102"/>
      <c r="I78" s="68">
        <f>G78*A78</f>
        <v>160</v>
      </c>
      <c r="J78" s="62"/>
      <c r="K78" s="62"/>
      <c r="L78" s="62"/>
      <c r="M78" s="77"/>
      <c r="N78" s="73"/>
      <c r="O78" s="73"/>
      <c r="P78" s="73"/>
      <c r="Q78" s="73"/>
      <c r="R78" s="73"/>
      <c r="S78" s="73"/>
      <c r="T78" s="72">
        <f>A78*D78</f>
        <v>5</v>
      </c>
      <c r="U78" s="62"/>
      <c r="V78" s="62"/>
      <c r="W78" s="62"/>
      <c r="X78" s="156" t="s">
        <v>72</v>
      </c>
      <c r="Y78" s="83" t="s">
        <v>71</v>
      </c>
      <c r="Z78" s="84" t="s">
        <v>124</v>
      </c>
      <c r="AA78" s="158" t="s">
        <v>73</v>
      </c>
      <c r="AB78" s="85" t="s">
        <v>71</v>
      </c>
      <c r="AC78" s="84" t="s">
        <v>125</v>
      </c>
    </row>
    <row r="79" spans="1:31" ht="16" thickBot="1" x14ac:dyDescent="0.25">
      <c r="A79" s="62"/>
      <c r="B79" s="62"/>
      <c r="C79" s="62"/>
      <c r="D79" s="62"/>
      <c r="E79" s="62"/>
      <c r="F79" s="62"/>
      <c r="G79" s="62"/>
      <c r="H79" s="62"/>
      <c r="I79" s="62"/>
      <c r="J79" s="62"/>
      <c r="K79" s="65" t="s">
        <v>32</v>
      </c>
      <c r="L79" s="62" t="s">
        <v>28</v>
      </c>
      <c r="M79" s="77"/>
      <c r="N79" s="73"/>
      <c r="O79" s="88">
        <v>30</v>
      </c>
      <c r="P79" s="88">
        <v>45</v>
      </c>
      <c r="Q79" s="88">
        <v>45</v>
      </c>
      <c r="R79" s="88">
        <v>45</v>
      </c>
      <c r="S79" s="88">
        <v>40</v>
      </c>
      <c r="T79" s="88">
        <v>5</v>
      </c>
      <c r="U79" s="62"/>
      <c r="V79" s="62"/>
      <c r="W79" s="62"/>
      <c r="X79" s="172"/>
      <c r="Y79" s="69" t="s">
        <v>46</v>
      </c>
      <c r="Z79" s="68" t="s">
        <v>69</v>
      </c>
      <c r="AA79" s="173"/>
      <c r="AB79" s="70" t="s">
        <v>46</v>
      </c>
      <c r="AC79" s="68" t="s">
        <v>77</v>
      </c>
    </row>
    <row r="80" spans="1:31" ht="16" thickBot="1" x14ac:dyDescent="0.25">
      <c r="A80" s="62"/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 t="s">
        <v>29</v>
      </c>
      <c r="M80" s="77"/>
      <c r="N80" s="73"/>
      <c r="O80" s="91">
        <f>O79/4</f>
        <v>7.5</v>
      </c>
      <c r="P80" s="91">
        <f t="shared" ref="P80:R80" si="11">P79/4</f>
        <v>11.25</v>
      </c>
      <c r="Q80" s="91">
        <f t="shared" si="11"/>
        <v>11.25</v>
      </c>
      <c r="R80" s="91">
        <f t="shared" si="11"/>
        <v>11.25</v>
      </c>
      <c r="S80" s="103">
        <f>S79/4</f>
        <v>10</v>
      </c>
      <c r="T80" s="104">
        <f>T79/4</f>
        <v>1.25</v>
      </c>
      <c r="U80" s="62"/>
      <c r="V80" s="62"/>
      <c r="W80" s="62"/>
      <c r="X80" s="62"/>
      <c r="Y80" s="69" t="s">
        <v>45</v>
      </c>
      <c r="Z80" s="67">
        <v>25</v>
      </c>
      <c r="AA80" s="62"/>
      <c r="AB80" s="62"/>
      <c r="AC80" s="62"/>
    </row>
    <row r="81" spans="1:44" x14ac:dyDescent="0.2">
      <c r="A81" s="62"/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4"/>
      <c r="N81" s="64"/>
      <c r="O81" s="65"/>
      <c r="P81" s="65"/>
      <c r="Q81" s="65"/>
      <c r="R81" s="65"/>
      <c r="S81" s="65"/>
      <c r="T81" s="65"/>
      <c r="U81" s="62"/>
      <c r="V81" s="62"/>
      <c r="W81" s="62"/>
      <c r="X81" s="62"/>
      <c r="Y81" s="87" t="s">
        <v>47</v>
      </c>
      <c r="Z81" s="66">
        <f>I74+I76+I77</f>
        <v>521000</v>
      </c>
      <c r="AA81" s="62"/>
      <c r="AB81" s="62"/>
      <c r="AC81" s="62"/>
    </row>
    <row r="82" spans="1:44" x14ac:dyDescent="0.2">
      <c r="A82" s="62"/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4"/>
      <c r="N82" s="64"/>
      <c r="O82" s="65"/>
      <c r="P82" s="65"/>
      <c r="Q82" s="65"/>
      <c r="R82" s="65"/>
      <c r="S82" s="65"/>
      <c r="T82" s="65"/>
      <c r="U82" s="62"/>
      <c r="V82" s="62"/>
      <c r="W82" s="62"/>
      <c r="X82" s="62"/>
      <c r="Y82" s="89" t="s">
        <v>47</v>
      </c>
      <c r="Z82" s="66">
        <f>I78</f>
        <v>160</v>
      </c>
      <c r="AA82" s="62"/>
      <c r="AB82" s="62"/>
      <c r="AC82" s="62"/>
    </row>
    <row r="83" spans="1:44" x14ac:dyDescent="0.2">
      <c r="X83" s="62"/>
      <c r="AA83" s="62"/>
      <c r="AB83" s="62"/>
      <c r="AC83" s="62"/>
    </row>
    <row r="84" spans="1:44" ht="2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1:44" ht="21" x14ac:dyDescent="0.25">
      <c r="B85" s="184" t="s">
        <v>17</v>
      </c>
      <c r="C85" s="184"/>
      <c r="D85" s="105" t="s">
        <v>106</v>
      </c>
      <c r="E85" s="141" t="s">
        <v>146</v>
      </c>
      <c r="F85" s="6"/>
      <c r="G85" s="122" t="s">
        <v>128</v>
      </c>
      <c r="H85" s="6"/>
      <c r="I85" s="123" t="s">
        <v>129</v>
      </c>
      <c r="J85" s="6"/>
      <c r="K85" s="6"/>
      <c r="L85" s="6"/>
      <c r="M85" s="6"/>
      <c r="N85" s="6"/>
      <c r="O85" s="6"/>
    </row>
    <row r="86" spans="1:44" x14ac:dyDescent="0.2"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</row>
    <row r="87" spans="1:44" x14ac:dyDescent="0.2">
      <c r="A87" s="180" t="s">
        <v>89</v>
      </c>
      <c r="B87" s="180"/>
      <c r="C87" s="180"/>
      <c r="D87" s="179" t="s">
        <v>27</v>
      </c>
      <c r="E87" s="179"/>
      <c r="F87" s="7"/>
      <c r="G87" s="179" t="s">
        <v>8</v>
      </c>
      <c r="H87" s="179"/>
      <c r="I87" s="179"/>
      <c r="M87" s="177" t="s">
        <v>33</v>
      </c>
      <c r="N87" s="185"/>
      <c r="O87" s="185"/>
      <c r="P87" s="185"/>
      <c r="Q87" s="185"/>
      <c r="R87" s="185"/>
      <c r="S87" s="185"/>
      <c r="T87" s="178"/>
      <c r="V87" s="179" t="s">
        <v>34</v>
      </c>
      <c r="W87" s="179"/>
      <c r="X87" s="179"/>
      <c r="Y87" s="179"/>
      <c r="Z87" s="179"/>
      <c r="AA87" s="179"/>
      <c r="AB87" s="179"/>
      <c r="AC87" s="179"/>
    </row>
    <row r="88" spans="1:44" x14ac:dyDescent="0.2">
      <c r="A88" s="51" t="s">
        <v>18</v>
      </c>
      <c r="B88" s="177" t="s">
        <v>66</v>
      </c>
      <c r="C88" s="178"/>
      <c r="D88" s="51" t="s">
        <v>26</v>
      </c>
      <c r="E88" s="51" t="s">
        <v>24</v>
      </c>
      <c r="F88" s="6"/>
      <c r="G88" s="179" t="s">
        <v>30</v>
      </c>
      <c r="H88" s="180"/>
      <c r="I88" s="17" t="s">
        <v>31</v>
      </c>
      <c r="M88" s="51" t="s">
        <v>9</v>
      </c>
      <c r="N88" s="51" t="s">
        <v>9</v>
      </c>
      <c r="O88" s="51" t="s">
        <v>14</v>
      </c>
      <c r="P88" s="51" t="s">
        <v>11</v>
      </c>
      <c r="Q88" s="51" t="s">
        <v>12</v>
      </c>
      <c r="R88" s="51" t="s">
        <v>13</v>
      </c>
      <c r="S88" s="51" t="s">
        <v>10</v>
      </c>
      <c r="T88" s="51" t="s">
        <v>25</v>
      </c>
      <c r="V88" s="10" t="s">
        <v>35</v>
      </c>
      <c r="W88" s="10" t="s">
        <v>35</v>
      </c>
      <c r="X88" s="51" t="s">
        <v>38</v>
      </c>
      <c r="Y88" s="51" t="s">
        <v>39</v>
      </c>
      <c r="Z88" s="51" t="s">
        <v>40</v>
      </c>
      <c r="AA88" s="51" t="s">
        <v>41</v>
      </c>
      <c r="AB88" s="51" t="s">
        <v>10</v>
      </c>
      <c r="AC88" s="51" t="s">
        <v>25</v>
      </c>
    </row>
    <row r="89" spans="1:44" x14ac:dyDescent="0.2">
      <c r="A89" s="51">
        <v>2</v>
      </c>
      <c r="B89" s="181" t="s">
        <v>79</v>
      </c>
      <c r="C89" s="182"/>
      <c r="D89" s="52">
        <v>15</v>
      </c>
      <c r="E89" s="52">
        <f>D89*A89</f>
        <v>30</v>
      </c>
      <c r="F89" s="7"/>
      <c r="G89" s="52">
        <v>750</v>
      </c>
      <c r="H89" s="18"/>
      <c r="I89" s="52">
        <f>A89*G89</f>
        <v>1500</v>
      </c>
      <c r="M89" s="9">
        <v>15</v>
      </c>
      <c r="N89" s="9">
        <v>15</v>
      </c>
      <c r="O89" s="22"/>
      <c r="P89" s="22"/>
      <c r="Q89" s="22"/>
      <c r="R89" s="22"/>
      <c r="S89" s="22"/>
      <c r="T89" s="22"/>
      <c r="V89" s="16" t="s">
        <v>53</v>
      </c>
      <c r="W89" s="16" t="s">
        <v>53</v>
      </c>
      <c r="X89" s="52" t="s">
        <v>85</v>
      </c>
      <c r="Y89" s="52" t="s">
        <v>85</v>
      </c>
      <c r="Z89" s="52" t="s">
        <v>85</v>
      </c>
      <c r="AA89" s="52" t="s">
        <v>85</v>
      </c>
      <c r="AB89" s="52" t="s">
        <v>3</v>
      </c>
      <c r="AC89" s="51" t="s">
        <v>88</v>
      </c>
    </row>
    <row r="90" spans="1:44" x14ac:dyDescent="0.2">
      <c r="A90" s="51" t="s">
        <v>48</v>
      </c>
      <c r="B90" s="183" t="s">
        <v>83</v>
      </c>
      <c r="C90" s="183"/>
      <c r="D90" s="32"/>
      <c r="E90" s="32"/>
      <c r="F90" s="7"/>
      <c r="G90" s="32"/>
      <c r="H90" s="32"/>
      <c r="I90" s="32"/>
      <c r="M90" s="22"/>
      <c r="N90" s="22"/>
      <c r="O90" s="22"/>
      <c r="P90" s="22"/>
      <c r="Q90" s="22"/>
      <c r="R90" s="22"/>
      <c r="S90" s="22"/>
      <c r="T90" s="22"/>
      <c r="V90" s="53" t="s">
        <v>95</v>
      </c>
      <c r="W90" s="54" t="s">
        <v>95</v>
      </c>
      <c r="X90" s="52" t="s">
        <v>86</v>
      </c>
      <c r="Y90" s="52" t="s">
        <v>86</v>
      </c>
      <c r="Z90" s="52" t="s">
        <v>54</v>
      </c>
      <c r="AA90" s="52" t="s">
        <v>54</v>
      </c>
      <c r="AB90" s="52" t="s">
        <v>6</v>
      </c>
      <c r="AC90" s="31"/>
    </row>
    <row r="91" spans="1:44" x14ac:dyDescent="0.2">
      <c r="A91" s="51">
        <v>8</v>
      </c>
      <c r="B91" s="187" t="s">
        <v>80</v>
      </c>
      <c r="C91" s="195"/>
      <c r="D91" s="52">
        <v>2</v>
      </c>
      <c r="E91" s="52">
        <f t="shared" ref="E91:E99" si="12">D91*A91</f>
        <v>16</v>
      </c>
      <c r="F91" s="7"/>
      <c r="G91" s="52">
        <v>3000</v>
      </c>
      <c r="H91" s="21"/>
      <c r="I91" s="52">
        <f t="shared" ref="I91:I99" si="13">G91*A91</f>
        <v>24000</v>
      </c>
      <c r="M91" s="22"/>
      <c r="N91" s="22"/>
      <c r="O91" s="9">
        <v>4</v>
      </c>
      <c r="P91" s="9">
        <v>4</v>
      </c>
      <c r="Q91" s="9">
        <v>4</v>
      </c>
      <c r="R91" s="9">
        <v>4</v>
      </c>
      <c r="S91" s="22"/>
      <c r="T91" s="22"/>
      <c r="V91" s="6"/>
      <c r="W91" s="6"/>
      <c r="X91" s="52" t="s">
        <v>87</v>
      </c>
      <c r="Y91" s="52" t="s">
        <v>87</v>
      </c>
      <c r="Z91" s="52" t="s">
        <v>87</v>
      </c>
      <c r="AA91" s="52" t="s">
        <v>87</v>
      </c>
      <c r="AB91" s="57"/>
      <c r="AM91" s="62"/>
      <c r="AN91" s="62"/>
      <c r="AO91" s="62"/>
      <c r="AP91" s="62"/>
      <c r="AQ91" s="62"/>
      <c r="AR91" s="62"/>
    </row>
    <row r="92" spans="1:44" x14ac:dyDescent="0.2">
      <c r="A92" s="51">
        <v>14</v>
      </c>
      <c r="B92" s="187" t="s">
        <v>81</v>
      </c>
      <c r="C92" s="195"/>
      <c r="D92" s="52">
        <v>5</v>
      </c>
      <c r="E92" s="52">
        <f t="shared" si="12"/>
        <v>70</v>
      </c>
      <c r="F92" s="7"/>
      <c r="G92" s="52">
        <v>4000</v>
      </c>
      <c r="H92" s="21"/>
      <c r="I92" s="52">
        <f t="shared" si="13"/>
        <v>56000</v>
      </c>
      <c r="M92" s="22"/>
      <c r="N92" s="22"/>
      <c r="O92" s="9">
        <v>20</v>
      </c>
      <c r="P92" s="9">
        <v>20</v>
      </c>
      <c r="Q92" s="9">
        <v>15</v>
      </c>
      <c r="R92" s="9">
        <v>15</v>
      </c>
      <c r="S92" s="22"/>
      <c r="T92" s="22"/>
      <c r="X92" s="16" t="s">
        <v>1</v>
      </c>
      <c r="Y92" s="16" t="s">
        <v>1</v>
      </c>
      <c r="Z92" s="16" t="s">
        <v>56</v>
      </c>
      <c r="AA92" s="16" t="s">
        <v>56</v>
      </c>
    </row>
    <row r="93" spans="1:44" x14ac:dyDescent="0.2">
      <c r="A93" s="51">
        <v>12</v>
      </c>
      <c r="B93" s="187" t="s">
        <v>23</v>
      </c>
      <c r="C93" s="195"/>
      <c r="D93" s="52">
        <v>1</v>
      </c>
      <c r="E93" s="52">
        <f t="shared" si="12"/>
        <v>12</v>
      </c>
      <c r="F93" s="7"/>
      <c r="G93" s="52">
        <v>3000</v>
      </c>
      <c r="H93" s="21"/>
      <c r="I93" s="52">
        <f t="shared" si="13"/>
        <v>36000</v>
      </c>
      <c r="M93" s="22"/>
      <c r="N93" s="22"/>
      <c r="O93" s="9">
        <v>3</v>
      </c>
      <c r="P93" s="9">
        <v>3</v>
      </c>
      <c r="Q93" s="9">
        <v>3</v>
      </c>
      <c r="R93" s="9">
        <v>3</v>
      </c>
      <c r="S93" s="22"/>
      <c r="T93" s="22"/>
      <c r="V93" s="36" t="s">
        <v>44</v>
      </c>
      <c r="W93" s="36" t="s">
        <v>44</v>
      </c>
      <c r="X93" s="36" t="s">
        <v>44</v>
      </c>
      <c r="Y93" s="36" t="s">
        <v>44</v>
      </c>
      <c r="Z93" s="36" t="s">
        <v>44</v>
      </c>
      <c r="AA93" s="36" t="s">
        <v>44</v>
      </c>
      <c r="AB93" s="36" t="s">
        <v>44</v>
      </c>
      <c r="AC93" s="36" t="s">
        <v>44</v>
      </c>
    </row>
    <row r="94" spans="1:44" x14ac:dyDescent="0.2">
      <c r="A94" s="51">
        <v>6</v>
      </c>
      <c r="B94" s="187" t="s">
        <v>22</v>
      </c>
      <c r="C94" s="195"/>
      <c r="D94" s="52">
        <v>0.42</v>
      </c>
      <c r="E94" s="52">
        <f t="shared" si="12"/>
        <v>2.52</v>
      </c>
      <c r="F94" s="7"/>
      <c r="G94" s="52">
        <v>400</v>
      </c>
      <c r="H94" s="21"/>
      <c r="I94" s="52">
        <f t="shared" si="13"/>
        <v>2400</v>
      </c>
      <c r="M94" s="22"/>
      <c r="N94" s="22"/>
      <c r="O94" s="9">
        <f>0.42*2</f>
        <v>0.84</v>
      </c>
      <c r="P94" s="9">
        <f>2*0.42</f>
        <v>0.84</v>
      </c>
      <c r="Q94" s="9">
        <v>0.42</v>
      </c>
      <c r="R94" s="9">
        <v>0.42</v>
      </c>
      <c r="S94" s="22"/>
      <c r="T94" s="22"/>
    </row>
    <row r="95" spans="1:44" x14ac:dyDescent="0.2">
      <c r="A95" s="33">
        <v>3</v>
      </c>
      <c r="B95" s="187" t="s">
        <v>20</v>
      </c>
      <c r="C95" s="195"/>
      <c r="D95" s="52">
        <v>0.75</v>
      </c>
      <c r="E95" s="52">
        <f t="shared" si="12"/>
        <v>2.25</v>
      </c>
      <c r="F95" s="7"/>
      <c r="G95" s="52">
        <v>11</v>
      </c>
      <c r="H95" s="18"/>
      <c r="I95" s="52">
        <f t="shared" si="13"/>
        <v>33</v>
      </c>
      <c r="M95" s="22"/>
      <c r="N95" s="9">
        <f>2*0.75+0.75</f>
        <v>2.25</v>
      </c>
      <c r="O95" s="22"/>
      <c r="P95" s="22"/>
      <c r="Q95" s="22"/>
      <c r="R95" s="22"/>
      <c r="S95" s="22"/>
      <c r="T95" s="22"/>
      <c r="X95" s="204" t="s">
        <v>72</v>
      </c>
      <c r="Y95" s="13" t="s">
        <v>71</v>
      </c>
      <c r="Z95" s="52" t="s">
        <v>96</v>
      </c>
      <c r="AA95" s="203" t="s">
        <v>73</v>
      </c>
      <c r="AB95" s="13" t="s">
        <v>71</v>
      </c>
      <c r="AC95" s="52" t="s">
        <v>97</v>
      </c>
    </row>
    <row r="96" spans="1:44" x14ac:dyDescent="0.2">
      <c r="A96" s="52">
        <v>3</v>
      </c>
      <c r="B96" s="187" t="s">
        <v>50</v>
      </c>
      <c r="C96" s="195"/>
      <c r="D96" s="52">
        <v>10</v>
      </c>
      <c r="E96" s="52">
        <f t="shared" si="12"/>
        <v>30</v>
      </c>
      <c r="F96" s="7"/>
      <c r="G96" s="52">
        <v>33000</v>
      </c>
      <c r="H96" s="21"/>
      <c r="I96" s="52">
        <f t="shared" si="13"/>
        <v>99000</v>
      </c>
      <c r="M96" s="22"/>
      <c r="N96" s="22"/>
      <c r="O96" s="22"/>
      <c r="P96" s="22"/>
      <c r="Q96" s="22"/>
      <c r="R96" s="22"/>
      <c r="S96" s="9">
        <f>A96*D96</f>
        <v>30</v>
      </c>
      <c r="T96" s="22"/>
      <c r="X96" s="204"/>
      <c r="Y96" s="10" t="s">
        <v>46</v>
      </c>
      <c r="Z96" s="52" t="s">
        <v>69</v>
      </c>
      <c r="AA96" s="203"/>
      <c r="AB96" s="10" t="s">
        <v>46</v>
      </c>
      <c r="AC96" s="52" t="s">
        <v>77</v>
      </c>
    </row>
    <row r="97" spans="1:31" x14ac:dyDescent="0.2">
      <c r="A97" s="52">
        <v>1</v>
      </c>
      <c r="B97" s="187" t="s">
        <v>51</v>
      </c>
      <c r="C97" s="195"/>
      <c r="D97" s="52">
        <v>10</v>
      </c>
      <c r="E97" s="52">
        <f t="shared" si="12"/>
        <v>10</v>
      </c>
      <c r="F97" s="7"/>
      <c r="G97" s="52">
        <v>29000</v>
      </c>
      <c r="H97" s="21"/>
      <c r="I97" s="52">
        <f t="shared" si="13"/>
        <v>29000</v>
      </c>
      <c r="M97" s="22"/>
      <c r="N97" s="22"/>
      <c r="O97" s="22"/>
      <c r="P97" s="22"/>
      <c r="Q97" s="22"/>
      <c r="R97" s="22"/>
      <c r="S97" s="9">
        <f>A97*D97</f>
        <v>10</v>
      </c>
      <c r="T97" s="22"/>
      <c r="Y97" s="20" t="s">
        <v>45</v>
      </c>
      <c r="Z97" s="51">
        <v>40</v>
      </c>
    </row>
    <row r="98" spans="1:31" x14ac:dyDescent="0.2">
      <c r="A98" s="52">
        <v>3</v>
      </c>
      <c r="B98" s="187" t="s">
        <v>82</v>
      </c>
      <c r="C98" s="195"/>
      <c r="D98" s="51">
        <v>5</v>
      </c>
      <c r="E98" s="51">
        <f t="shared" si="12"/>
        <v>15</v>
      </c>
      <c r="G98" s="16">
        <v>160</v>
      </c>
      <c r="H98" s="42"/>
      <c r="I98" s="52">
        <f t="shared" si="13"/>
        <v>480</v>
      </c>
      <c r="J98" s="7"/>
      <c r="M98" s="26"/>
      <c r="N98" s="26"/>
      <c r="O98" s="22"/>
      <c r="P98" s="22"/>
      <c r="Q98" s="22"/>
      <c r="R98" s="22"/>
      <c r="S98" s="22"/>
      <c r="T98" s="55">
        <f>A98*D98</f>
        <v>15</v>
      </c>
      <c r="Y98" s="29" t="s">
        <v>47</v>
      </c>
      <c r="Z98" s="51">
        <f>I91+I92+I93+I94+I96+I97</f>
        <v>246400</v>
      </c>
    </row>
    <row r="99" spans="1:31" x14ac:dyDescent="0.2">
      <c r="A99" s="53">
        <v>6</v>
      </c>
      <c r="B99" s="189" t="s">
        <v>94</v>
      </c>
      <c r="C99" s="189"/>
      <c r="D99" s="54">
        <v>5</v>
      </c>
      <c r="E99" s="54">
        <f t="shared" si="12"/>
        <v>30</v>
      </c>
      <c r="G99" s="16">
        <v>190</v>
      </c>
      <c r="H99" s="59"/>
      <c r="I99" s="53">
        <f t="shared" si="13"/>
        <v>1140</v>
      </c>
      <c r="J99" s="7"/>
      <c r="M99" s="9">
        <f>3*D99</f>
        <v>15</v>
      </c>
      <c r="N99" s="9">
        <f>3*D99</f>
        <v>15</v>
      </c>
      <c r="O99" s="26"/>
      <c r="P99" s="26"/>
      <c r="Q99" s="26"/>
      <c r="R99" s="26"/>
      <c r="S99" s="26"/>
      <c r="T99" s="22"/>
      <c r="Y99" s="30" t="s">
        <v>47</v>
      </c>
      <c r="Z99" s="51">
        <f>I89+I95+I98+I99</f>
        <v>3153</v>
      </c>
    </row>
    <row r="100" spans="1:31" ht="16" thickBot="1" x14ac:dyDescent="0.25">
      <c r="A100" s="60"/>
      <c r="B100" s="35"/>
      <c r="K100" s="7" t="s">
        <v>32</v>
      </c>
      <c r="L100" t="s">
        <v>28</v>
      </c>
      <c r="M100" s="4">
        <f>SUM(M89:M99)</f>
        <v>30</v>
      </c>
      <c r="N100" s="4">
        <f>SUM(N89:N99)</f>
        <v>32.25</v>
      </c>
      <c r="O100" s="4">
        <f>SUM(O89:O96)</f>
        <v>27.84</v>
      </c>
      <c r="P100" s="4">
        <f>SUM(P89:P96)</f>
        <v>27.84</v>
      </c>
      <c r="Q100" s="4">
        <f>SUM(Q89:Q96)</f>
        <v>22.42</v>
      </c>
      <c r="R100" s="4">
        <f>SUM(R89:R96)</f>
        <v>22.42</v>
      </c>
      <c r="S100" s="4">
        <f>SUM(S96:S98)</f>
        <v>40</v>
      </c>
      <c r="T100" s="4">
        <f>SUM(T96:T98)</f>
        <v>15</v>
      </c>
    </row>
    <row r="101" spans="1:31" ht="16" thickBot="1" x14ac:dyDescent="0.25">
      <c r="L101" t="s">
        <v>29</v>
      </c>
      <c r="M101" s="48">
        <f t="shared" ref="M101:S101" si="14">M100/4</f>
        <v>7.5</v>
      </c>
      <c r="N101" s="48">
        <f t="shared" si="14"/>
        <v>8.0625</v>
      </c>
      <c r="O101" s="48">
        <f t="shared" si="14"/>
        <v>6.96</v>
      </c>
      <c r="P101" s="48">
        <f t="shared" si="14"/>
        <v>6.96</v>
      </c>
      <c r="Q101" s="48">
        <f t="shared" si="14"/>
        <v>5.6050000000000004</v>
      </c>
      <c r="R101" s="48">
        <f t="shared" si="14"/>
        <v>5.6050000000000004</v>
      </c>
      <c r="S101" s="48">
        <f t="shared" si="14"/>
        <v>10</v>
      </c>
      <c r="T101" s="48">
        <f>T100/4</f>
        <v>3.75</v>
      </c>
    </row>
    <row r="103" spans="1:31" ht="3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ht="21" x14ac:dyDescent="0.25">
      <c r="B104" s="184" t="s">
        <v>17</v>
      </c>
      <c r="C104" s="184"/>
      <c r="D104" s="105" t="s">
        <v>106</v>
      </c>
      <c r="E104" s="6"/>
      <c r="F104" s="6"/>
      <c r="G104" s="121" t="s">
        <v>119</v>
      </c>
      <c r="H104" s="6"/>
      <c r="I104" s="6"/>
      <c r="J104" s="6"/>
      <c r="K104" s="6"/>
      <c r="L104" s="6"/>
      <c r="M104" s="6"/>
      <c r="N104" s="6"/>
      <c r="O104" s="6"/>
    </row>
    <row r="105" spans="1:31" x14ac:dyDescent="0.2"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</row>
    <row r="106" spans="1:31" x14ac:dyDescent="0.2">
      <c r="A106" s="180" t="s">
        <v>90</v>
      </c>
      <c r="B106" s="180"/>
      <c r="C106" s="180"/>
      <c r="D106" s="179" t="s">
        <v>27</v>
      </c>
      <c r="E106" s="179"/>
      <c r="F106" s="7"/>
      <c r="G106" s="179" t="s">
        <v>8</v>
      </c>
      <c r="H106" s="179"/>
      <c r="I106" s="179"/>
      <c r="M106" s="177" t="s">
        <v>33</v>
      </c>
      <c r="N106" s="185"/>
      <c r="O106" s="185"/>
      <c r="P106" s="185"/>
      <c r="Q106" s="185"/>
      <c r="R106" s="185"/>
      <c r="S106" s="185"/>
      <c r="T106" s="178"/>
      <c r="V106" s="179" t="s">
        <v>34</v>
      </c>
      <c r="W106" s="179"/>
      <c r="X106" s="179"/>
      <c r="Y106" s="179"/>
      <c r="Z106" s="179"/>
      <c r="AA106" s="179"/>
      <c r="AB106" s="179"/>
      <c r="AC106" s="179"/>
    </row>
    <row r="107" spans="1:31" x14ac:dyDescent="0.2">
      <c r="A107" s="51" t="s">
        <v>18</v>
      </c>
      <c r="B107" s="177" t="s">
        <v>66</v>
      </c>
      <c r="C107" s="178"/>
      <c r="D107" s="51" t="s">
        <v>26</v>
      </c>
      <c r="E107" s="51" t="s">
        <v>24</v>
      </c>
      <c r="F107" s="6"/>
      <c r="G107" s="179" t="s">
        <v>30</v>
      </c>
      <c r="H107" s="180"/>
      <c r="I107" s="17" t="s">
        <v>31</v>
      </c>
      <c r="M107" s="51" t="s">
        <v>9</v>
      </c>
      <c r="N107" s="51" t="s">
        <v>9</v>
      </c>
      <c r="O107" s="51" t="s">
        <v>14</v>
      </c>
      <c r="P107" s="51" t="s">
        <v>11</v>
      </c>
      <c r="Q107" s="51" t="s">
        <v>12</v>
      </c>
      <c r="R107" s="51" t="s">
        <v>13</v>
      </c>
      <c r="S107" s="51" t="s">
        <v>10</v>
      </c>
      <c r="T107" s="51" t="s">
        <v>25</v>
      </c>
      <c r="V107" s="51" t="s">
        <v>35</v>
      </c>
      <c r="W107" s="10" t="s">
        <v>35</v>
      </c>
      <c r="X107" s="51" t="s">
        <v>38</v>
      </c>
      <c r="Y107" s="51" t="s">
        <v>39</v>
      </c>
      <c r="Z107" s="51" t="s">
        <v>40</v>
      </c>
      <c r="AA107" s="51" t="s">
        <v>41</v>
      </c>
      <c r="AB107" s="51" t="s">
        <v>10</v>
      </c>
      <c r="AC107" s="51" t="s">
        <v>25</v>
      </c>
    </row>
    <row r="108" spans="1:31" x14ac:dyDescent="0.2">
      <c r="A108" s="32"/>
      <c r="B108" s="205"/>
      <c r="C108" s="206"/>
      <c r="D108" s="32"/>
      <c r="E108" s="32"/>
      <c r="F108" s="7"/>
      <c r="G108" s="32"/>
      <c r="H108" s="32"/>
      <c r="I108" s="32"/>
      <c r="M108" s="73"/>
      <c r="N108" s="73"/>
      <c r="O108" s="73"/>
      <c r="P108" s="73"/>
      <c r="Q108" s="73"/>
      <c r="R108" s="73"/>
      <c r="S108" s="22"/>
      <c r="T108" s="22"/>
      <c r="V108" s="16" t="s">
        <v>98</v>
      </c>
      <c r="W108" s="16" t="s">
        <v>84</v>
      </c>
      <c r="X108" s="52" t="s">
        <v>91</v>
      </c>
      <c r="Y108" s="52" t="s">
        <v>91</v>
      </c>
      <c r="Z108" s="52" t="s">
        <v>91</v>
      </c>
      <c r="AA108" s="52" t="s">
        <v>91</v>
      </c>
      <c r="AB108" s="52" t="s">
        <v>3</v>
      </c>
      <c r="AC108" s="51" t="s">
        <v>88</v>
      </c>
    </row>
    <row r="109" spans="1:31" x14ac:dyDescent="0.2">
      <c r="A109" s="51" t="s">
        <v>48</v>
      </c>
      <c r="B109" s="183" t="s">
        <v>83</v>
      </c>
      <c r="C109" s="183"/>
      <c r="D109" s="32"/>
      <c r="E109" s="32"/>
      <c r="F109" s="7"/>
      <c r="G109" s="32"/>
      <c r="H109" s="32"/>
      <c r="I109" s="32"/>
      <c r="M109" s="73"/>
      <c r="N109" s="73"/>
      <c r="O109" s="73"/>
      <c r="P109" s="73"/>
      <c r="Q109" s="73"/>
      <c r="R109" s="73"/>
      <c r="S109" s="22"/>
      <c r="T109" s="22"/>
      <c r="V109" s="7"/>
      <c r="W109" s="50"/>
      <c r="X109" s="52" t="s">
        <v>86</v>
      </c>
      <c r="Y109" s="52" t="s">
        <v>86</v>
      </c>
      <c r="Z109" s="52" t="s">
        <v>54</v>
      </c>
      <c r="AA109" s="52" t="s">
        <v>54</v>
      </c>
      <c r="AB109" s="52" t="s">
        <v>6</v>
      </c>
      <c r="AC109" s="31"/>
    </row>
    <row r="110" spans="1:31" x14ac:dyDescent="0.2">
      <c r="A110" s="51">
        <f>8+12</f>
        <v>20</v>
      </c>
      <c r="B110" s="187" t="s">
        <v>80</v>
      </c>
      <c r="C110" s="195"/>
      <c r="D110" s="52">
        <v>2</v>
      </c>
      <c r="E110" s="52">
        <f t="shared" ref="E110:E118" si="15">D110*A110</f>
        <v>40</v>
      </c>
      <c r="F110" s="7"/>
      <c r="G110" s="52">
        <v>3000</v>
      </c>
      <c r="H110" s="21"/>
      <c r="I110" s="52">
        <f t="shared" ref="I110:I118" si="16">G110*A110</f>
        <v>60000</v>
      </c>
      <c r="M110" s="73"/>
      <c r="N110" s="73"/>
      <c r="O110" s="9">
        <v>10</v>
      </c>
      <c r="P110" s="9">
        <v>10</v>
      </c>
      <c r="Q110" s="9">
        <v>10</v>
      </c>
      <c r="R110" s="9">
        <v>10</v>
      </c>
      <c r="S110" s="22"/>
      <c r="T110" s="22"/>
      <c r="V110" s="6"/>
      <c r="W110" s="6"/>
      <c r="X110" s="52" t="s">
        <v>87</v>
      </c>
      <c r="Y110" s="52" t="s">
        <v>87</v>
      </c>
      <c r="Z110" s="52" t="s">
        <v>87</v>
      </c>
      <c r="AA110" s="52" t="s">
        <v>87</v>
      </c>
      <c r="AB110" s="57"/>
    </row>
    <row r="111" spans="1:31" x14ac:dyDescent="0.2">
      <c r="A111" s="51">
        <v>14</v>
      </c>
      <c r="B111" s="187" t="s">
        <v>81</v>
      </c>
      <c r="C111" s="195"/>
      <c r="D111" s="52">
        <v>5</v>
      </c>
      <c r="E111" s="52">
        <f t="shared" si="15"/>
        <v>70</v>
      </c>
      <c r="F111" s="7"/>
      <c r="G111" s="52">
        <v>4000</v>
      </c>
      <c r="H111" s="21"/>
      <c r="I111" s="52">
        <f t="shared" si="16"/>
        <v>56000</v>
      </c>
      <c r="M111" s="73"/>
      <c r="N111" s="73"/>
      <c r="O111" s="9">
        <v>20</v>
      </c>
      <c r="P111" s="9">
        <v>20</v>
      </c>
      <c r="Q111" s="9">
        <v>15</v>
      </c>
      <c r="R111" s="9">
        <v>15</v>
      </c>
      <c r="S111" s="22"/>
      <c r="T111" s="22"/>
      <c r="X111" s="16" t="s">
        <v>1</v>
      </c>
      <c r="Y111" s="16" t="s">
        <v>1</v>
      </c>
      <c r="Z111" s="16" t="s">
        <v>56</v>
      </c>
      <c r="AA111" s="16" t="s">
        <v>56</v>
      </c>
    </row>
    <row r="112" spans="1:31" x14ac:dyDescent="0.2">
      <c r="A112" s="51">
        <v>12</v>
      </c>
      <c r="B112" s="187" t="s">
        <v>23</v>
      </c>
      <c r="C112" s="195"/>
      <c r="D112" s="52">
        <v>1</v>
      </c>
      <c r="E112" s="52">
        <f t="shared" si="15"/>
        <v>12</v>
      </c>
      <c r="F112" s="7"/>
      <c r="G112" s="52">
        <v>3000</v>
      </c>
      <c r="H112" s="21"/>
      <c r="I112" s="52">
        <f t="shared" si="16"/>
        <v>36000</v>
      </c>
      <c r="M112" s="73"/>
      <c r="N112" s="73"/>
      <c r="O112" s="9">
        <v>3</v>
      </c>
      <c r="P112" s="9">
        <v>3</v>
      </c>
      <c r="Q112" s="9">
        <v>3</v>
      </c>
      <c r="R112" s="9">
        <v>3</v>
      </c>
      <c r="S112" s="22"/>
      <c r="T112" s="22"/>
      <c r="V112" s="36" t="s">
        <v>44</v>
      </c>
      <c r="X112" s="36" t="s">
        <v>44</v>
      </c>
      <c r="Y112" s="36" t="s">
        <v>44</v>
      </c>
      <c r="Z112" s="36" t="s">
        <v>44</v>
      </c>
      <c r="AA112" s="36" t="s">
        <v>44</v>
      </c>
      <c r="AB112" s="36" t="s">
        <v>44</v>
      </c>
      <c r="AC112" s="36" t="s">
        <v>44</v>
      </c>
    </row>
    <row r="113" spans="1:31" x14ac:dyDescent="0.2">
      <c r="A113" s="51">
        <v>6</v>
      </c>
      <c r="B113" s="187" t="s">
        <v>22</v>
      </c>
      <c r="C113" s="195"/>
      <c r="D113" s="52">
        <v>0.42</v>
      </c>
      <c r="E113" s="52">
        <f t="shared" si="15"/>
        <v>2.52</v>
      </c>
      <c r="F113" s="7"/>
      <c r="G113" s="52">
        <v>400</v>
      </c>
      <c r="H113" s="21"/>
      <c r="I113" s="52">
        <f t="shared" si="16"/>
        <v>2400</v>
      </c>
      <c r="M113" s="73"/>
      <c r="N113" s="73"/>
      <c r="O113" s="9">
        <f>0.42*2</f>
        <v>0.84</v>
      </c>
      <c r="P113" s="9">
        <f>2*0.42</f>
        <v>0.84</v>
      </c>
      <c r="Q113" s="9">
        <v>0.42</v>
      </c>
      <c r="R113" s="9">
        <v>0.42</v>
      </c>
      <c r="S113" s="22"/>
      <c r="T113" s="22"/>
    </row>
    <row r="114" spans="1:31" x14ac:dyDescent="0.2">
      <c r="A114" s="33">
        <v>3</v>
      </c>
      <c r="B114" s="187" t="s">
        <v>20</v>
      </c>
      <c r="C114" s="195"/>
      <c r="D114" s="52">
        <v>0.75</v>
      </c>
      <c r="E114" s="52">
        <f t="shared" si="15"/>
        <v>2.25</v>
      </c>
      <c r="F114" s="7"/>
      <c r="G114" s="52">
        <v>11</v>
      </c>
      <c r="H114" s="18"/>
      <c r="I114" s="52">
        <f t="shared" si="16"/>
        <v>33</v>
      </c>
      <c r="M114" s="73"/>
      <c r="N114" s="9">
        <f>0.75*3</f>
        <v>2.25</v>
      </c>
      <c r="O114" s="73"/>
      <c r="P114" s="73"/>
      <c r="Q114" s="73"/>
      <c r="R114" s="73"/>
      <c r="S114" s="22"/>
      <c r="T114" s="22"/>
      <c r="X114" s="204" t="s">
        <v>72</v>
      </c>
      <c r="Y114" s="13" t="s">
        <v>71</v>
      </c>
      <c r="Z114" s="52" t="s">
        <v>92</v>
      </c>
      <c r="AA114" s="203" t="s">
        <v>73</v>
      </c>
      <c r="AB114" s="13" t="s">
        <v>71</v>
      </c>
      <c r="AC114" s="52" t="s">
        <v>93</v>
      </c>
    </row>
    <row r="115" spans="1:31" x14ac:dyDescent="0.2">
      <c r="A115" s="52">
        <v>3</v>
      </c>
      <c r="B115" s="187" t="s">
        <v>50</v>
      </c>
      <c r="C115" s="195"/>
      <c r="D115" s="52">
        <v>10</v>
      </c>
      <c r="E115" s="52">
        <f t="shared" si="15"/>
        <v>30</v>
      </c>
      <c r="F115" s="7"/>
      <c r="G115" s="52">
        <v>33000</v>
      </c>
      <c r="H115" s="21"/>
      <c r="I115" s="52">
        <f t="shared" si="16"/>
        <v>99000</v>
      </c>
      <c r="M115" s="22"/>
      <c r="N115" s="22"/>
      <c r="O115" s="22"/>
      <c r="P115" s="22"/>
      <c r="Q115" s="22"/>
      <c r="R115" s="22"/>
      <c r="S115" s="9">
        <f>A115*D115</f>
        <v>30</v>
      </c>
      <c r="T115" s="22"/>
      <c r="X115" s="204"/>
      <c r="Y115" s="10" t="s">
        <v>46</v>
      </c>
      <c r="Z115" s="52" t="s">
        <v>69</v>
      </c>
      <c r="AA115" s="203"/>
      <c r="AB115" s="10" t="s">
        <v>46</v>
      </c>
      <c r="AC115" s="52" t="s">
        <v>77</v>
      </c>
    </row>
    <row r="116" spans="1:31" x14ac:dyDescent="0.2">
      <c r="A116" s="52">
        <v>1</v>
      </c>
      <c r="B116" s="187" t="s">
        <v>51</v>
      </c>
      <c r="C116" s="195"/>
      <c r="D116" s="52">
        <v>10</v>
      </c>
      <c r="E116" s="52">
        <f t="shared" si="15"/>
        <v>10</v>
      </c>
      <c r="F116" s="7"/>
      <c r="G116" s="52">
        <v>29000</v>
      </c>
      <c r="H116" s="21"/>
      <c r="I116" s="52">
        <f t="shared" si="16"/>
        <v>29000</v>
      </c>
      <c r="M116" s="22"/>
      <c r="N116" s="22"/>
      <c r="O116" s="22"/>
      <c r="P116" s="22"/>
      <c r="Q116" s="22"/>
      <c r="R116" s="22"/>
      <c r="S116" s="9">
        <f>A116*D116</f>
        <v>10</v>
      </c>
      <c r="T116" s="22"/>
      <c r="Y116" s="20" t="s">
        <v>45</v>
      </c>
      <c r="Z116" s="51">
        <v>35</v>
      </c>
    </row>
    <row r="117" spans="1:31" x14ac:dyDescent="0.2">
      <c r="A117" s="53">
        <v>6</v>
      </c>
      <c r="B117" s="187" t="s">
        <v>94</v>
      </c>
      <c r="C117" s="195"/>
      <c r="D117" s="53">
        <v>5</v>
      </c>
      <c r="E117" s="53">
        <f t="shared" si="15"/>
        <v>30</v>
      </c>
      <c r="F117" s="7"/>
      <c r="G117" s="53">
        <v>190</v>
      </c>
      <c r="H117" s="61"/>
      <c r="I117" s="53">
        <f t="shared" si="16"/>
        <v>1140</v>
      </c>
      <c r="M117" s="9">
        <v>30</v>
      </c>
      <c r="N117" s="73"/>
      <c r="O117" s="22"/>
      <c r="P117" s="22"/>
      <c r="Q117" s="22"/>
      <c r="R117" s="22"/>
      <c r="S117" s="73"/>
      <c r="T117" s="58"/>
      <c r="Y117" s="29" t="s">
        <v>47</v>
      </c>
      <c r="Z117" s="51">
        <f>I110+I111+I112+I113+I115+I116</f>
        <v>282400</v>
      </c>
    </row>
    <row r="118" spans="1:31" x14ac:dyDescent="0.2">
      <c r="A118" s="52">
        <v>3</v>
      </c>
      <c r="B118" s="196" t="s">
        <v>82</v>
      </c>
      <c r="C118" s="198"/>
      <c r="D118" s="51">
        <v>5</v>
      </c>
      <c r="E118" s="51">
        <f t="shared" si="15"/>
        <v>15</v>
      </c>
      <c r="G118" s="16">
        <v>160</v>
      </c>
      <c r="H118" s="42"/>
      <c r="I118" s="52">
        <f t="shared" si="16"/>
        <v>480</v>
      </c>
      <c r="J118" s="7"/>
      <c r="M118" s="26"/>
      <c r="N118" s="26"/>
      <c r="O118" s="22"/>
      <c r="P118" s="22"/>
      <c r="Q118" s="22"/>
      <c r="R118" s="22"/>
      <c r="S118" s="22"/>
      <c r="T118" s="55">
        <f>A118*D118</f>
        <v>15</v>
      </c>
      <c r="Y118" s="30" t="s">
        <v>47</v>
      </c>
      <c r="Z118" s="51">
        <f>I114+I117+I118</f>
        <v>1653</v>
      </c>
    </row>
    <row r="119" spans="1:31" ht="16" thickBot="1" x14ac:dyDescent="0.25">
      <c r="A119" s="60"/>
      <c r="B119" s="35"/>
      <c r="K119" s="7" t="s">
        <v>32</v>
      </c>
      <c r="L119" t="s">
        <v>28</v>
      </c>
      <c r="M119" s="4">
        <f>SUM(M108:M117)</f>
        <v>30</v>
      </c>
      <c r="N119" s="4">
        <f>SUM(N108:N117)</f>
        <v>2.25</v>
      </c>
      <c r="O119" s="4">
        <f>SUM(O108:O115)</f>
        <v>33.840000000000003</v>
      </c>
      <c r="P119" s="4">
        <f>SUM(P108:P115)</f>
        <v>33.840000000000003</v>
      </c>
      <c r="Q119" s="4">
        <f>SUM(Q108:Q115)</f>
        <v>28.42</v>
      </c>
      <c r="R119" s="4">
        <f>SUM(R108:R115)</f>
        <v>28.42</v>
      </c>
      <c r="S119" s="4">
        <f>SUM(S115:S118)</f>
        <v>40</v>
      </c>
      <c r="T119" s="4">
        <f>SUM(T115:T118)</f>
        <v>15</v>
      </c>
    </row>
    <row r="120" spans="1:31" ht="16" thickBot="1" x14ac:dyDescent="0.25">
      <c r="L120" t="s">
        <v>29</v>
      </c>
      <c r="M120" s="48">
        <f t="shared" ref="M120:S120" si="17">M119/4</f>
        <v>7.5</v>
      </c>
      <c r="N120" s="56">
        <f t="shared" si="17"/>
        <v>0.5625</v>
      </c>
      <c r="O120" s="48">
        <f t="shared" si="17"/>
        <v>8.4600000000000009</v>
      </c>
      <c r="P120" s="48">
        <f t="shared" si="17"/>
        <v>8.4600000000000009</v>
      </c>
      <c r="Q120" s="48">
        <f t="shared" si="17"/>
        <v>7.1050000000000004</v>
      </c>
      <c r="R120" s="48">
        <f t="shared" si="17"/>
        <v>7.1050000000000004</v>
      </c>
      <c r="S120" s="48">
        <f t="shared" si="17"/>
        <v>10</v>
      </c>
      <c r="T120" s="48">
        <f>T119/4</f>
        <v>3.75</v>
      </c>
    </row>
    <row r="122" spans="1:31" ht="4" customHeight="1" x14ac:dyDescent="0.2">
      <c r="A122" s="63"/>
      <c r="B122" s="63"/>
      <c r="C122" s="63"/>
      <c r="D122" s="63"/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  <c r="AA122" s="63"/>
      <c r="AB122" s="63"/>
      <c r="AC122" s="63"/>
      <c r="AD122" s="63"/>
      <c r="AE122" s="63"/>
    </row>
    <row r="123" spans="1:31" ht="21" x14ac:dyDescent="0.25">
      <c r="A123" s="62"/>
      <c r="B123" s="161" t="s">
        <v>17</v>
      </c>
      <c r="C123" s="174"/>
      <c r="D123" s="106" t="s">
        <v>106</v>
      </c>
      <c r="E123" s="113" t="s">
        <v>118</v>
      </c>
      <c r="F123" s="64"/>
      <c r="G123" s="121" t="s">
        <v>119</v>
      </c>
      <c r="H123" s="64"/>
      <c r="I123" s="62"/>
      <c r="J123" s="64"/>
      <c r="K123" s="64"/>
      <c r="L123" s="64"/>
      <c r="M123" s="64"/>
      <c r="N123" s="64"/>
      <c r="O123" s="64"/>
      <c r="P123" s="62"/>
      <c r="Q123" s="62"/>
      <c r="R123" s="62"/>
      <c r="S123" s="62"/>
      <c r="T123" s="62"/>
      <c r="U123" s="62"/>
      <c r="V123" s="62"/>
      <c r="W123" s="62"/>
      <c r="X123" s="62"/>
      <c r="Y123" s="62"/>
      <c r="Z123" s="62"/>
      <c r="AA123" s="62"/>
      <c r="AB123" s="62"/>
      <c r="AC123" s="62"/>
      <c r="AD123" s="62"/>
      <c r="AE123" s="62"/>
    </row>
    <row r="124" spans="1:31" x14ac:dyDescent="0.2">
      <c r="A124" s="62"/>
      <c r="B124" s="64"/>
      <c r="C124" s="64"/>
      <c r="D124" s="64"/>
      <c r="E124" s="64"/>
      <c r="F124" s="64"/>
      <c r="G124" s="64"/>
      <c r="H124" s="64"/>
      <c r="I124" s="64"/>
      <c r="J124" s="64"/>
      <c r="K124" s="64"/>
      <c r="L124" s="64"/>
      <c r="M124" s="64"/>
      <c r="N124" s="64"/>
      <c r="O124" s="64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  <c r="AA124" s="62"/>
      <c r="AB124" s="62"/>
      <c r="AC124" s="62"/>
      <c r="AD124" s="62"/>
      <c r="AE124" s="62"/>
    </row>
    <row r="125" spans="1:31" x14ac:dyDescent="0.2">
      <c r="A125" s="163" t="s">
        <v>117</v>
      </c>
      <c r="B125" s="164"/>
      <c r="C125" s="175"/>
      <c r="D125" s="147" t="s">
        <v>27</v>
      </c>
      <c r="E125" s="176"/>
      <c r="F125" s="65"/>
      <c r="G125" s="147" t="s">
        <v>8</v>
      </c>
      <c r="H125" s="148"/>
      <c r="I125" s="176"/>
      <c r="J125" s="62"/>
      <c r="K125" s="62"/>
      <c r="L125" s="62"/>
      <c r="M125" s="147" t="s">
        <v>33</v>
      </c>
      <c r="N125" s="148"/>
      <c r="O125" s="148"/>
      <c r="P125" s="148"/>
      <c r="Q125" s="148"/>
      <c r="R125" s="148"/>
      <c r="S125" s="148"/>
      <c r="T125" s="149"/>
      <c r="U125" s="62"/>
      <c r="V125" s="147" t="s">
        <v>34</v>
      </c>
      <c r="W125" s="148"/>
      <c r="X125" s="148"/>
      <c r="Y125" s="148"/>
      <c r="Z125" s="148"/>
      <c r="AA125" s="148"/>
      <c r="AB125" s="148"/>
      <c r="AC125" s="176"/>
      <c r="AD125" s="62"/>
      <c r="AE125" s="62"/>
    </row>
    <row r="126" spans="1:31" x14ac:dyDescent="0.2">
      <c r="A126" s="66" t="s">
        <v>18</v>
      </c>
      <c r="B126" s="147" t="s">
        <v>66</v>
      </c>
      <c r="C126" s="149"/>
      <c r="D126" s="67" t="s">
        <v>26</v>
      </c>
      <c r="E126" s="67" t="s">
        <v>24</v>
      </c>
      <c r="F126" s="64"/>
      <c r="G126" s="147" t="s">
        <v>30</v>
      </c>
      <c r="H126" s="176"/>
      <c r="I126" s="68" t="s">
        <v>31</v>
      </c>
      <c r="J126" s="62"/>
      <c r="K126" s="62"/>
      <c r="L126" s="62"/>
      <c r="M126" s="66" t="s">
        <v>9</v>
      </c>
      <c r="N126" s="67" t="s">
        <v>9</v>
      </c>
      <c r="O126" s="67" t="s">
        <v>14</v>
      </c>
      <c r="P126" s="67" t="s">
        <v>11</v>
      </c>
      <c r="Q126" s="67" t="s">
        <v>12</v>
      </c>
      <c r="R126" s="67" t="s">
        <v>13</v>
      </c>
      <c r="S126" s="67" t="s">
        <v>10</v>
      </c>
      <c r="T126" s="67" t="s">
        <v>25</v>
      </c>
      <c r="U126" s="62"/>
      <c r="V126" s="66" t="s">
        <v>35</v>
      </c>
      <c r="W126" s="70" t="s">
        <v>35</v>
      </c>
      <c r="X126" s="67" t="s">
        <v>38</v>
      </c>
      <c r="Y126" s="67" t="s">
        <v>39</v>
      </c>
      <c r="Z126" s="67" t="s">
        <v>40</v>
      </c>
      <c r="AA126" s="67" t="s">
        <v>41</v>
      </c>
      <c r="AB126" s="67" t="s">
        <v>10</v>
      </c>
      <c r="AC126" s="67" t="s">
        <v>25</v>
      </c>
      <c r="AD126" s="62"/>
      <c r="AE126" s="62"/>
    </row>
    <row r="127" spans="1:31" x14ac:dyDescent="0.2">
      <c r="A127" s="75"/>
      <c r="B127" s="150"/>
      <c r="C127" s="151"/>
      <c r="D127" s="76"/>
      <c r="E127" s="76"/>
      <c r="F127" s="65"/>
      <c r="G127" s="75"/>
      <c r="H127" s="76"/>
      <c r="I127" s="76"/>
      <c r="J127" s="62"/>
      <c r="K127" s="62"/>
      <c r="L127" s="62"/>
      <c r="M127" s="73"/>
      <c r="N127" s="73"/>
      <c r="O127" s="73"/>
      <c r="P127" s="73"/>
      <c r="Q127" s="73"/>
      <c r="R127" s="73"/>
      <c r="S127" s="73"/>
      <c r="T127" s="73"/>
      <c r="U127" s="62"/>
      <c r="V127" s="73"/>
      <c r="W127" s="73"/>
      <c r="X127" s="68" t="s">
        <v>91</v>
      </c>
      <c r="Y127" s="68" t="s">
        <v>91</v>
      </c>
      <c r="Z127" s="68" t="s">
        <v>91</v>
      </c>
      <c r="AA127" s="68" t="s">
        <v>91</v>
      </c>
      <c r="AB127" s="68" t="s">
        <v>111</v>
      </c>
      <c r="AC127" s="73"/>
      <c r="AD127" s="62"/>
      <c r="AE127" s="62"/>
    </row>
    <row r="128" spans="1:31" x14ac:dyDescent="0.2">
      <c r="A128" s="66" t="s">
        <v>48</v>
      </c>
      <c r="B128" s="152" t="s">
        <v>49</v>
      </c>
      <c r="C128" s="160"/>
      <c r="D128" s="75"/>
      <c r="E128" s="76"/>
      <c r="F128" s="65"/>
      <c r="G128" s="75"/>
      <c r="H128" s="76"/>
      <c r="I128" s="76"/>
      <c r="J128" s="62"/>
      <c r="K128" s="62"/>
      <c r="L128" s="62"/>
      <c r="M128" s="73"/>
      <c r="N128" s="73"/>
      <c r="O128" s="73"/>
      <c r="P128" s="73"/>
      <c r="Q128" s="73"/>
      <c r="R128" s="73"/>
      <c r="S128" s="73"/>
      <c r="T128" s="73"/>
      <c r="U128" s="62"/>
      <c r="V128" s="65"/>
      <c r="W128" s="100"/>
      <c r="X128" s="68" t="s">
        <v>113</v>
      </c>
      <c r="Y128" s="68" t="s">
        <v>113</v>
      </c>
      <c r="Z128" s="68" t="s">
        <v>113</v>
      </c>
      <c r="AA128" s="68" t="s">
        <v>113</v>
      </c>
      <c r="AB128" s="68" t="s">
        <v>112</v>
      </c>
      <c r="AC128" s="107"/>
      <c r="AD128" s="62"/>
      <c r="AE128" s="62"/>
    </row>
    <row r="129" spans="1:31" x14ac:dyDescent="0.2">
      <c r="A129" s="66">
        <v>20</v>
      </c>
      <c r="B129" s="152" t="s">
        <v>80</v>
      </c>
      <c r="C129" s="153"/>
      <c r="D129" s="68">
        <v>2</v>
      </c>
      <c r="E129" s="68">
        <v>40</v>
      </c>
      <c r="F129" s="65"/>
      <c r="G129" s="71">
        <v>3000</v>
      </c>
      <c r="H129" s="78"/>
      <c r="I129" s="68">
        <v>60000</v>
      </c>
      <c r="J129" s="62"/>
      <c r="K129" s="62"/>
      <c r="L129" s="62"/>
      <c r="M129" s="73"/>
      <c r="N129" s="73"/>
      <c r="O129" s="72">
        <f>5*D129</f>
        <v>10</v>
      </c>
      <c r="P129" s="72">
        <f>5*2</f>
        <v>10</v>
      </c>
      <c r="Q129" s="72">
        <f>5*2</f>
        <v>10</v>
      </c>
      <c r="R129" s="72">
        <f>5*2</f>
        <v>10</v>
      </c>
      <c r="S129" s="73"/>
      <c r="T129" s="73"/>
      <c r="U129" s="62"/>
      <c r="V129" s="64"/>
      <c r="W129" s="64"/>
      <c r="X129" s="71" t="s">
        <v>43</v>
      </c>
      <c r="Y129" s="71" t="s">
        <v>43</v>
      </c>
      <c r="Z129" s="71" t="s">
        <v>43</v>
      </c>
      <c r="AA129" s="71" t="s">
        <v>43</v>
      </c>
      <c r="AB129" s="86" t="s">
        <v>7</v>
      </c>
      <c r="AC129" s="62"/>
      <c r="AD129" s="62"/>
      <c r="AE129" s="62"/>
    </row>
    <row r="130" spans="1:31" x14ac:dyDescent="0.2">
      <c r="A130" s="66">
        <v>2</v>
      </c>
      <c r="B130" s="152" t="s">
        <v>81</v>
      </c>
      <c r="C130" s="153"/>
      <c r="D130" s="68">
        <v>5</v>
      </c>
      <c r="E130" s="68">
        <f>A130*D130</f>
        <v>10</v>
      </c>
      <c r="F130" s="65"/>
      <c r="G130" s="71">
        <v>4000</v>
      </c>
      <c r="H130" s="78"/>
      <c r="I130" s="68">
        <f>A130*G130</f>
        <v>8000</v>
      </c>
      <c r="J130" s="62"/>
      <c r="K130" s="62"/>
      <c r="L130" s="62"/>
      <c r="M130" s="73"/>
      <c r="N130" s="73"/>
      <c r="O130" s="72">
        <v>5</v>
      </c>
      <c r="P130" s="72">
        <v>5</v>
      </c>
      <c r="Q130" s="73"/>
      <c r="R130" s="73"/>
      <c r="S130" s="73"/>
      <c r="T130" s="73"/>
      <c r="U130" s="62"/>
      <c r="V130" s="62"/>
      <c r="W130" s="62"/>
      <c r="X130" s="71" t="s">
        <v>114</v>
      </c>
      <c r="Y130" s="71" t="s">
        <v>114</v>
      </c>
      <c r="Z130" s="68" t="s">
        <v>1</v>
      </c>
      <c r="AA130" s="68" t="s">
        <v>1</v>
      </c>
      <c r="AB130" s="62"/>
      <c r="AC130" s="62"/>
      <c r="AD130" s="62"/>
      <c r="AE130" s="62"/>
    </row>
    <row r="131" spans="1:31" x14ac:dyDescent="0.2">
      <c r="A131" s="66">
        <v>4</v>
      </c>
      <c r="B131" s="152" t="s">
        <v>23</v>
      </c>
      <c r="C131" s="153"/>
      <c r="D131" s="68">
        <v>1</v>
      </c>
      <c r="E131" s="68">
        <f t="shared" ref="E131:E136" si="18">D131*A131</f>
        <v>4</v>
      </c>
      <c r="F131" s="65"/>
      <c r="G131" s="71">
        <v>3000</v>
      </c>
      <c r="H131" s="78"/>
      <c r="I131" s="68">
        <f t="shared" ref="I131:I136" si="19">G131*A131</f>
        <v>12000</v>
      </c>
      <c r="J131" s="62"/>
      <c r="K131" s="62"/>
      <c r="L131" s="62"/>
      <c r="M131" s="73"/>
      <c r="N131" s="73"/>
      <c r="O131" s="72">
        <v>1</v>
      </c>
      <c r="P131" s="72">
        <v>1</v>
      </c>
      <c r="Q131" s="72">
        <v>1</v>
      </c>
      <c r="R131" s="72">
        <v>1</v>
      </c>
      <c r="S131" s="73"/>
      <c r="T131" s="73"/>
      <c r="U131" s="62"/>
      <c r="V131" s="62"/>
      <c r="W131" s="62"/>
      <c r="X131" s="108" t="s">
        <v>44</v>
      </c>
      <c r="Y131" s="81" t="s">
        <v>44</v>
      </c>
      <c r="Z131" s="81" t="s">
        <v>44</v>
      </c>
      <c r="AA131" s="81" t="s">
        <v>44</v>
      </c>
      <c r="AB131" s="80" t="s">
        <v>44</v>
      </c>
      <c r="AC131" s="62"/>
      <c r="AD131" s="62"/>
      <c r="AE131" s="62"/>
    </row>
    <row r="132" spans="1:31" x14ac:dyDescent="0.2">
      <c r="A132" s="66">
        <v>4</v>
      </c>
      <c r="B132" s="152" t="s">
        <v>22</v>
      </c>
      <c r="C132" s="153"/>
      <c r="D132" s="68">
        <v>0.42</v>
      </c>
      <c r="E132" s="68">
        <f t="shared" si="18"/>
        <v>1.68</v>
      </c>
      <c r="F132" s="65"/>
      <c r="G132" s="71">
        <v>400</v>
      </c>
      <c r="H132" s="78"/>
      <c r="I132" s="68">
        <f t="shared" si="19"/>
        <v>1600</v>
      </c>
      <c r="J132" s="62"/>
      <c r="K132" s="62"/>
      <c r="L132" s="62"/>
      <c r="M132" s="73"/>
      <c r="N132" s="73"/>
      <c r="O132" s="72">
        <v>0.42</v>
      </c>
      <c r="P132" s="72">
        <v>0.42</v>
      </c>
      <c r="Q132" s="72">
        <v>0.42</v>
      </c>
      <c r="R132" s="72">
        <v>0.42</v>
      </c>
      <c r="S132" s="73"/>
      <c r="T132" s="73"/>
      <c r="U132" s="62"/>
      <c r="V132" s="62"/>
      <c r="W132" s="62"/>
      <c r="X132" s="62"/>
      <c r="Y132" s="62"/>
      <c r="Z132" s="62"/>
      <c r="AA132" s="62"/>
      <c r="AB132" s="62"/>
      <c r="AC132" s="62"/>
      <c r="AD132" s="62"/>
      <c r="AE132" s="62"/>
    </row>
    <row r="133" spans="1:31" x14ac:dyDescent="0.2">
      <c r="A133" s="82">
        <v>120</v>
      </c>
      <c r="B133" s="152" t="s">
        <v>107</v>
      </c>
      <c r="C133" s="153"/>
      <c r="D133" s="68">
        <v>0.5</v>
      </c>
      <c r="E133" s="68">
        <f t="shared" si="18"/>
        <v>60</v>
      </c>
      <c r="F133" s="65"/>
      <c r="G133" s="71">
        <v>150</v>
      </c>
      <c r="H133" s="78"/>
      <c r="I133" s="68">
        <f t="shared" si="19"/>
        <v>18000</v>
      </c>
      <c r="J133" s="62"/>
      <c r="K133" s="62"/>
      <c r="L133" s="62"/>
      <c r="M133" s="73"/>
      <c r="N133" s="73"/>
      <c r="O133" s="72">
        <f>0.5*30</f>
        <v>15</v>
      </c>
      <c r="P133" s="72">
        <v>15</v>
      </c>
      <c r="Q133" s="72">
        <v>15</v>
      </c>
      <c r="R133" s="72">
        <v>15</v>
      </c>
      <c r="S133" s="73"/>
      <c r="T133" s="73"/>
      <c r="U133" s="62"/>
      <c r="V133" s="62"/>
      <c r="W133" s="62"/>
      <c r="X133" s="156" t="s">
        <v>72</v>
      </c>
      <c r="Y133" s="83" t="s">
        <v>71</v>
      </c>
      <c r="Z133" s="84" t="s">
        <v>109</v>
      </c>
      <c r="AA133" s="158" t="s">
        <v>73</v>
      </c>
      <c r="AB133" s="85" t="s">
        <v>71</v>
      </c>
      <c r="AC133" s="84" t="s">
        <v>110</v>
      </c>
      <c r="AD133" s="62"/>
      <c r="AE133" s="62"/>
    </row>
    <row r="134" spans="1:31" x14ac:dyDescent="0.2">
      <c r="A134" s="86">
        <v>1</v>
      </c>
      <c r="B134" s="152" t="s">
        <v>50</v>
      </c>
      <c r="C134" s="153"/>
      <c r="D134" s="68">
        <v>10</v>
      </c>
      <c r="E134" s="68">
        <f t="shared" si="18"/>
        <v>10</v>
      </c>
      <c r="F134" s="65"/>
      <c r="G134" s="71">
        <v>33000</v>
      </c>
      <c r="H134" s="78"/>
      <c r="I134" s="68">
        <f t="shared" si="19"/>
        <v>33000</v>
      </c>
      <c r="J134" s="62"/>
      <c r="K134" s="62"/>
      <c r="L134" s="62"/>
      <c r="M134" s="77"/>
      <c r="N134" s="73"/>
      <c r="O134" s="73"/>
      <c r="P134" s="73"/>
      <c r="Q134" s="73"/>
      <c r="R134" s="73"/>
      <c r="S134" s="72">
        <v>10</v>
      </c>
      <c r="T134" s="73"/>
      <c r="U134" s="62"/>
      <c r="V134" s="62"/>
      <c r="W134" s="62"/>
      <c r="X134" s="172"/>
      <c r="Y134" s="69" t="s">
        <v>46</v>
      </c>
      <c r="Z134" s="68" t="s">
        <v>69</v>
      </c>
      <c r="AA134" s="173"/>
      <c r="AB134" s="70" t="s">
        <v>46</v>
      </c>
      <c r="AC134" s="68" t="s">
        <v>77</v>
      </c>
      <c r="AD134" s="62"/>
      <c r="AE134" s="62"/>
    </row>
    <row r="135" spans="1:31" x14ac:dyDescent="0.2">
      <c r="A135" s="71">
        <v>2</v>
      </c>
      <c r="B135" s="152" t="s">
        <v>108</v>
      </c>
      <c r="C135" s="153"/>
      <c r="D135" s="68">
        <v>10</v>
      </c>
      <c r="E135" s="68">
        <f t="shared" si="18"/>
        <v>20</v>
      </c>
      <c r="F135" s="65"/>
      <c r="G135" s="71">
        <v>24000</v>
      </c>
      <c r="H135" s="78"/>
      <c r="I135" s="68">
        <f t="shared" si="19"/>
        <v>48000</v>
      </c>
      <c r="J135" s="62"/>
      <c r="K135" s="62"/>
      <c r="L135" s="62"/>
      <c r="M135" s="77"/>
      <c r="N135" s="73"/>
      <c r="O135" s="73"/>
      <c r="P135" s="73"/>
      <c r="Q135" s="73"/>
      <c r="R135" s="73"/>
      <c r="S135" s="72">
        <v>20</v>
      </c>
      <c r="T135" s="73"/>
      <c r="U135" s="62"/>
      <c r="V135" s="62"/>
      <c r="W135" s="62"/>
      <c r="X135" s="62"/>
      <c r="Y135" s="69" t="s">
        <v>45</v>
      </c>
      <c r="Z135" s="67">
        <v>25</v>
      </c>
      <c r="AA135" s="62"/>
      <c r="AB135" s="62"/>
      <c r="AC135" s="62"/>
      <c r="AD135" s="62"/>
      <c r="AE135" s="62"/>
    </row>
    <row r="136" spans="1:31" x14ac:dyDescent="0.2">
      <c r="A136" s="71">
        <v>1</v>
      </c>
      <c r="B136" s="154" t="s">
        <v>52</v>
      </c>
      <c r="C136" s="169"/>
      <c r="D136" s="68">
        <v>10</v>
      </c>
      <c r="E136" s="68">
        <f t="shared" si="18"/>
        <v>10</v>
      </c>
      <c r="F136" s="65"/>
      <c r="G136" s="71">
        <v>27000</v>
      </c>
      <c r="H136" s="78"/>
      <c r="I136" s="68">
        <f t="shared" si="19"/>
        <v>27000</v>
      </c>
      <c r="J136" s="62"/>
      <c r="K136" s="62"/>
      <c r="L136" s="62"/>
      <c r="M136" s="77"/>
      <c r="N136" s="73"/>
      <c r="O136" s="77"/>
      <c r="P136" s="73"/>
      <c r="Q136" s="73"/>
      <c r="R136" s="73"/>
      <c r="S136" s="72">
        <v>10</v>
      </c>
      <c r="T136" s="114"/>
      <c r="U136" s="62"/>
      <c r="V136" s="62"/>
      <c r="W136" s="62"/>
      <c r="X136" s="62"/>
      <c r="Y136" s="87" t="s">
        <v>47</v>
      </c>
      <c r="Z136" s="66">
        <f>I129+I130+I131+I132+I133+I134+I135+I136</f>
        <v>207600</v>
      </c>
      <c r="AA136" s="62"/>
      <c r="AB136" s="62"/>
      <c r="AC136" s="62"/>
      <c r="AD136" s="62"/>
      <c r="AE136" s="62"/>
    </row>
    <row r="137" spans="1:31" x14ac:dyDescent="0.2">
      <c r="A137" s="95"/>
      <c r="B137" s="170"/>
      <c r="C137" s="170"/>
      <c r="D137" s="94"/>
      <c r="E137" s="94"/>
      <c r="F137" s="111"/>
      <c r="G137" s="95"/>
      <c r="H137" s="112"/>
      <c r="I137" s="95"/>
      <c r="J137" s="65"/>
      <c r="K137" s="62"/>
      <c r="L137" s="62"/>
      <c r="M137" s="114"/>
      <c r="N137" s="109"/>
      <c r="O137" s="73"/>
      <c r="P137" s="73"/>
      <c r="Q137" s="73"/>
      <c r="R137" s="73"/>
      <c r="S137" s="73"/>
      <c r="T137" s="114"/>
      <c r="U137" s="62"/>
      <c r="V137" s="62"/>
      <c r="W137" s="62"/>
      <c r="X137" s="62"/>
      <c r="Y137" s="89" t="s">
        <v>47</v>
      </c>
      <c r="Z137" s="66">
        <v>0</v>
      </c>
      <c r="AA137" s="62"/>
      <c r="AB137" s="62"/>
      <c r="AC137" s="62"/>
      <c r="AD137" s="62"/>
      <c r="AE137" s="62"/>
    </row>
    <row r="138" spans="1:31" ht="16" thickBot="1" x14ac:dyDescent="0.25">
      <c r="A138" s="99"/>
      <c r="B138" s="62"/>
      <c r="C138" s="62"/>
      <c r="D138" s="62"/>
      <c r="E138" s="62"/>
      <c r="F138" s="62"/>
      <c r="G138" s="62"/>
      <c r="H138" s="62"/>
      <c r="I138" s="62"/>
      <c r="J138" s="62"/>
      <c r="K138" s="65" t="s">
        <v>32</v>
      </c>
      <c r="L138" s="62" t="s">
        <v>28</v>
      </c>
      <c r="M138" s="114"/>
      <c r="N138" s="109"/>
      <c r="O138" s="88">
        <f>SUM(O129:O132)</f>
        <v>16.420000000000002</v>
      </c>
      <c r="P138" s="88">
        <f>SUM(P129:P133)</f>
        <v>31.42</v>
      </c>
      <c r="Q138" s="88">
        <f>SUM(Q129:Q133)</f>
        <v>26.42</v>
      </c>
      <c r="R138" s="88">
        <f>SUM(R129:R133)</f>
        <v>26.42</v>
      </c>
      <c r="S138" s="88">
        <f>SUM(S134:S136)</f>
        <v>40</v>
      </c>
      <c r="T138" s="114"/>
      <c r="U138" s="62"/>
      <c r="V138" s="62"/>
      <c r="W138" s="62"/>
      <c r="X138" s="62"/>
      <c r="Y138" s="62"/>
      <c r="Z138" s="62"/>
      <c r="AA138" s="62"/>
      <c r="AB138" s="62"/>
      <c r="AC138" s="62"/>
      <c r="AD138" s="62"/>
      <c r="AE138" s="62"/>
    </row>
    <row r="139" spans="1:31" ht="16" thickBot="1" x14ac:dyDescent="0.25">
      <c r="A139" s="62"/>
      <c r="B139" s="62"/>
      <c r="C139" s="62"/>
      <c r="D139" s="62"/>
      <c r="E139" s="62"/>
      <c r="F139" s="62"/>
      <c r="G139" s="62"/>
      <c r="H139" s="62"/>
      <c r="I139" s="62"/>
      <c r="J139" s="62"/>
      <c r="K139" s="62"/>
      <c r="L139" s="62" t="s">
        <v>29</v>
      </c>
      <c r="M139" s="114"/>
      <c r="N139" s="115"/>
      <c r="O139" s="90">
        <f>O138/4</f>
        <v>4.1050000000000004</v>
      </c>
      <c r="P139" s="90">
        <f>P138/4</f>
        <v>7.8550000000000004</v>
      </c>
      <c r="Q139" s="90">
        <f>Q138/4</f>
        <v>6.6050000000000004</v>
      </c>
      <c r="R139" s="90">
        <f>R138/4</f>
        <v>6.6050000000000004</v>
      </c>
      <c r="S139" s="90">
        <f>S138/4</f>
        <v>10</v>
      </c>
      <c r="T139" s="117"/>
      <c r="U139" s="62"/>
      <c r="V139" s="62"/>
      <c r="W139" s="62"/>
      <c r="X139" s="62"/>
      <c r="Y139" s="62"/>
      <c r="Z139" s="62"/>
      <c r="AA139" s="62"/>
      <c r="AB139" s="62"/>
      <c r="AC139" s="62"/>
      <c r="AD139" s="62"/>
      <c r="AE139" s="62"/>
    </row>
    <row r="140" spans="1:31" ht="12.75" customHeight="1" x14ac:dyDescent="0.2"/>
    <row r="141" spans="1:31" ht="4.5" customHeight="1" x14ac:dyDescent="0.2">
      <c r="A141" s="63"/>
      <c r="B141" s="63"/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</row>
    <row r="142" spans="1:31" s="143" customFormat="1" ht="20.25" customHeight="1" x14ac:dyDescent="0.25">
      <c r="A142" s="62"/>
      <c r="B142" s="161" t="s">
        <v>17</v>
      </c>
      <c r="C142" s="174"/>
      <c r="D142" s="96" t="s">
        <v>103</v>
      </c>
      <c r="E142" s="113" t="s">
        <v>161</v>
      </c>
      <c r="F142" s="64"/>
      <c r="G142" s="121" t="s">
        <v>119</v>
      </c>
      <c r="H142" s="64"/>
      <c r="I142" s="62"/>
      <c r="J142" s="64"/>
      <c r="K142" s="64"/>
      <c r="L142" s="64"/>
      <c r="M142" s="64"/>
      <c r="N142" s="64"/>
      <c r="O142" s="64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2"/>
      <c r="AA142" s="62"/>
      <c r="AB142" s="62"/>
      <c r="AC142" s="62"/>
      <c r="AD142" s="62"/>
      <c r="AE142" s="62"/>
    </row>
    <row r="143" spans="1:31" x14ac:dyDescent="0.2">
      <c r="A143" s="62"/>
      <c r="B143" s="64"/>
      <c r="C143" s="64"/>
      <c r="D143" s="64"/>
      <c r="E143" s="64"/>
      <c r="F143" s="64"/>
      <c r="G143" s="64"/>
      <c r="H143" s="64"/>
      <c r="I143" s="64"/>
      <c r="J143" s="64"/>
      <c r="K143" s="64"/>
      <c r="L143" s="64"/>
      <c r="M143" s="64"/>
      <c r="N143" s="64"/>
      <c r="O143" s="64"/>
      <c r="P143" s="62"/>
      <c r="Q143" s="62"/>
      <c r="R143" s="62"/>
      <c r="S143" s="62"/>
      <c r="T143" s="62"/>
      <c r="U143" s="62"/>
      <c r="V143" s="62"/>
      <c r="W143" s="62"/>
      <c r="X143" s="62"/>
      <c r="Y143" s="62"/>
      <c r="Z143" s="62"/>
      <c r="AA143" s="62"/>
      <c r="AB143" s="62"/>
      <c r="AC143" s="62"/>
      <c r="AD143" s="62"/>
      <c r="AE143" s="62"/>
    </row>
    <row r="144" spans="1:31" x14ac:dyDescent="0.2">
      <c r="A144" s="163" t="s">
        <v>117</v>
      </c>
      <c r="B144" s="164"/>
      <c r="C144" s="175"/>
      <c r="D144" s="147" t="s">
        <v>27</v>
      </c>
      <c r="E144" s="176"/>
      <c r="F144" s="65"/>
      <c r="G144" s="147" t="s">
        <v>8</v>
      </c>
      <c r="H144" s="148"/>
      <c r="I144" s="176"/>
      <c r="J144" s="62"/>
      <c r="K144" s="62"/>
      <c r="L144" s="62"/>
      <c r="M144" s="147" t="s">
        <v>33</v>
      </c>
      <c r="N144" s="148"/>
      <c r="O144" s="148"/>
      <c r="P144" s="148"/>
      <c r="Q144" s="148"/>
      <c r="R144" s="148"/>
      <c r="S144" s="148"/>
      <c r="T144" s="149"/>
      <c r="U144" s="62"/>
      <c r="V144" s="147" t="s">
        <v>34</v>
      </c>
      <c r="W144" s="148"/>
      <c r="X144" s="148"/>
      <c r="Y144" s="148"/>
      <c r="Z144" s="148"/>
      <c r="AA144" s="148"/>
      <c r="AB144" s="148"/>
      <c r="AC144" s="176"/>
      <c r="AD144" s="62"/>
      <c r="AE144" s="62"/>
    </row>
    <row r="145" spans="1:31" x14ac:dyDescent="0.2">
      <c r="A145" s="137" t="s">
        <v>18</v>
      </c>
      <c r="B145" s="147" t="s">
        <v>66</v>
      </c>
      <c r="C145" s="149"/>
      <c r="D145" s="140" t="s">
        <v>26</v>
      </c>
      <c r="E145" s="140" t="s">
        <v>24</v>
      </c>
      <c r="F145" s="64"/>
      <c r="G145" s="147" t="s">
        <v>30</v>
      </c>
      <c r="H145" s="176"/>
      <c r="I145" s="68" t="s">
        <v>31</v>
      </c>
      <c r="J145" s="62"/>
      <c r="K145" s="62"/>
      <c r="L145" s="62"/>
      <c r="M145" s="137" t="s">
        <v>9</v>
      </c>
      <c r="N145" s="140" t="s">
        <v>9</v>
      </c>
      <c r="O145" s="140" t="s">
        <v>14</v>
      </c>
      <c r="P145" s="140" t="s">
        <v>11</v>
      </c>
      <c r="Q145" s="140" t="s">
        <v>12</v>
      </c>
      <c r="R145" s="140" t="s">
        <v>13</v>
      </c>
      <c r="S145" s="140" t="s">
        <v>10</v>
      </c>
      <c r="T145" s="140" t="s">
        <v>25</v>
      </c>
      <c r="U145" s="62"/>
      <c r="V145" s="137" t="s">
        <v>35</v>
      </c>
      <c r="W145" s="70" t="s">
        <v>35</v>
      </c>
      <c r="X145" s="140" t="s">
        <v>38</v>
      </c>
      <c r="Y145" s="140" t="s">
        <v>39</v>
      </c>
      <c r="Z145" s="140" t="s">
        <v>40</v>
      </c>
      <c r="AA145" s="140" t="s">
        <v>41</v>
      </c>
      <c r="AB145" s="140" t="s">
        <v>10</v>
      </c>
      <c r="AC145" s="140" t="s">
        <v>25</v>
      </c>
      <c r="AD145" s="62"/>
      <c r="AE145" s="62"/>
    </row>
    <row r="146" spans="1:31" x14ac:dyDescent="0.2">
      <c r="A146" s="75"/>
      <c r="B146" s="150"/>
      <c r="C146" s="151"/>
      <c r="D146" s="76"/>
      <c r="E146" s="76"/>
      <c r="F146" s="65"/>
      <c r="G146" s="75"/>
      <c r="H146" s="76"/>
      <c r="I146" s="76"/>
      <c r="J146" s="62"/>
      <c r="K146" s="62"/>
      <c r="L146" s="62"/>
      <c r="M146" s="73"/>
      <c r="N146" s="73"/>
      <c r="O146" s="73"/>
      <c r="P146" s="73"/>
      <c r="Q146" s="73"/>
      <c r="R146" s="73"/>
      <c r="S146" s="73"/>
      <c r="T146" s="73"/>
      <c r="U146" s="62"/>
      <c r="V146" s="86" t="s">
        <v>162</v>
      </c>
      <c r="W146" s="68" t="s">
        <v>162</v>
      </c>
      <c r="X146" s="68" t="s">
        <v>85</v>
      </c>
      <c r="Y146" s="68" t="s">
        <v>85</v>
      </c>
      <c r="Z146" s="68" t="s">
        <v>85</v>
      </c>
      <c r="AA146" s="68" t="s">
        <v>85</v>
      </c>
      <c r="AB146" s="68" t="s">
        <v>111</v>
      </c>
      <c r="AC146" s="68" t="s">
        <v>37</v>
      </c>
      <c r="AD146" s="62"/>
      <c r="AE146" s="62"/>
    </row>
    <row r="147" spans="1:31" x14ac:dyDescent="0.2">
      <c r="A147" s="137" t="s">
        <v>48</v>
      </c>
      <c r="B147" s="171" t="s">
        <v>37</v>
      </c>
      <c r="C147" s="171"/>
      <c r="D147" s="75"/>
      <c r="E147" s="76"/>
      <c r="F147" s="65"/>
      <c r="G147" s="75"/>
      <c r="H147" s="76"/>
      <c r="I147" s="76"/>
      <c r="J147" s="62"/>
      <c r="K147" s="62"/>
      <c r="L147" s="62"/>
      <c r="M147" s="73"/>
      <c r="N147" s="73"/>
      <c r="O147" s="73"/>
      <c r="P147" s="73"/>
      <c r="Q147" s="73"/>
      <c r="R147" s="73"/>
      <c r="S147" s="73"/>
      <c r="T147" s="73"/>
      <c r="U147" s="62"/>
      <c r="V147" s="65"/>
      <c r="W147" s="135"/>
      <c r="X147" s="68" t="s">
        <v>113</v>
      </c>
      <c r="Y147" s="68" t="s">
        <v>113</v>
      </c>
      <c r="Z147" s="68" t="s">
        <v>113</v>
      </c>
      <c r="AA147" s="68" t="s">
        <v>163</v>
      </c>
      <c r="AB147" s="68" t="s">
        <v>112</v>
      </c>
      <c r="AC147" s="107"/>
      <c r="AD147" s="62"/>
      <c r="AE147" s="62"/>
    </row>
    <row r="148" spans="1:31" x14ac:dyDescent="0.2">
      <c r="A148" s="137">
        <v>8</v>
      </c>
      <c r="B148" s="152" t="s">
        <v>80</v>
      </c>
      <c r="C148" s="153"/>
      <c r="D148" s="68">
        <v>2</v>
      </c>
      <c r="E148" s="68">
        <f>D148*A148</f>
        <v>16</v>
      </c>
      <c r="F148" s="65"/>
      <c r="G148" s="71">
        <v>3000</v>
      </c>
      <c r="H148" s="78"/>
      <c r="I148" s="68">
        <v>60000</v>
      </c>
      <c r="J148" s="62"/>
      <c r="K148" s="62"/>
      <c r="L148" s="62"/>
      <c r="M148" s="73"/>
      <c r="N148" s="73"/>
      <c r="O148" s="72">
        <v>4</v>
      </c>
      <c r="P148" s="72">
        <v>4</v>
      </c>
      <c r="Q148" s="72">
        <v>4</v>
      </c>
      <c r="R148" s="72">
        <v>4</v>
      </c>
      <c r="S148" s="73"/>
      <c r="T148" s="73"/>
      <c r="U148" s="62"/>
      <c r="V148" s="64"/>
      <c r="W148" s="64"/>
      <c r="X148" s="71" t="s">
        <v>55</v>
      </c>
      <c r="Y148" s="71" t="s">
        <v>55</v>
      </c>
      <c r="Z148" s="71" t="s">
        <v>55</v>
      </c>
      <c r="AA148" s="71" t="s">
        <v>55</v>
      </c>
      <c r="AB148" s="86" t="s">
        <v>7</v>
      </c>
      <c r="AC148" s="62"/>
      <c r="AD148" s="62"/>
      <c r="AE148" s="62"/>
    </row>
    <row r="149" spans="1:31" x14ac:dyDescent="0.2">
      <c r="A149" s="137">
        <v>119</v>
      </c>
      <c r="B149" s="152" t="s">
        <v>107</v>
      </c>
      <c r="C149" s="153"/>
      <c r="D149" s="68">
        <v>0.5</v>
      </c>
      <c r="E149" s="68">
        <f>D149*A149</f>
        <v>59.5</v>
      </c>
      <c r="F149" s="65"/>
      <c r="G149" s="71">
        <v>150</v>
      </c>
      <c r="H149" s="78"/>
      <c r="I149" s="68">
        <f>G149*A149</f>
        <v>17850</v>
      </c>
      <c r="J149" s="62"/>
      <c r="K149" s="62"/>
      <c r="L149" s="62"/>
      <c r="M149" s="73"/>
      <c r="N149" s="73"/>
      <c r="O149" s="72">
        <f>30*0.5</f>
        <v>15</v>
      </c>
      <c r="P149" s="72">
        <f>30*0.5</f>
        <v>15</v>
      </c>
      <c r="Q149" s="72">
        <f>30*0.5</f>
        <v>15</v>
      </c>
      <c r="R149" s="72">
        <f>29*0.5</f>
        <v>14.5</v>
      </c>
      <c r="S149" s="73"/>
      <c r="T149" s="73"/>
      <c r="U149" s="62"/>
      <c r="V149" s="62"/>
      <c r="W149" s="62"/>
      <c r="X149" s="108" t="s">
        <v>44</v>
      </c>
      <c r="Y149" s="81" t="s">
        <v>44</v>
      </c>
      <c r="Z149" s="81" t="s">
        <v>44</v>
      </c>
      <c r="AA149" s="81" t="s">
        <v>44</v>
      </c>
      <c r="AB149" s="80" t="s">
        <v>44</v>
      </c>
      <c r="AC149" s="62"/>
      <c r="AD149" s="62"/>
      <c r="AE149" s="62"/>
    </row>
    <row r="150" spans="1:31" x14ac:dyDescent="0.2">
      <c r="A150" s="137">
        <v>8</v>
      </c>
      <c r="B150" s="152" t="s">
        <v>23</v>
      </c>
      <c r="C150" s="153"/>
      <c r="D150" s="68">
        <v>1</v>
      </c>
      <c r="E150" s="68">
        <f t="shared" ref="E150:E156" si="20">D150*A150</f>
        <v>8</v>
      </c>
      <c r="F150" s="65"/>
      <c r="G150" s="71">
        <v>3000</v>
      </c>
      <c r="H150" s="78"/>
      <c r="I150" s="68">
        <f t="shared" ref="I150:I156" si="21">G150*A150</f>
        <v>24000</v>
      </c>
      <c r="J150" s="62"/>
      <c r="K150" s="62"/>
      <c r="L150" s="62"/>
      <c r="M150" s="73"/>
      <c r="N150" s="73"/>
      <c r="O150" s="72">
        <v>2</v>
      </c>
      <c r="P150" s="72">
        <v>2</v>
      </c>
      <c r="Q150" s="72">
        <v>2</v>
      </c>
      <c r="R150" s="142">
        <v>2</v>
      </c>
      <c r="S150" s="73"/>
      <c r="T150" s="73"/>
      <c r="U150" s="62"/>
      <c r="V150" s="62"/>
      <c r="W150" s="62"/>
      <c r="X150" s="62"/>
      <c r="Y150" s="62"/>
      <c r="Z150" s="62"/>
      <c r="AA150" s="62"/>
      <c r="AB150" s="62"/>
      <c r="AC150" s="62"/>
      <c r="AD150" s="62"/>
      <c r="AE150" s="62"/>
    </row>
    <row r="151" spans="1:31" x14ac:dyDescent="0.2">
      <c r="A151" s="137">
        <v>41</v>
      </c>
      <c r="B151" s="152" t="s">
        <v>22</v>
      </c>
      <c r="C151" s="153"/>
      <c r="D151" s="68">
        <v>0.42</v>
      </c>
      <c r="E151" s="68">
        <f t="shared" si="20"/>
        <v>17.22</v>
      </c>
      <c r="F151" s="65"/>
      <c r="G151" s="71">
        <v>400</v>
      </c>
      <c r="H151" s="78"/>
      <c r="I151" s="68">
        <f t="shared" si="21"/>
        <v>16400</v>
      </c>
      <c r="J151" s="62"/>
      <c r="K151" s="62"/>
      <c r="L151" s="62"/>
      <c r="M151" s="73"/>
      <c r="N151" s="73"/>
      <c r="O151" s="72">
        <f>4.2</f>
        <v>4.2</v>
      </c>
      <c r="P151" s="72">
        <v>4.2</v>
      </c>
      <c r="Q151" s="72">
        <v>4.2</v>
      </c>
      <c r="R151" s="72">
        <f>11*0.42</f>
        <v>4.62</v>
      </c>
      <c r="S151" s="73"/>
      <c r="T151" s="73"/>
      <c r="U151" s="62"/>
      <c r="V151" s="62"/>
      <c r="W151" s="62"/>
      <c r="X151" s="62"/>
      <c r="Y151" s="62"/>
      <c r="Z151" s="62"/>
      <c r="AA151" s="62"/>
      <c r="AB151" s="62"/>
      <c r="AC151" s="62"/>
      <c r="AD151" s="62"/>
      <c r="AE151" s="62"/>
    </row>
    <row r="152" spans="1:31" x14ac:dyDescent="0.2">
      <c r="A152" s="138">
        <v>2</v>
      </c>
      <c r="B152" s="152" t="s">
        <v>20</v>
      </c>
      <c r="C152" s="153"/>
      <c r="D152" s="68">
        <v>0.75</v>
      </c>
      <c r="E152" s="68">
        <f>D152*A152</f>
        <v>1.5</v>
      </c>
      <c r="F152" s="65"/>
      <c r="G152" s="71">
        <v>11</v>
      </c>
      <c r="H152" s="102"/>
      <c r="I152" s="68">
        <f>G152*A152</f>
        <v>22</v>
      </c>
      <c r="J152" s="62"/>
      <c r="K152" s="62"/>
      <c r="L152" s="62"/>
      <c r="M152" s="130">
        <v>0.75</v>
      </c>
      <c r="N152" s="130">
        <v>0.75</v>
      </c>
      <c r="O152" s="73"/>
      <c r="P152" s="73"/>
      <c r="Q152" s="73"/>
      <c r="R152" s="73"/>
      <c r="S152" s="73"/>
      <c r="T152" s="73"/>
      <c r="U152" s="62"/>
      <c r="V152" s="62"/>
      <c r="W152" s="62"/>
      <c r="X152" s="156" t="s">
        <v>72</v>
      </c>
      <c r="Y152" s="83" t="s">
        <v>71</v>
      </c>
      <c r="Z152" s="136" t="s">
        <v>164</v>
      </c>
      <c r="AA152" s="158" t="s">
        <v>73</v>
      </c>
      <c r="AB152" s="85" t="s">
        <v>71</v>
      </c>
      <c r="AC152" s="136" t="s">
        <v>165</v>
      </c>
      <c r="AD152" s="62"/>
      <c r="AE152" s="62"/>
    </row>
    <row r="153" spans="1:31" x14ac:dyDescent="0.2">
      <c r="A153" s="86">
        <v>1</v>
      </c>
      <c r="B153" s="152" t="s">
        <v>50</v>
      </c>
      <c r="C153" s="153"/>
      <c r="D153" s="68">
        <v>10</v>
      </c>
      <c r="E153" s="68">
        <f t="shared" si="20"/>
        <v>10</v>
      </c>
      <c r="F153" s="65"/>
      <c r="G153" s="71">
        <v>33000</v>
      </c>
      <c r="H153" s="78"/>
      <c r="I153" s="68">
        <f t="shared" si="21"/>
        <v>33000</v>
      </c>
      <c r="J153" s="62"/>
      <c r="K153" s="62"/>
      <c r="L153" s="62"/>
      <c r="M153" s="77"/>
      <c r="N153" s="73"/>
      <c r="O153" s="73"/>
      <c r="P153" s="73"/>
      <c r="Q153" s="73"/>
      <c r="R153" s="73"/>
      <c r="S153" s="72">
        <v>10</v>
      </c>
      <c r="T153" s="73"/>
      <c r="U153" s="62"/>
      <c r="V153" s="62"/>
      <c r="W153" s="62"/>
      <c r="X153" s="172"/>
      <c r="Y153" s="69" t="s">
        <v>46</v>
      </c>
      <c r="Z153" s="68" t="s">
        <v>69</v>
      </c>
      <c r="AA153" s="173"/>
      <c r="AB153" s="70" t="s">
        <v>46</v>
      </c>
      <c r="AC153" s="68" t="s">
        <v>77</v>
      </c>
      <c r="AD153" s="62"/>
      <c r="AE153" s="62"/>
    </row>
    <row r="154" spans="1:31" x14ac:dyDescent="0.2">
      <c r="A154" s="71">
        <v>2</v>
      </c>
      <c r="B154" s="152" t="s">
        <v>108</v>
      </c>
      <c r="C154" s="153"/>
      <c r="D154" s="68">
        <v>10</v>
      </c>
      <c r="E154" s="68">
        <f t="shared" si="20"/>
        <v>20</v>
      </c>
      <c r="F154" s="65"/>
      <c r="G154" s="71">
        <v>24000</v>
      </c>
      <c r="H154" s="78"/>
      <c r="I154" s="68">
        <f t="shared" si="21"/>
        <v>48000</v>
      </c>
      <c r="J154" s="62"/>
      <c r="K154" s="62"/>
      <c r="L154" s="62"/>
      <c r="M154" s="77"/>
      <c r="N154" s="73"/>
      <c r="O154" s="73"/>
      <c r="P154" s="73"/>
      <c r="Q154" s="73"/>
      <c r="R154" s="73"/>
      <c r="S154" s="72">
        <v>20</v>
      </c>
      <c r="T154" s="73"/>
      <c r="U154" s="62"/>
      <c r="V154" s="62"/>
      <c r="W154" s="62"/>
      <c r="X154" s="62"/>
      <c r="Y154" s="69" t="s">
        <v>45</v>
      </c>
      <c r="Z154" s="140">
        <v>25</v>
      </c>
      <c r="AA154" s="62"/>
      <c r="AB154" s="62"/>
      <c r="AC154" s="62"/>
      <c r="AD154" s="62"/>
      <c r="AE154" s="62"/>
    </row>
    <row r="155" spans="1:31" x14ac:dyDescent="0.2">
      <c r="A155" s="71">
        <v>1</v>
      </c>
      <c r="B155" s="152" t="s">
        <v>52</v>
      </c>
      <c r="C155" s="153"/>
      <c r="D155" s="68">
        <v>10</v>
      </c>
      <c r="E155" s="68">
        <f t="shared" si="20"/>
        <v>10</v>
      </c>
      <c r="F155" s="65"/>
      <c r="G155" s="71">
        <v>27000</v>
      </c>
      <c r="H155" s="78"/>
      <c r="I155" s="68">
        <f t="shared" si="21"/>
        <v>27000</v>
      </c>
      <c r="J155" s="62"/>
      <c r="K155" s="62"/>
      <c r="L155" s="62"/>
      <c r="M155" s="77"/>
      <c r="N155" s="73"/>
      <c r="O155" s="77"/>
      <c r="P155" s="73"/>
      <c r="Q155" s="73"/>
      <c r="R155" s="73"/>
      <c r="S155" s="72">
        <v>10</v>
      </c>
      <c r="T155" s="114"/>
      <c r="U155" s="62"/>
      <c r="V155" s="62"/>
      <c r="W155" s="62"/>
      <c r="X155" s="62"/>
      <c r="Y155" s="87" t="s">
        <v>47</v>
      </c>
      <c r="Z155" s="137">
        <f>I148+I149+I150+I151+I153+I154+I155</f>
        <v>226250</v>
      </c>
      <c r="AA155" s="62"/>
      <c r="AB155" s="62"/>
      <c r="AC155" s="62"/>
      <c r="AD155" s="62"/>
      <c r="AE155" s="62"/>
    </row>
    <row r="156" spans="1:31" x14ac:dyDescent="0.2">
      <c r="A156" s="86">
        <v>1</v>
      </c>
      <c r="B156" s="208" t="s">
        <v>59</v>
      </c>
      <c r="C156" s="208"/>
      <c r="D156" s="93">
        <v>5</v>
      </c>
      <c r="E156" s="93">
        <f t="shared" si="20"/>
        <v>5</v>
      </c>
      <c r="F156" s="111"/>
      <c r="G156" s="86">
        <v>125</v>
      </c>
      <c r="H156" s="144"/>
      <c r="I156" s="86">
        <f t="shared" si="21"/>
        <v>125</v>
      </c>
      <c r="J156" s="65"/>
      <c r="K156" s="62"/>
      <c r="L156" s="62"/>
      <c r="M156" s="114"/>
      <c r="N156" s="109"/>
      <c r="O156" s="73"/>
      <c r="P156" s="73"/>
      <c r="Q156" s="73"/>
      <c r="R156" s="73"/>
      <c r="S156" s="73"/>
      <c r="T156" s="142">
        <v>5</v>
      </c>
      <c r="U156" s="62"/>
      <c r="V156" s="62"/>
      <c r="W156" s="62"/>
      <c r="X156" s="62"/>
      <c r="Y156" s="89" t="s">
        <v>47</v>
      </c>
      <c r="Z156" s="137">
        <f>I156+I152</f>
        <v>147</v>
      </c>
      <c r="AA156" s="62"/>
      <c r="AB156" s="62"/>
      <c r="AC156" s="62"/>
      <c r="AD156" s="62"/>
      <c r="AE156" s="62"/>
    </row>
    <row r="157" spans="1:31" ht="16" thickBot="1" x14ac:dyDescent="0.25">
      <c r="A157" s="99"/>
      <c r="B157" s="62"/>
      <c r="C157" s="62"/>
      <c r="D157" s="62"/>
      <c r="E157" s="62"/>
      <c r="F157" s="62"/>
      <c r="G157" s="62"/>
      <c r="H157" s="62"/>
      <c r="I157" s="62"/>
      <c r="J157" s="62"/>
      <c r="K157" s="65" t="s">
        <v>32</v>
      </c>
      <c r="L157" s="62" t="s">
        <v>28</v>
      </c>
      <c r="M157" s="145">
        <v>0.75</v>
      </c>
      <c r="N157" s="145">
        <v>0.75</v>
      </c>
      <c r="O157" s="88">
        <f>SUM(O148:O151)</f>
        <v>25.2</v>
      </c>
      <c r="P157" s="88">
        <f>SUM(P148:P152)</f>
        <v>25.2</v>
      </c>
      <c r="Q157" s="88">
        <f>SUM(Q148:Q152)</f>
        <v>25.2</v>
      </c>
      <c r="R157" s="88">
        <f>SUM(R148:R152)</f>
        <v>25.12</v>
      </c>
      <c r="S157" s="88">
        <f>SUM(S153:S155)</f>
        <v>40</v>
      </c>
      <c r="T157" s="88">
        <v>5</v>
      </c>
      <c r="U157" s="62"/>
      <c r="V157" s="62"/>
      <c r="W157" s="62"/>
      <c r="X157" s="62"/>
      <c r="Y157" s="62"/>
      <c r="Z157" s="62"/>
      <c r="AA157" s="62"/>
      <c r="AB157" s="62"/>
      <c r="AC157" s="62"/>
      <c r="AD157" s="62"/>
      <c r="AE157" s="62"/>
    </row>
    <row r="158" spans="1:31" ht="16" thickBot="1" x14ac:dyDescent="0.25">
      <c r="A158" s="62"/>
      <c r="B158" s="62"/>
      <c r="C158" s="62"/>
      <c r="D158" s="62"/>
      <c r="E158" s="62"/>
      <c r="F158" s="62"/>
      <c r="G158" s="62"/>
      <c r="H158" s="62"/>
      <c r="I158" s="62"/>
      <c r="J158" s="62"/>
      <c r="K158" s="62"/>
      <c r="L158" s="62" t="s">
        <v>29</v>
      </c>
      <c r="M158" s="104">
        <f t="shared" ref="M158:T158" si="22">M157/4</f>
        <v>0.1875</v>
      </c>
      <c r="N158" s="116">
        <f t="shared" si="22"/>
        <v>0.1875</v>
      </c>
      <c r="O158" s="146">
        <f t="shared" si="22"/>
        <v>6.3</v>
      </c>
      <c r="P158" s="146">
        <f t="shared" si="22"/>
        <v>6.3</v>
      </c>
      <c r="Q158" s="146">
        <f t="shared" si="22"/>
        <v>6.3</v>
      </c>
      <c r="R158" s="146">
        <f t="shared" si="22"/>
        <v>6.28</v>
      </c>
      <c r="S158" s="146">
        <f t="shared" si="22"/>
        <v>10</v>
      </c>
      <c r="T158" s="118">
        <f t="shared" si="22"/>
        <v>1.25</v>
      </c>
      <c r="U158" s="62"/>
      <c r="V158" s="62"/>
      <c r="W158" s="62"/>
      <c r="X158" s="62"/>
      <c r="Y158" s="62"/>
      <c r="Z158" s="62"/>
      <c r="AA158" s="62"/>
      <c r="AB158" s="62"/>
      <c r="AC158" s="62"/>
      <c r="AD158" s="62"/>
      <c r="AE158" s="62"/>
    </row>
    <row r="159" spans="1:31" ht="12" customHeight="1" x14ac:dyDescent="0.2"/>
    <row r="160" spans="1:31" ht="3" customHeight="1" x14ac:dyDescent="0.2">
      <c r="A160" s="63"/>
      <c r="B160" s="63"/>
      <c r="C160" s="63"/>
      <c r="D160" s="63"/>
      <c r="E160" s="63"/>
      <c r="F160" s="63"/>
      <c r="G160" s="63"/>
      <c r="H160" s="63"/>
      <c r="I160" s="63"/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63"/>
      <c r="Z160" s="63"/>
      <c r="AA160" s="63"/>
      <c r="AB160" s="63"/>
      <c r="AC160" s="63"/>
      <c r="AD160" s="63"/>
      <c r="AE160" s="63"/>
    </row>
    <row r="161" spans="1:31" ht="21" x14ac:dyDescent="0.25">
      <c r="A161" s="62"/>
      <c r="B161" s="161" t="s">
        <v>17</v>
      </c>
      <c r="C161" s="174"/>
      <c r="D161" s="96" t="s">
        <v>103</v>
      </c>
      <c r="E161" s="113" t="s">
        <v>120</v>
      </c>
      <c r="F161" s="64"/>
      <c r="G161" s="121" t="s">
        <v>119</v>
      </c>
      <c r="H161" s="64"/>
      <c r="I161" s="123" t="s">
        <v>129</v>
      </c>
      <c r="J161" s="64"/>
      <c r="K161" s="64"/>
      <c r="L161" s="64"/>
      <c r="M161" s="64"/>
      <c r="N161" s="64"/>
      <c r="O161" s="64"/>
      <c r="P161" s="62"/>
      <c r="Q161" s="62"/>
      <c r="R161" s="62"/>
      <c r="S161" s="62"/>
      <c r="T161" s="62"/>
      <c r="U161" s="62"/>
      <c r="V161" s="62"/>
      <c r="W161" s="62"/>
      <c r="X161" s="62"/>
      <c r="Y161" s="62"/>
      <c r="Z161" s="62"/>
      <c r="AA161" s="62"/>
      <c r="AB161" s="62"/>
      <c r="AC161" s="62"/>
      <c r="AD161" s="62"/>
      <c r="AE161" s="62"/>
    </row>
    <row r="162" spans="1:31" x14ac:dyDescent="0.2">
      <c r="A162" s="62"/>
      <c r="B162" s="64"/>
      <c r="C162" s="64"/>
      <c r="D162" s="64"/>
      <c r="E162" s="64"/>
      <c r="F162" s="64"/>
      <c r="G162" s="64"/>
      <c r="H162" s="64"/>
      <c r="I162" s="64"/>
      <c r="J162" s="64"/>
      <c r="K162" s="64"/>
      <c r="L162" s="64"/>
      <c r="M162" s="64"/>
      <c r="N162" s="64"/>
      <c r="O162" s="64"/>
      <c r="P162" s="62"/>
      <c r="Q162" s="62"/>
      <c r="R162" s="62"/>
      <c r="S162" s="62"/>
      <c r="T162" s="62"/>
      <c r="U162" s="62"/>
      <c r="V162" s="62"/>
      <c r="W162" s="62"/>
      <c r="X162" s="62"/>
      <c r="Y162" s="62"/>
      <c r="Z162" s="62"/>
      <c r="AA162" s="62"/>
      <c r="AB162" s="62"/>
      <c r="AC162" s="62"/>
      <c r="AD162" s="62"/>
      <c r="AE162" s="62"/>
    </row>
    <row r="163" spans="1:31" x14ac:dyDescent="0.2">
      <c r="A163" s="163" t="s">
        <v>126</v>
      </c>
      <c r="B163" s="164"/>
      <c r="C163" s="175"/>
      <c r="D163" s="147" t="s">
        <v>27</v>
      </c>
      <c r="E163" s="176"/>
      <c r="F163" s="65"/>
      <c r="G163" s="147" t="s">
        <v>8</v>
      </c>
      <c r="H163" s="148"/>
      <c r="I163" s="176"/>
      <c r="J163" s="62"/>
      <c r="K163" s="62"/>
      <c r="L163" s="62"/>
      <c r="M163" s="147" t="s">
        <v>33</v>
      </c>
      <c r="N163" s="148"/>
      <c r="O163" s="148"/>
      <c r="P163" s="148"/>
      <c r="Q163" s="148"/>
      <c r="R163" s="148"/>
      <c r="S163" s="148"/>
      <c r="T163" s="149"/>
      <c r="U163" s="62"/>
      <c r="V163" s="147" t="s">
        <v>34</v>
      </c>
      <c r="W163" s="148"/>
      <c r="X163" s="148"/>
      <c r="Y163" s="148"/>
      <c r="Z163" s="148"/>
      <c r="AA163" s="148"/>
      <c r="AB163" s="148"/>
      <c r="AC163" s="176"/>
      <c r="AD163" s="62"/>
      <c r="AE163" s="62"/>
    </row>
    <row r="164" spans="1:31" x14ac:dyDescent="0.2">
      <c r="A164" s="66" t="s">
        <v>18</v>
      </c>
      <c r="B164" s="147" t="s">
        <v>66</v>
      </c>
      <c r="C164" s="149"/>
      <c r="D164" s="67" t="s">
        <v>26</v>
      </c>
      <c r="E164" s="67" t="s">
        <v>24</v>
      </c>
      <c r="F164" s="64"/>
      <c r="G164" s="147" t="s">
        <v>30</v>
      </c>
      <c r="H164" s="176"/>
      <c r="I164" s="68" t="s">
        <v>31</v>
      </c>
      <c r="J164" s="62"/>
      <c r="K164" s="62"/>
      <c r="L164" s="62"/>
      <c r="M164" s="66" t="s">
        <v>9</v>
      </c>
      <c r="N164" s="67" t="s">
        <v>9</v>
      </c>
      <c r="O164" s="67" t="s">
        <v>14</v>
      </c>
      <c r="P164" s="67" t="s">
        <v>11</v>
      </c>
      <c r="Q164" s="67" t="s">
        <v>12</v>
      </c>
      <c r="R164" s="67" t="s">
        <v>13</v>
      </c>
      <c r="S164" s="67" t="s">
        <v>10</v>
      </c>
      <c r="T164" s="67" t="s">
        <v>25</v>
      </c>
      <c r="U164" s="62"/>
      <c r="V164" s="66" t="s">
        <v>35</v>
      </c>
      <c r="W164" s="70" t="s">
        <v>35</v>
      </c>
      <c r="X164" s="67" t="s">
        <v>38</v>
      </c>
      <c r="Y164" s="67" t="s">
        <v>39</v>
      </c>
      <c r="Z164" s="67" t="s">
        <v>40</v>
      </c>
      <c r="AA164" s="67" t="s">
        <v>41</v>
      </c>
      <c r="AB164" s="67" t="s">
        <v>10</v>
      </c>
      <c r="AC164" s="67" t="s">
        <v>25</v>
      </c>
      <c r="AD164" s="62"/>
      <c r="AE164" s="62"/>
    </row>
    <row r="165" spans="1:31" x14ac:dyDescent="0.2">
      <c r="A165" s="75"/>
      <c r="B165" s="150"/>
      <c r="C165" s="151"/>
      <c r="D165" s="76"/>
      <c r="E165" s="76"/>
      <c r="F165" s="65"/>
      <c r="G165" s="75"/>
      <c r="H165" s="76"/>
      <c r="I165" s="76"/>
      <c r="J165" s="62"/>
      <c r="K165" s="62"/>
      <c r="L165" s="62"/>
      <c r="M165" s="73"/>
      <c r="N165" s="73"/>
      <c r="O165" s="73"/>
      <c r="P165" s="73"/>
      <c r="Q165" s="73"/>
      <c r="R165" s="73"/>
      <c r="S165" s="73"/>
      <c r="T165" s="73"/>
      <c r="U165" s="62"/>
      <c r="V165" s="93" t="s">
        <v>130</v>
      </c>
      <c r="W165" s="93" t="s">
        <v>95</v>
      </c>
      <c r="X165" s="68" t="s">
        <v>54</v>
      </c>
      <c r="Y165" s="68" t="s">
        <v>86</v>
      </c>
      <c r="Z165" s="68" t="s">
        <v>86</v>
      </c>
      <c r="AA165" s="68" t="s">
        <v>86</v>
      </c>
      <c r="AB165" s="68" t="s">
        <v>5</v>
      </c>
      <c r="AC165" s="86" t="s">
        <v>37</v>
      </c>
      <c r="AD165" s="62"/>
      <c r="AE165" s="62"/>
    </row>
    <row r="166" spans="1:31" x14ac:dyDescent="0.2">
      <c r="A166" s="66" t="s">
        <v>48</v>
      </c>
      <c r="B166" s="152" t="s">
        <v>37</v>
      </c>
      <c r="C166" s="160"/>
      <c r="D166" s="75"/>
      <c r="E166" s="76"/>
      <c r="F166" s="65"/>
      <c r="G166" s="75"/>
      <c r="H166" s="76"/>
      <c r="I166" s="76"/>
      <c r="J166" s="62"/>
      <c r="K166" s="62"/>
      <c r="L166" s="62"/>
      <c r="M166" s="73"/>
      <c r="N166" s="73"/>
      <c r="O166" s="73"/>
      <c r="P166" s="73"/>
      <c r="Q166" s="73"/>
      <c r="R166" s="73"/>
      <c r="S166" s="73"/>
      <c r="T166" s="73"/>
      <c r="U166" s="62"/>
      <c r="V166" s="62"/>
      <c r="W166" s="100"/>
      <c r="X166" s="68" t="s">
        <v>134</v>
      </c>
      <c r="Y166" s="68" t="s">
        <v>133</v>
      </c>
      <c r="Z166" s="68" t="s">
        <v>133</v>
      </c>
      <c r="AA166" s="68" t="s">
        <v>134</v>
      </c>
      <c r="AB166" s="68" t="s">
        <v>116</v>
      </c>
      <c r="AC166" s="107"/>
      <c r="AD166" s="62"/>
      <c r="AE166" s="62"/>
    </row>
    <row r="167" spans="1:31" x14ac:dyDescent="0.2">
      <c r="A167" s="66">
        <v>3</v>
      </c>
      <c r="B167" s="152" t="s">
        <v>79</v>
      </c>
      <c r="C167" s="153"/>
      <c r="D167" s="68">
        <v>15</v>
      </c>
      <c r="E167" s="68">
        <f t="shared" ref="E167:E173" si="23">D167*A167</f>
        <v>45</v>
      </c>
      <c r="F167" s="65"/>
      <c r="G167" s="71">
        <v>750</v>
      </c>
      <c r="H167" s="102"/>
      <c r="I167" s="68">
        <f t="shared" ref="I167:I173" si="24">G167*A167</f>
        <v>2250</v>
      </c>
      <c r="J167" s="62"/>
      <c r="K167" s="62"/>
      <c r="L167" s="62"/>
      <c r="M167" s="72">
        <v>30</v>
      </c>
      <c r="N167" s="72">
        <v>15</v>
      </c>
      <c r="O167" s="73"/>
      <c r="P167" s="73"/>
      <c r="Q167" s="73"/>
      <c r="R167" s="73"/>
      <c r="S167" s="73"/>
      <c r="T167" s="73"/>
      <c r="U167" s="62"/>
      <c r="V167" s="36" t="s">
        <v>44</v>
      </c>
      <c r="W167" s="36" t="s">
        <v>44</v>
      </c>
      <c r="X167" s="36" t="s">
        <v>44</v>
      </c>
      <c r="Y167" s="36" t="s">
        <v>44</v>
      </c>
      <c r="Z167" s="36" t="s">
        <v>44</v>
      </c>
      <c r="AA167" s="36" t="s">
        <v>44</v>
      </c>
      <c r="AB167" s="36" t="s">
        <v>44</v>
      </c>
      <c r="AC167" s="62"/>
      <c r="AD167" s="62"/>
      <c r="AE167" s="62"/>
    </row>
    <row r="168" spans="1:31" x14ac:dyDescent="0.2">
      <c r="A168" s="66">
        <v>15</v>
      </c>
      <c r="B168" s="152" t="s">
        <v>81</v>
      </c>
      <c r="C168" s="153"/>
      <c r="D168" s="68">
        <v>5</v>
      </c>
      <c r="E168" s="68">
        <f t="shared" si="23"/>
        <v>75</v>
      </c>
      <c r="F168" s="65"/>
      <c r="G168" s="71">
        <v>4000</v>
      </c>
      <c r="H168" s="78"/>
      <c r="I168" s="68">
        <f t="shared" si="24"/>
        <v>60000</v>
      </c>
      <c r="J168" s="62"/>
      <c r="K168" s="62"/>
      <c r="L168" s="62"/>
      <c r="M168" s="73"/>
      <c r="N168" s="73"/>
      <c r="O168" s="72">
        <v>15</v>
      </c>
      <c r="P168" s="72">
        <v>20</v>
      </c>
      <c r="Q168" s="72">
        <v>20</v>
      </c>
      <c r="R168" s="72">
        <v>20</v>
      </c>
      <c r="S168" s="73"/>
      <c r="T168" s="73"/>
      <c r="U168" s="62"/>
      <c r="V168" s="62"/>
      <c r="W168" s="62"/>
      <c r="X168" s="95"/>
      <c r="Y168" s="95"/>
      <c r="Z168" s="95"/>
      <c r="AA168" s="95"/>
      <c r="AB168" s="111"/>
      <c r="AC168" s="62"/>
      <c r="AD168" s="62"/>
      <c r="AE168" s="62"/>
    </row>
    <row r="169" spans="1:31" x14ac:dyDescent="0.2">
      <c r="A169" s="66">
        <v>10</v>
      </c>
      <c r="B169" s="152" t="s">
        <v>23</v>
      </c>
      <c r="C169" s="153"/>
      <c r="D169" s="68">
        <v>1</v>
      </c>
      <c r="E169" s="68">
        <f t="shared" si="23"/>
        <v>10</v>
      </c>
      <c r="F169" s="65"/>
      <c r="G169" s="71">
        <v>3000</v>
      </c>
      <c r="H169" s="78"/>
      <c r="I169" s="68">
        <f t="shared" si="24"/>
        <v>30000</v>
      </c>
      <c r="J169" s="62"/>
      <c r="K169" s="62"/>
      <c r="L169" s="62"/>
      <c r="M169" s="73"/>
      <c r="N169" s="73"/>
      <c r="O169" s="72">
        <v>5</v>
      </c>
      <c r="P169" s="72">
        <v>5</v>
      </c>
      <c r="Q169" s="73"/>
      <c r="R169" s="73"/>
      <c r="S169" s="73"/>
      <c r="T169" s="73"/>
      <c r="U169" s="62"/>
      <c r="V169" s="62"/>
      <c r="W169" s="62"/>
      <c r="X169" s="62"/>
      <c r="Y169" s="62"/>
      <c r="Z169" s="62"/>
      <c r="AA169" s="62"/>
      <c r="AB169" s="62"/>
      <c r="AC169" s="62"/>
      <c r="AD169" s="62"/>
      <c r="AE169" s="62"/>
    </row>
    <row r="170" spans="1:31" x14ac:dyDescent="0.2">
      <c r="A170" s="82">
        <v>2</v>
      </c>
      <c r="B170" s="152" t="s">
        <v>127</v>
      </c>
      <c r="C170" s="207"/>
      <c r="D170" s="68">
        <v>15</v>
      </c>
      <c r="E170" s="68">
        <f>D170*A170</f>
        <v>30</v>
      </c>
      <c r="F170" s="65"/>
      <c r="G170" s="71">
        <v>36000</v>
      </c>
      <c r="H170" s="78"/>
      <c r="I170" s="68">
        <f>G170*A170</f>
        <v>72000</v>
      </c>
      <c r="J170" s="62"/>
      <c r="K170" s="62"/>
      <c r="L170" s="62"/>
      <c r="M170" s="73"/>
      <c r="N170" s="73"/>
      <c r="O170" s="73"/>
      <c r="P170" s="73"/>
      <c r="Q170" s="72">
        <v>15</v>
      </c>
      <c r="R170" s="72">
        <v>15</v>
      </c>
      <c r="S170" s="73"/>
      <c r="T170" s="73"/>
      <c r="U170" s="62"/>
      <c r="V170" s="62"/>
      <c r="W170" s="62"/>
      <c r="X170" s="62"/>
      <c r="Y170" s="62"/>
      <c r="Z170" s="62"/>
      <c r="AA170" s="62"/>
      <c r="AB170" s="62"/>
      <c r="AC170" s="62"/>
      <c r="AD170" s="62"/>
      <c r="AE170" s="62"/>
    </row>
    <row r="171" spans="1:31" x14ac:dyDescent="0.2">
      <c r="A171" s="86">
        <v>2</v>
      </c>
      <c r="B171" s="152" t="s">
        <v>50</v>
      </c>
      <c r="C171" s="207"/>
      <c r="D171" s="68">
        <v>10</v>
      </c>
      <c r="E171" s="68">
        <f t="shared" si="23"/>
        <v>20</v>
      </c>
      <c r="F171" s="65"/>
      <c r="G171" s="71">
        <v>33000</v>
      </c>
      <c r="H171" s="78"/>
      <c r="I171" s="68">
        <f t="shared" si="24"/>
        <v>66000</v>
      </c>
      <c r="J171" s="62"/>
      <c r="K171" s="62"/>
      <c r="L171" s="62"/>
      <c r="M171" s="73"/>
      <c r="N171" s="73"/>
      <c r="O171" s="73"/>
      <c r="P171" s="73"/>
      <c r="Q171" s="73"/>
      <c r="R171" s="73"/>
      <c r="S171" s="72">
        <v>20</v>
      </c>
      <c r="T171" s="73"/>
      <c r="U171" s="62"/>
      <c r="V171" s="62"/>
      <c r="W171" s="62"/>
      <c r="X171" s="156" t="s">
        <v>72</v>
      </c>
      <c r="Y171" s="83" t="s">
        <v>71</v>
      </c>
      <c r="Z171" s="92" t="s">
        <v>131</v>
      </c>
      <c r="AA171" s="158" t="s">
        <v>73</v>
      </c>
      <c r="AB171" s="85" t="s">
        <v>71</v>
      </c>
      <c r="AC171" s="92" t="s">
        <v>132</v>
      </c>
      <c r="AD171" s="62"/>
      <c r="AE171" s="62"/>
    </row>
    <row r="172" spans="1:31" x14ac:dyDescent="0.2">
      <c r="A172" s="71">
        <v>1</v>
      </c>
      <c r="B172" s="152" t="s">
        <v>59</v>
      </c>
      <c r="C172" s="207"/>
      <c r="D172" s="68">
        <v>5</v>
      </c>
      <c r="E172" s="68">
        <v>5</v>
      </c>
      <c r="F172" s="65"/>
      <c r="G172" s="71">
        <v>125</v>
      </c>
      <c r="H172" s="102"/>
      <c r="I172" s="68">
        <f t="shared" si="24"/>
        <v>125</v>
      </c>
      <c r="J172" s="62"/>
      <c r="K172" s="62"/>
      <c r="L172" s="62"/>
      <c r="M172" s="73"/>
      <c r="N172" s="73"/>
      <c r="O172" s="73"/>
      <c r="P172" s="73"/>
      <c r="Q172" s="73"/>
      <c r="R172" s="73"/>
      <c r="S172" s="73"/>
      <c r="T172" s="72">
        <v>5</v>
      </c>
      <c r="U172" s="62"/>
      <c r="V172" s="62"/>
      <c r="W172" s="62"/>
      <c r="X172" s="172"/>
      <c r="Y172" s="69" t="s">
        <v>46</v>
      </c>
      <c r="Z172" s="68" t="s">
        <v>69</v>
      </c>
      <c r="AA172" s="173"/>
      <c r="AB172" s="70" t="s">
        <v>46</v>
      </c>
      <c r="AC172" s="68" t="s">
        <v>77</v>
      </c>
      <c r="AD172" s="62"/>
      <c r="AE172" s="62"/>
    </row>
    <row r="173" spans="1:31" x14ac:dyDescent="0.2">
      <c r="A173" s="71">
        <v>2</v>
      </c>
      <c r="B173" s="154" t="s">
        <v>52</v>
      </c>
      <c r="C173" s="169"/>
      <c r="D173" s="68">
        <v>10</v>
      </c>
      <c r="E173" s="68">
        <f t="shared" si="23"/>
        <v>20</v>
      </c>
      <c r="F173" s="65"/>
      <c r="G173" s="71">
        <v>27000</v>
      </c>
      <c r="H173" s="78"/>
      <c r="I173" s="68">
        <f t="shared" si="24"/>
        <v>54000</v>
      </c>
      <c r="J173" s="62"/>
      <c r="K173" s="62"/>
      <c r="L173" s="62"/>
      <c r="M173" s="73"/>
      <c r="N173" s="73"/>
      <c r="O173" s="73"/>
      <c r="P173" s="73"/>
      <c r="Q173" s="73"/>
      <c r="R173" s="73"/>
      <c r="S173" s="72">
        <v>20</v>
      </c>
      <c r="T173" s="73"/>
      <c r="U173" s="62"/>
      <c r="V173" s="62"/>
      <c r="W173" s="62"/>
      <c r="X173" s="62"/>
      <c r="Y173" s="69" t="s">
        <v>45</v>
      </c>
      <c r="Z173" s="67">
        <v>35</v>
      </c>
      <c r="AA173" s="62"/>
      <c r="AB173" s="62"/>
      <c r="AC173" s="62"/>
      <c r="AD173" s="62"/>
      <c r="AE173" s="62"/>
    </row>
    <row r="174" spans="1:31" x14ac:dyDescent="0.2">
      <c r="J174" s="62"/>
      <c r="K174" s="62"/>
      <c r="L174" s="62"/>
      <c r="M174" s="73"/>
      <c r="N174" s="73"/>
      <c r="O174" s="73"/>
      <c r="P174" s="73"/>
      <c r="Q174" s="73"/>
      <c r="R174" s="73"/>
      <c r="S174" s="73"/>
      <c r="T174" s="114"/>
      <c r="U174" s="62"/>
      <c r="V174" s="62"/>
      <c r="W174" s="62"/>
      <c r="X174" s="62"/>
      <c r="Y174" s="87" t="s">
        <v>47</v>
      </c>
      <c r="Z174" s="66">
        <f>I168+I169+I170+I171+I173</f>
        <v>282000</v>
      </c>
      <c r="AA174" s="62"/>
      <c r="AB174" s="62"/>
      <c r="AC174" s="62"/>
      <c r="AD174" s="62"/>
      <c r="AE174" s="62"/>
    </row>
    <row r="175" spans="1:31" x14ac:dyDescent="0.2">
      <c r="A175" s="95"/>
      <c r="B175" s="170"/>
      <c r="C175" s="170"/>
      <c r="D175" s="94"/>
      <c r="E175" s="94"/>
      <c r="F175" s="111"/>
      <c r="G175" s="95"/>
      <c r="H175" s="112"/>
      <c r="I175" s="95"/>
      <c r="J175" s="65"/>
      <c r="K175" s="62"/>
      <c r="L175" s="62"/>
      <c r="M175" s="73"/>
      <c r="N175" s="73"/>
      <c r="O175" s="73"/>
      <c r="P175" s="73"/>
      <c r="Q175" s="73"/>
      <c r="R175" s="73"/>
      <c r="S175" s="73"/>
      <c r="T175" s="114"/>
      <c r="U175" s="62"/>
      <c r="V175" s="62"/>
      <c r="W175" s="62"/>
      <c r="X175" s="62"/>
      <c r="Y175" s="89" t="s">
        <v>47</v>
      </c>
      <c r="Z175" s="66">
        <f>I167+I172</f>
        <v>2375</v>
      </c>
      <c r="AA175" s="62"/>
      <c r="AB175" s="62"/>
      <c r="AC175" s="62"/>
      <c r="AD175" s="62"/>
      <c r="AE175" s="62"/>
    </row>
    <row r="176" spans="1:31" ht="16" thickBot="1" x14ac:dyDescent="0.25">
      <c r="A176" s="99"/>
      <c r="B176" s="62"/>
      <c r="C176" s="62"/>
      <c r="D176" s="62"/>
      <c r="E176" s="62"/>
      <c r="F176" s="62"/>
      <c r="G176" s="62"/>
      <c r="H176" s="62"/>
      <c r="I176" s="62"/>
      <c r="J176" s="62"/>
      <c r="K176" s="65" t="s">
        <v>32</v>
      </c>
      <c r="L176" s="62" t="s">
        <v>28</v>
      </c>
      <c r="M176" s="88">
        <f>SUM(M167:M170)</f>
        <v>30</v>
      </c>
      <c r="N176" s="110">
        <f>SUM(N167:N170)</f>
        <v>15</v>
      </c>
      <c r="O176" s="88">
        <f>SUM(O167:O170)</f>
        <v>20</v>
      </c>
      <c r="P176" s="88">
        <f>SUM(P167:P171)</f>
        <v>25</v>
      </c>
      <c r="Q176" s="88">
        <f>SUM(Q167:Q171)</f>
        <v>35</v>
      </c>
      <c r="R176" s="88">
        <f>SUM(R167:R171)</f>
        <v>35</v>
      </c>
      <c r="S176" s="88">
        <f>SUM(S171:S173)</f>
        <v>40</v>
      </c>
      <c r="T176" s="88">
        <f>SUM(T171:T173)</f>
        <v>5</v>
      </c>
      <c r="U176" s="62"/>
      <c r="V176" s="62"/>
      <c r="W176" s="62"/>
      <c r="X176" s="62"/>
      <c r="Y176" s="62"/>
      <c r="Z176" s="62"/>
      <c r="AA176" s="62"/>
      <c r="AB176" s="62"/>
      <c r="AC176" s="62"/>
      <c r="AD176" s="62"/>
      <c r="AE176" s="62"/>
    </row>
    <row r="177" spans="1:31" ht="16" thickBot="1" x14ac:dyDescent="0.25">
      <c r="A177" s="62"/>
      <c r="B177" s="62"/>
      <c r="C177" s="62"/>
      <c r="D177" s="62"/>
      <c r="E177" s="62"/>
      <c r="F177" s="62"/>
      <c r="G177" s="62"/>
      <c r="H177" s="62"/>
      <c r="I177" s="62"/>
      <c r="J177" s="62"/>
      <c r="K177" s="62"/>
      <c r="L177" s="62" t="s">
        <v>29</v>
      </c>
      <c r="M177" s="90">
        <f t="shared" ref="M177" si="25">M176/4</f>
        <v>7.5</v>
      </c>
      <c r="N177" s="90">
        <f t="shared" ref="N177" si="26">N176/4</f>
        <v>3.75</v>
      </c>
      <c r="O177" s="90">
        <f t="shared" ref="O177" si="27">O176/4</f>
        <v>5</v>
      </c>
      <c r="P177" s="90">
        <f t="shared" ref="P177" si="28">P176/4</f>
        <v>6.25</v>
      </c>
      <c r="Q177" s="90">
        <f t="shared" ref="Q177" si="29">Q176/4</f>
        <v>8.75</v>
      </c>
      <c r="R177" s="90">
        <f t="shared" ref="R177" si="30">R176/4</f>
        <v>8.75</v>
      </c>
      <c r="S177" s="90">
        <f t="shared" ref="S177:T177" si="31">S176/4</f>
        <v>10</v>
      </c>
      <c r="T177" s="118">
        <f t="shared" si="31"/>
        <v>1.25</v>
      </c>
      <c r="U177" s="62"/>
      <c r="V177" s="62"/>
      <c r="W177" s="62"/>
      <c r="X177" s="62"/>
      <c r="Y177" s="62"/>
      <c r="Z177" s="62"/>
      <c r="AA177" s="62"/>
      <c r="AB177" s="62"/>
      <c r="AC177" s="62"/>
      <c r="AD177" s="62"/>
      <c r="AE177" s="62"/>
    </row>
    <row r="179" spans="1:31" ht="3" customHeight="1" x14ac:dyDescent="0.2">
      <c r="A179" s="63"/>
      <c r="B179" s="63"/>
      <c r="C179" s="63"/>
      <c r="D179" s="63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  <c r="AA179" s="63"/>
      <c r="AB179" s="63"/>
      <c r="AC179" s="63"/>
      <c r="AD179" s="63"/>
      <c r="AE179" s="63"/>
    </row>
    <row r="180" spans="1:31" ht="21" x14ac:dyDescent="0.25">
      <c r="A180" s="62"/>
      <c r="B180" s="161" t="s">
        <v>17</v>
      </c>
      <c r="C180" s="162"/>
      <c r="D180" s="106" t="s">
        <v>106</v>
      </c>
      <c r="E180" s="113" t="s">
        <v>135</v>
      </c>
      <c r="F180" s="64"/>
      <c r="G180" s="122" t="s">
        <v>128</v>
      </c>
      <c r="H180" s="64"/>
      <c r="I180" s="124" t="s">
        <v>129</v>
      </c>
      <c r="J180" s="64"/>
      <c r="K180" s="64"/>
      <c r="L180" s="64"/>
      <c r="M180" s="64"/>
      <c r="N180" s="64"/>
      <c r="O180" s="64"/>
      <c r="P180" s="62"/>
      <c r="Q180" s="62"/>
      <c r="R180" s="62"/>
      <c r="S180" s="62"/>
      <c r="T180" s="62"/>
      <c r="U180" s="62"/>
      <c r="V180" s="62"/>
      <c r="W180" s="62"/>
      <c r="X180" s="62"/>
      <c r="Y180" s="62"/>
      <c r="Z180" s="62"/>
      <c r="AA180" s="62"/>
      <c r="AB180" s="62"/>
      <c r="AC180" s="62"/>
      <c r="AD180" s="62"/>
      <c r="AE180" s="62"/>
    </row>
    <row r="181" spans="1:31" x14ac:dyDescent="0.2">
      <c r="A181" s="62"/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  <c r="M181" s="64"/>
      <c r="N181" s="64"/>
      <c r="O181" s="64"/>
      <c r="P181" s="62"/>
      <c r="Q181" s="62"/>
      <c r="R181" s="62"/>
      <c r="S181" s="62"/>
      <c r="T181" s="62"/>
      <c r="U181" s="62"/>
      <c r="V181" s="62"/>
      <c r="W181" s="62"/>
      <c r="X181" s="62"/>
      <c r="Y181" s="62"/>
      <c r="Z181" s="62"/>
      <c r="AA181" s="62"/>
      <c r="AB181" s="62"/>
      <c r="AC181" s="62"/>
      <c r="AD181" s="62"/>
      <c r="AE181" s="62"/>
    </row>
    <row r="182" spans="1:31" x14ac:dyDescent="0.2">
      <c r="A182" s="163" t="s">
        <v>126</v>
      </c>
      <c r="B182" s="164"/>
      <c r="C182" s="165"/>
      <c r="D182" s="166" t="s">
        <v>27</v>
      </c>
      <c r="E182" s="149"/>
      <c r="F182" s="65"/>
      <c r="G182" s="147" t="s">
        <v>8</v>
      </c>
      <c r="H182" s="148"/>
      <c r="I182" s="149"/>
      <c r="J182" s="62"/>
      <c r="K182" s="62"/>
      <c r="L182" s="62"/>
      <c r="M182" s="147" t="s">
        <v>33</v>
      </c>
      <c r="N182" s="148"/>
      <c r="O182" s="148"/>
      <c r="P182" s="148"/>
      <c r="Q182" s="148"/>
      <c r="R182" s="148"/>
      <c r="S182" s="148"/>
      <c r="T182" s="149"/>
      <c r="U182" s="62"/>
      <c r="V182" s="147" t="s">
        <v>34</v>
      </c>
      <c r="W182" s="148"/>
      <c r="X182" s="148"/>
      <c r="Y182" s="148"/>
      <c r="Z182" s="148"/>
      <c r="AA182" s="148"/>
      <c r="AB182" s="148"/>
      <c r="AC182" s="149"/>
      <c r="AD182" s="62"/>
      <c r="AE182" s="62"/>
    </row>
    <row r="183" spans="1:31" x14ac:dyDescent="0.2">
      <c r="A183" s="66" t="s">
        <v>18</v>
      </c>
      <c r="B183" s="147" t="s">
        <v>66</v>
      </c>
      <c r="C183" s="149"/>
      <c r="D183" s="67" t="s">
        <v>26</v>
      </c>
      <c r="E183" s="67" t="s">
        <v>24</v>
      </c>
      <c r="F183" s="64"/>
      <c r="G183" s="147" t="s">
        <v>30</v>
      </c>
      <c r="H183" s="149"/>
      <c r="I183" s="68" t="s">
        <v>31</v>
      </c>
      <c r="J183" s="62"/>
      <c r="K183" s="62"/>
      <c r="L183" s="62"/>
      <c r="M183" s="66" t="s">
        <v>9</v>
      </c>
      <c r="N183" s="67" t="s">
        <v>9</v>
      </c>
      <c r="O183" s="67" t="s">
        <v>14</v>
      </c>
      <c r="P183" s="67" t="s">
        <v>11</v>
      </c>
      <c r="Q183" s="67" t="s">
        <v>12</v>
      </c>
      <c r="R183" s="67" t="s">
        <v>13</v>
      </c>
      <c r="S183" s="67" t="s">
        <v>10</v>
      </c>
      <c r="T183" s="67" t="s">
        <v>25</v>
      </c>
      <c r="U183" s="62"/>
      <c r="V183" s="66" t="s">
        <v>35</v>
      </c>
      <c r="W183" s="70" t="s">
        <v>35</v>
      </c>
      <c r="X183" s="67" t="s">
        <v>38</v>
      </c>
      <c r="Y183" s="67" t="s">
        <v>39</v>
      </c>
      <c r="Z183" s="67" t="s">
        <v>40</v>
      </c>
      <c r="AA183" s="67" t="s">
        <v>41</v>
      </c>
      <c r="AB183" s="67" t="s">
        <v>10</v>
      </c>
      <c r="AC183" s="67" t="s">
        <v>25</v>
      </c>
      <c r="AD183" s="62"/>
      <c r="AE183" s="62"/>
    </row>
    <row r="184" spans="1:31" x14ac:dyDescent="0.2">
      <c r="A184" s="75"/>
      <c r="B184" s="150"/>
      <c r="C184" s="151"/>
      <c r="D184" s="76"/>
      <c r="E184" s="76"/>
      <c r="F184" s="65"/>
      <c r="G184" s="75"/>
      <c r="H184" s="76"/>
      <c r="I184" s="76"/>
      <c r="J184" s="62"/>
      <c r="K184" s="62"/>
      <c r="L184" s="62"/>
      <c r="M184" s="73"/>
      <c r="N184" s="73"/>
      <c r="O184" s="73"/>
      <c r="P184" s="73"/>
      <c r="Q184" s="73"/>
      <c r="R184" s="73"/>
      <c r="S184" s="73"/>
      <c r="T184" s="73"/>
      <c r="U184" s="62"/>
      <c r="V184" s="66" t="s">
        <v>139</v>
      </c>
      <c r="W184" s="67" t="s">
        <v>139</v>
      </c>
      <c r="X184" s="68" t="s">
        <v>140</v>
      </c>
      <c r="Y184" s="68" t="s">
        <v>140</v>
      </c>
      <c r="Z184" s="68" t="s">
        <v>86</v>
      </c>
      <c r="AA184" s="68" t="s">
        <v>86</v>
      </c>
      <c r="AB184" s="68" t="s">
        <v>5</v>
      </c>
      <c r="AC184" s="68" t="s">
        <v>143</v>
      </c>
      <c r="AD184" s="62"/>
      <c r="AE184" s="62"/>
    </row>
    <row r="185" spans="1:31" x14ac:dyDescent="0.2">
      <c r="A185" s="66" t="s">
        <v>48</v>
      </c>
      <c r="B185" s="152" t="s">
        <v>49</v>
      </c>
      <c r="C185" s="153"/>
      <c r="D185" s="76"/>
      <c r="E185" s="76"/>
      <c r="F185" s="65"/>
      <c r="G185" s="75"/>
      <c r="H185" s="76"/>
      <c r="I185" s="76"/>
      <c r="J185" s="62"/>
      <c r="K185" s="62"/>
      <c r="L185" s="62"/>
      <c r="M185" s="73"/>
      <c r="N185" s="73"/>
      <c r="O185" s="73"/>
      <c r="P185" s="73"/>
      <c r="Q185" s="73"/>
      <c r="R185" s="73"/>
      <c r="S185" s="73"/>
      <c r="T185" s="73"/>
      <c r="U185" s="62"/>
      <c r="V185" s="62"/>
      <c r="W185" s="120"/>
      <c r="X185" s="68" t="s">
        <v>43</v>
      </c>
      <c r="Y185" s="68" t="s">
        <v>43</v>
      </c>
      <c r="Z185" s="68" t="s">
        <v>43</v>
      </c>
      <c r="AA185" s="68" t="s">
        <v>43</v>
      </c>
      <c r="AB185" s="68" t="s">
        <v>6</v>
      </c>
      <c r="AC185" s="107"/>
      <c r="AD185" s="62"/>
      <c r="AE185" s="62"/>
    </row>
    <row r="186" spans="1:31" x14ac:dyDescent="0.2">
      <c r="A186" s="66">
        <v>15</v>
      </c>
      <c r="B186" s="152" t="s">
        <v>136</v>
      </c>
      <c r="C186" s="153"/>
      <c r="D186" s="68">
        <v>5</v>
      </c>
      <c r="E186" s="68">
        <f>D186*A186</f>
        <v>75</v>
      </c>
      <c r="F186" s="65"/>
      <c r="G186" s="71">
        <v>150</v>
      </c>
      <c r="H186" s="125"/>
      <c r="I186" s="68">
        <f>G186*A186</f>
        <v>2250</v>
      </c>
      <c r="J186" s="62"/>
      <c r="K186" s="62"/>
      <c r="L186" s="62"/>
      <c r="M186" s="72">
        <f>7*5</f>
        <v>35</v>
      </c>
      <c r="N186" s="72">
        <f>8*5</f>
        <v>40</v>
      </c>
      <c r="O186" s="73"/>
      <c r="P186" s="73"/>
      <c r="Q186" s="73"/>
      <c r="R186" s="73"/>
      <c r="S186" s="73"/>
      <c r="T186" s="73"/>
      <c r="U186" s="62"/>
      <c r="V186" s="62"/>
      <c r="W186" s="62"/>
      <c r="X186" s="86" t="s">
        <v>56</v>
      </c>
      <c r="Y186" s="86" t="s">
        <v>56</v>
      </c>
      <c r="Z186" s="86" t="s">
        <v>56</v>
      </c>
      <c r="AA186" s="86" t="s">
        <v>56</v>
      </c>
      <c r="AB186" s="62"/>
      <c r="AC186" s="62"/>
      <c r="AD186" s="62"/>
      <c r="AE186" s="62"/>
    </row>
    <row r="187" spans="1:31" x14ac:dyDescent="0.2">
      <c r="A187" s="66">
        <v>10</v>
      </c>
      <c r="B187" s="152" t="s">
        <v>81</v>
      </c>
      <c r="C187" s="153"/>
      <c r="D187" s="68">
        <v>5</v>
      </c>
      <c r="E187" s="68">
        <v>75</v>
      </c>
      <c r="F187" s="65"/>
      <c r="G187" s="71">
        <v>4000</v>
      </c>
      <c r="H187" s="78"/>
      <c r="I187" s="68">
        <v>60000</v>
      </c>
      <c r="J187" s="62"/>
      <c r="K187" s="62"/>
      <c r="L187" s="62"/>
      <c r="M187" s="73"/>
      <c r="N187" s="73"/>
      <c r="O187" s="72">
        <v>25</v>
      </c>
      <c r="P187" s="72">
        <v>25</v>
      </c>
      <c r="Q187" s="73"/>
      <c r="R187" s="73"/>
      <c r="S187" s="73"/>
      <c r="T187" s="73"/>
      <c r="U187" s="62"/>
      <c r="V187" s="62"/>
      <c r="W187" s="62"/>
      <c r="X187" s="65"/>
      <c r="Y187" s="65"/>
      <c r="Z187" s="86" t="s">
        <v>141</v>
      </c>
      <c r="AA187" s="86" t="s">
        <v>141</v>
      </c>
      <c r="AB187" s="62"/>
      <c r="AC187" s="62"/>
      <c r="AD187" s="62"/>
      <c r="AE187" s="62"/>
    </row>
    <row r="188" spans="1:31" x14ac:dyDescent="0.2">
      <c r="A188" s="66">
        <v>4</v>
      </c>
      <c r="B188" s="152" t="s">
        <v>23</v>
      </c>
      <c r="C188" s="153"/>
      <c r="D188" s="68">
        <v>1</v>
      </c>
      <c r="E188" s="68">
        <v>10</v>
      </c>
      <c r="F188" s="65"/>
      <c r="G188" s="71">
        <v>3000</v>
      </c>
      <c r="H188" s="78"/>
      <c r="I188" s="68">
        <v>30000</v>
      </c>
      <c r="J188" s="62"/>
      <c r="K188" s="62"/>
      <c r="L188" s="62"/>
      <c r="M188" s="73"/>
      <c r="N188" s="73"/>
      <c r="O188" s="72">
        <v>1</v>
      </c>
      <c r="P188" s="72">
        <v>1</v>
      </c>
      <c r="Q188" s="72">
        <v>1</v>
      </c>
      <c r="R188" s="72">
        <v>1</v>
      </c>
      <c r="S188" s="73"/>
      <c r="T188" s="73"/>
      <c r="U188" s="62"/>
      <c r="V188" s="62"/>
      <c r="W188" s="62"/>
      <c r="X188" s="62"/>
      <c r="Y188" s="62"/>
      <c r="Z188" s="93" t="s">
        <v>142</v>
      </c>
      <c r="AA188" s="93" t="s">
        <v>142</v>
      </c>
      <c r="AB188" s="62"/>
      <c r="AC188" s="62"/>
      <c r="AD188" s="62"/>
      <c r="AE188" s="62"/>
    </row>
    <row r="189" spans="1:31" x14ac:dyDescent="0.2">
      <c r="A189" s="82">
        <v>14</v>
      </c>
      <c r="B189" s="152" t="s">
        <v>137</v>
      </c>
      <c r="C189" s="153"/>
      <c r="D189" s="68">
        <v>2</v>
      </c>
      <c r="E189" s="68">
        <f>D189*A189</f>
        <v>28</v>
      </c>
      <c r="F189" s="65"/>
      <c r="G189" s="71">
        <v>3000</v>
      </c>
      <c r="H189" s="78"/>
      <c r="I189" s="68">
        <f>G189*A189</f>
        <v>42000</v>
      </c>
      <c r="J189" s="62"/>
      <c r="K189" s="62"/>
      <c r="L189" s="62"/>
      <c r="M189" s="73"/>
      <c r="N189" s="73"/>
      <c r="O189" s="73"/>
      <c r="P189" s="73"/>
      <c r="Q189" s="72">
        <v>14</v>
      </c>
      <c r="R189" s="72">
        <v>14</v>
      </c>
      <c r="S189" s="73"/>
      <c r="T189" s="73"/>
      <c r="U189" s="62"/>
      <c r="V189" s="36" t="s">
        <v>44</v>
      </c>
      <c r="W189" s="36" t="s">
        <v>44</v>
      </c>
      <c r="X189" s="36" t="s">
        <v>44</v>
      </c>
      <c r="Y189" s="36" t="s">
        <v>44</v>
      </c>
      <c r="Z189" s="36" t="s">
        <v>44</v>
      </c>
      <c r="AA189" s="36" t="s">
        <v>44</v>
      </c>
      <c r="AB189" s="36" t="s">
        <v>44</v>
      </c>
      <c r="AC189" s="36" t="s">
        <v>44</v>
      </c>
      <c r="AD189" s="62"/>
      <c r="AE189" s="62"/>
    </row>
    <row r="190" spans="1:31" x14ac:dyDescent="0.2">
      <c r="A190" s="86">
        <v>2</v>
      </c>
      <c r="B190" s="152" t="s">
        <v>50</v>
      </c>
      <c r="C190" s="153"/>
      <c r="D190" s="68">
        <v>10</v>
      </c>
      <c r="E190" s="68">
        <v>20</v>
      </c>
      <c r="F190" s="65"/>
      <c r="G190" s="71">
        <v>33000</v>
      </c>
      <c r="H190" s="78"/>
      <c r="I190" s="68">
        <v>66000</v>
      </c>
      <c r="J190" s="62"/>
      <c r="K190" s="62"/>
      <c r="L190" s="62"/>
      <c r="M190" s="73"/>
      <c r="N190" s="73"/>
      <c r="O190" s="73"/>
      <c r="P190" s="73"/>
      <c r="Q190" s="73"/>
      <c r="R190" s="73"/>
      <c r="S190" s="72">
        <v>20</v>
      </c>
      <c r="T190" s="73"/>
      <c r="U190" s="62"/>
      <c r="V190" s="62"/>
      <c r="W190" s="62"/>
      <c r="AD190" s="62"/>
      <c r="AE190" s="62"/>
    </row>
    <row r="191" spans="1:31" x14ac:dyDescent="0.2">
      <c r="A191" s="71">
        <v>4</v>
      </c>
      <c r="B191" s="152" t="s">
        <v>102</v>
      </c>
      <c r="C191" s="153"/>
      <c r="D191" s="68">
        <v>5</v>
      </c>
      <c r="E191" s="68">
        <f>D191*A191</f>
        <v>20</v>
      </c>
      <c r="F191" s="65"/>
      <c r="G191" s="71">
        <v>160</v>
      </c>
      <c r="H191" s="125"/>
      <c r="I191" s="68">
        <f>G191*A191</f>
        <v>640</v>
      </c>
      <c r="J191" s="62"/>
      <c r="K191" s="62"/>
      <c r="L191" s="62"/>
      <c r="M191" s="73"/>
      <c r="N191" s="73"/>
      <c r="O191" s="73"/>
      <c r="P191" s="73"/>
      <c r="Q191" s="73"/>
      <c r="R191" s="73"/>
      <c r="S191" s="73"/>
      <c r="T191" s="72">
        <v>20</v>
      </c>
      <c r="U191" s="62"/>
      <c r="V191" s="62"/>
      <c r="W191" s="62"/>
      <c r="AD191" s="62"/>
      <c r="AE191" s="62"/>
    </row>
    <row r="192" spans="1:31" x14ac:dyDescent="0.2">
      <c r="A192" s="126">
        <v>1</v>
      </c>
      <c r="B192" s="152" t="s">
        <v>51</v>
      </c>
      <c r="C192" s="153"/>
      <c r="D192" s="127">
        <v>10</v>
      </c>
      <c r="E192" s="127">
        <f>D192*A192</f>
        <v>10</v>
      </c>
      <c r="F192" s="65"/>
      <c r="G192" s="71">
        <v>29000</v>
      </c>
      <c r="H192" s="78"/>
      <c r="I192" s="68">
        <f>G192*A192</f>
        <v>29000</v>
      </c>
      <c r="J192" s="62"/>
      <c r="K192" s="62"/>
      <c r="L192" s="62"/>
      <c r="M192" s="73"/>
      <c r="N192" s="73"/>
      <c r="O192" s="73"/>
      <c r="P192" s="73"/>
      <c r="Q192" s="73"/>
      <c r="R192" s="73"/>
      <c r="S192" s="72">
        <v>10</v>
      </c>
      <c r="T192" s="73"/>
      <c r="U192" s="62"/>
      <c r="V192" s="62"/>
      <c r="W192" s="62"/>
      <c r="X192" s="156" t="s">
        <v>72</v>
      </c>
      <c r="Y192" s="83" t="s">
        <v>144</v>
      </c>
      <c r="Z192" s="119" t="s">
        <v>131</v>
      </c>
      <c r="AA192" s="158" t="s">
        <v>73</v>
      </c>
      <c r="AB192" s="85" t="s">
        <v>71</v>
      </c>
      <c r="AC192" s="119" t="s">
        <v>77</v>
      </c>
      <c r="AD192" s="62"/>
      <c r="AE192" s="62"/>
    </row>
    <row r="193" spans="1:31" x14ac:dyDescent="0.2">
      <c r="A193" s="93">
        <v>2</v>
      </c>
      <c r="B193" s="167" t="s">
        <v>138</v>
      </c>
      <c r="C193" s="168"/>
      <c r="D193" s="93">
        <v>10</v>
      </c>
      <c r="E193" s="93">
        <f>D193*A193</f>
        <v>20</v>
      </c>
      <c r="F193" s="62"/>
      <c r="G193" s="93">
        <v>10000</v>
      </c>
      <c r="H193" s="78"/>
      <c r="I193" s="93">
        <f>G193*A193</f>
        <v>20000</v>
      </c>
      <c r="J193" s="62"/>
      <c r="K193" s="62"/>
      <c r="L193" s="62"/>
      <c r="M193" s="73"/>
      <c r="N193" s="73"/>
      <c r="O193" s="129"/>
      <c r="P193" s="129"/>
      <c r="Q193" s="130">
        <v>10</v>
      </c>
      <c r="R193" s="128">
        <v>10</v>
      </c>
      <c r="S193" s="73"/>
      <c r="T193" s="73"/>
      <c r="U193" s="62"/>
      <c r="V193" s="62"/>
      <c r="W193" s="62"/>
      <c r="X193" s="157"/>
      <c r="Y193" s="70" t="s">
        <v>46</v>
      </c>
      <c r="Z193" s="68" t="s">
        <v>69</v>
      </c>
      <c r="AA193" s="159"/>
      <c r="AB193" s="70" t="s">
        <v>46</v>
      </c>
      <c r="AC193" s="68" t="s">
        <v>145</v>
      </c>
      <c r="AD193" s="62"/>
      <c r="AE193" s="62"/>
    </row>
    <row r="194" spans="1:31" x14ac:dyDescent="0.2">
      <c r="A194" s="86">
        <v>4</v>
      </c>
      <c r="B194" s="208" t="s">
        <v>22</v>
      </c>
      <c r="C194" s="208"/>
      <c r="D194" s="93">
        <v>0.42</v>
      </c>
      <c r="E194" s="93">
        <f>D194*A194</f>
        <v>1.68</v>
      </c>
      <c r="F194" s="62"/>
      <c r="G194" s="86">
        <v>400</v>
      </c>
      <c r="H194" s="78"/>
      <c r="I194" s="86">
        <f>G194*A194</f>
        <v>1600</v>
      </c>
      <c r="J194" s="65"/>
      <c r="K194" s="62"/>
      <c r="L194" s="62"/>
      <c r="M194" s="73"/>
      <c r="N194" s="73"/>
      <c r="O194" s="130">
        <v>0.42</v>
      </c>
      <c r="P194" s="130">
        <v>0.42</v>
      </c>
      <c r="Q194" s="130">
        <v>0.42</v>
      </c>
      <c r="R194" s="130">
        <v>0.42</v>
      </c>
      <c r="S194" s="73"/>
      <c r="T194" s="73"/>
      <c r="U194" s="62"/>
      <c r="V194" s="62"/>
      <c r="W194" s="62"/>
      <c r="X194" s="62"/>
      <c r="Y194" s="69" t="s">
        <v>45</v>
      </c>
      <c r="Z194" s="67">
        <v>40</v>
      </c>
      <c r="AA194" s="62"/>
      <c r="AB194" s="62"/>
      <c r="AC194" s="62"/>
      <c r="AD194" s="62"/>
      <c r="AE194" s="62"/>
    </row>
    <row r="195" spans="1:31" ht="16" thickBot="1" x14ac:dyDescent="0.25">
      <c r="A195" s="99"/>
      <c r="B195" s="62"/>
      <c r="C195" s="62"/>
      <c r="D195" s="62"/>
      <c r="E195" s="62"/>
      <c r="F195" s="62"/>
      <c r="G195" s="62"/>
      <c r="H195" s="62"/>
      <c r="I195" s="62"/>
      <c r="J195" s="62"/>
      <c r="K195" s="65" t="s">
        <v>32</v>
      </c>
      <c r="L195" s="62" t="s">
        <v>28</v>
      </c>
      <c r="M195" s="88">
        <v>35</v>
      </c>
      <c r="N195" s="88">
        <v>40</v>
      </c>
      <c r="O195" s="88">
        <f>SUM(O187:O194)</f>
        <v>26.42</v>
      </c>
      <c r="P195" s="88">
        <f>SUM(P187:P194)</f>
        <v>26.42</v>
      </c>
      <c r="Q195" s="88">
        <f>SUM(Q187:Q194)</f>
        <v>25.42</v>
      </c>
      <c r="R195" s="88">
        <f>SUM(R187:R194)</f>
        <v>25.42</v>
      </c>
      <c r="S195" s="88">
        <v>30</v>
      </c>
      <c r="T195" s="88">
        <v>20</v>
      </c>
      <c r="U195" s="62"/>
      <c r="V195" s="62"/>
      <c r="W195" s="62"/>
      <c r="X195" s="62"/>
      <c r="Y195" s="87" t="s">
        <v>47</v>
      </c>
      <c r="Z195" s="66">
        <f>I187+I188+I189+I190+I192+I193+I194</f>
        <v>248600</v>
      </c>
      <c r="AA195" s="62"/>
      <c r="AB195" s="62"/>
      <c r="AC195" s="62"/>
      <c r="AD195" s="62"/>
      <c r="AE195" s="62"/>
    </row>
    <row r="196" spans="1:31" ht="16" thickBot="1" x14ac:dyDescent="0.25">
      <c r="A196" s="62"/>
      <c r="B196" s="62"/>
      <c r="C196" s="62"/>
      <c r="D196" s="62"/>
      <c r="E196" s="62"/>
      <c r="F196" s="62"/>
      <c r="G196" s="62"/>
      <c r="H196" s="62"/>
      <c r="I196" s="62"/>
      <c r="J196" s="62"/>
      <c r="K196" s="62"/>
      <c r="L196" s="62" t="s">
        <v>29</v>
      </c>
      <c r="M196" s="90">
        <f t="shared" ref="M196:T196" si="32">M195/4</f>
        <v>8.75</v>
      </c>
      <c r="N196" s="90">
        <f t="shared" si="32"/>
        <v>10</v>
      </c>
      <c r="O196" s="90">
        <f t="shared" si="32"/>
        <v>6.6050000000000004</v>
      </c>
      <c r="P196" s="90">
        <f t="shared" si="32"/>
        <v>6.6050000000000004</v>
      </c>
      <c r="Q196" s="90">
        <f t="shared" si="32"/>
        <v>6.3550000000000004</v>
      </c>
      <c r="R196" s="90">
        <f t="shared" si="32"/>
        <v>6.3550000000000004</v>
      </c>
      <c r="S196" s="90">
        <f t="shared" si="32"/>
        <v>7.5</v>
      </c>
      <c r="T196" s="90">
        <f t="shared" si="32"/>
        <v>5</v>
      </c>
      <c r="U196" s="62"/>
      <c r="V196" s="62"/>
      <c r="W196" s="62"/>
      <c r="X196" s="62"/>
      <c r="Y196" s="89" t="s">
        <v>47</v>
      </c>
      <c r="Z196" s="66">
        <f>I186+I191</f>
        <v>2890</v>
      </c>
      <c r="AA196" s="62"/>
      <c r="AB196" s="62"/>
      <c r="AC196" s="62"/>
      <c r="AD196" s="62"/>
      <c r="AE196" s="62"/>
    </row>
    <row r="197" spans="1:31" x14ac:dyDescent="0.2">
      <c r="A197" s="62"/>
      <c r="B197" s="62"/>
      <c r="C197" s="62"/>
      <c r="D197" s="62"/>
      <c r="E197" s="62"/>
      <c r="F197" s="62"/>
      <c r="G197" s="62"/>
      <c r="H197" s="62"/>
      <c r="I197" s="62"/>
      <c r="J197" s="62"/>
      <c r="K197" s="62"/>
      <c r="L197" s="62"/>
      <c r="M197" s="62"/>
      <c r="N197" s="62"/>
      <c r="O197" s="62"/>
      <c r="P197" s="62"/>
      <c r="Q197" s="62"/>
      <c r="R197" s="62"/>
      <c r="S197" s="62"/>
      <c r="T197" s="62"/>
      <c r="U197" s="62"/>
      <c r="V197" s="62"/>
      <c r="W197" s="62"/>
      <c r="X197" s="62"/>
      <c r="Y197" s="62"/>
      <c r="Z197" s="62"/>
      <c r="AA197" s="62"/>
      <c r="AB197" s="62"/>
      <c r="AC197" s="62"/>
      <c r="AD197" s="62"/>
      <c r="AE197" s="62"/>
    </row>
    <row r="198" spans="1:31" ht="4" customHeight="1" x14ac:dyDescent="0.2">
      <c r="A198" s="63"/>
      <c r="B198" s="63"/>
      <c r="C198" s="63"/>
      <c r="D198" s="63"/>
      <c r="E198" s="63"/>
      <c r="F198" s="63"/>
      <c r="G198" s="63"/>
      <c r="H198" s="63"/>
      <c r="I198" s="63"/>
      <c r="J198" s="63"/>
      <c r="K198" s="63"/>
      <c r="L198" s="63"/>
      <c r="M198" s="63"/>
      <c r="N198" s="63"/>
      <c r="O198" s="63"/>
      <c r="P198" s="63"/>
      <c r="Q198" s="63"/>
      <c r="R198" s="63"/>
      <c r="S198" s="63"/>
      <c r="T198" s="63"/>
      <c r="U198" s="63"/>
      <c r="V198" s="63"/>
      <c r="W198" s="63"/>
      <c r="X198" s="63"/>
      <c r="Y198" s="63"/>
      <c r="Z198" s="63"/>
      <c r="AA198" s="63"/>
      <c r="AB198" s="63"/>
      <c r="AC198" s="63"/>
      <c r="AD198" s="63"/>
      <c r="AE198" s="63"/>
    </row>
    <row r="199" spans="1:31" ht="21" x14ac:dyDescent="0.25">
      <c r="A199" s="62"/>
      <c r="B199" s="161" t="s">
        <v>17</v>
      </c>
      <c r="C199" s="162"/>
      <c r="D199" s="106" t="s">
        <v>106</v>
      </c>
      <c r="E199" s="141" t="s">
        <v>146</v>
      </c>
      <c r="F199" s="64"/>
      <c r="G199" s="139" t="s">
        <v>128</v>
      </c>
      <c r="H199" s="64"/>
      <c r="I199" s="124" t="s">
        <v>129</v>
      </c>
      <c r="J199" s="64"/>
      <c r="L199" s="64"/>
      <c r="M199" s="64"/>
      <c r="N199" s="64"/>
      <c r="O199" s="64"/>
      <c r="P199" s="62"/>
      <c r="Q199" s="62"/>
      <c r="R199" s="62"/>
      <c r="S199" s="62"/>
      <c r="T199" s="62"/>
      <c r="U199" s="62"/>
      <c r="V199" s="62"/>
      <c r="W199" s="62"/>
      <c r="X199" s="62"/>
      <c r="Y199" s="62"/>
      <c r="Z199" s="62"/>
      <c r="AA199" s="62"/>
      <c r="AB199" s="62"/>
      <c r="AC199" s="62"/>
      <c r="AD199" s="62"/>
      <c r="AE199" s="62"/>
    </row>
    <row r="200" spans="1:31" x14ac:dyDescent="0.2">
      <c r="A200" s="62"/>
      <c r="B200" s="64"/>
      <c r="C200" s="64"/>
      <c r="D200" s="64"/>
      <c r="E200" s="64"/>
      <c r="F200" s="64"/>
      <c r="G200" s="64"/>
      <c r="H200" s="64"/>
      <c r="I200" s="64"/>
      <c r="J200" s="64"/>
      <c r="K200" s="62"/>
      <c r="L200" s="64"/>
      <c r="M200" s="64"/>
      <c r="N200" s="64"/>
      <c r="O200" s="64"/>
      <c r="P200" s="62"/>
      <c r="Q200" s="62"/>
      <c r="R200" s="62"/>
      <c r="S200" s="62"/>
      <c r="T200" s="62"/>
      <c r="U200" s="62"/>
      <c r="V200" s="62"/>
      <c r="W200" s="62"/>
      <c r="X200" s="62"/>
      <c r="Y200" s="62"/>
      <c r="Z200" s="62"/>
      <c r="AA200" s="62"/>
      <c r="AB200" s="62"/>
      <c r="AC200" s="62"/>
      <c r="AD200" s="62"/>
      <c r="AE200" s="62"/>
    </row>
    <row r="201" spans="1:31" x14ac:dyDescent="0.2">
      <c r="A201" s="163" t="s">
        <v>126</v>
      </c>
      <c r="B201" s="164"/>
      <c r="C201" s="165"/>
      <c r="D201" s="166" t="s">
        <v>27</v>
      </c>
      <c r="E201" s="149"/>
      <c r="F201" s="65"/>
      <c r="G201" s="147" t="s">
        <v>8</v>
      </c>
      <c r="H201" s="148"/>
      <c r="I201" s="149"/>
      <c r="J201" s="62"/>
      <c r="K201" s="62"/>
      <c r="L201" s="62"/>
      <c r="M201" s="147" t="s">
        <v>33</v>
      </c>
      <c r="N201" s="148"/>
      <c r="O201" s="148"/>
      <c r="P201" s="148"/>
      <c r="Q201" s="148"/>
      <c r="R201" s="148"/>
      <c r="S201" s="148"/>
      <c r="T201" s="149"/>
      <c r="U201" s="62"/>
      <c r="V201" s="147" t="s">
        <v>34</v>
      </c>
      <c r="W201" s="148"/>
      <c r="X201" s="148"/>
      <c r="Y201" s="148"/>
      <c r="Z201" s="148"/>
      <c r="AA201" s="148"/>
      <c r="AB201" s="148"/>
      <c r="AC201" s="149"/>
      <c r="AD201" s="62"/>
      <c r="AE201" s="62"/>
    </row>
    <row r="202" spans="1:31" x14ac:dyDescent="0.2">
      <c r="A202" s="131" t="s">
        <v>18</v>
      </c>
      <c r="B202" s="147" t="s">
        <v>66</v>
      </c>
      <c r="C202" s="149"/>
      <c r="D202" s="67" t="s">
        <v>26</v>
      </c>
      <c r="E202" s="67" t="s">
        <v>24</v>
      </c>
      <c r="F202" s="64"/>
      <c r="G202" s="147" t="s">
        <v>30</v>
      </c>
      <c r="H202" s="149"/>
      <c r="I202" s="68" t="s">
        <v>31</v>
      </c>
      <c r="J202" s="62"/>
      <c r="K202" s="62"/>
      <c r="L202" s="62"/>
      <c r="M202" s="131" t="s">
        <v>9</v>
      </c>
      <c r="N202" s="67" t="s">
        <v>9</v>
      </c>
      <c r="O202" s="67" t="s">
        <v>14</v>
      </c>
      <c r="P202" s="67" t="s">
        <v>11</v>
      </c>
      <c r="Q202" s="67" t="s">
        <v>12</v>
      </c>
      <c r="R202" s="67" t="s">
        <v>13</v>
      </c>
      <c r="S202" s="67" t="s">
        <v>10</v>
      </c>
      <c r="T202" s="67" t="s">
        <v>25</v>
      </c>
      <c r="U202" s="62"/>
      <c r="V202" s="131" t="s">
        <v>35</v>
      </c>
      <c r="W202" s="70" t="s">
        <v>35</v>
      </c>
      <c r="X202" s="67" t="s">
        <v>38</v>
      </c>
      <c r="Y202" s="67" t="s">
        <v>39</v>
      </c>
      <c r="Z202" s="67" t="s">
        <v>40</v>
      </c>
      <c r="AA202" s="67" t="s">
        <v>41</v>
      </c>
      <c r="AB202" s="67" t="s">
        <v>10</v>
      </c>
      <c r="AC202" s="67" t="s">
        <v>25</v>
      </c>
      <c r="AD202" s="62"/>
      <c r="AE202" s="62"/>
    </row>
    <row r="203" spans="1:31" x14ac:dyDescent="0.2">
      <c r="A203" s="75"/>
      <c r="B203" s="150"/>
      <c r="C203" s="151"/>
      <c r="D203" s="76"/>
      <c r="E203" s="76"/>
      <c r="F203" s="65"/>
      <c r="G203" s="75"/>
      <c r="H203" s="76"/>
      <c r="I203" s="76"/>
      <c r="J203" s="62"/>
      <c r="K203" s="62"/>
      <c r="L203" s="62"/>
      <c r="M203" s="73"/>
      <c r="N203" s="73"/>
      <c r="O203" s="73"/>
      <c r="P203" s="73"/>
      <c r="Q203" s="73"/>
      <c r="R203" s="73"/>
      <c r="S203" s="73"/>
      <c r="T203" s="73"/>
      <c r="U203" s="62"/>
      <c r="V203" s="131" t="s">
        <v>148</v>
      </c>
      <c r="W203" s="67" t="s">
        <v>149</v>
      </c>
      <c r="X203" s="68" t="s">
        <v>115</v>
      </c>
      <c r="Y203" s="68" t="s">
        <v>115</v>
      </c>
      <c r="Z203" s="68" t="s">
        <v>115</v>
      </c>
      <c r="AA203" s="68" t="s">
        <v>115</v>
      </c>
      <c r="AB203" s="68" t="s">
        <v>5</v>
      </c>
      <c r="AC203" s="68"/>
      <c r="AD203" s="62"/>
      <c r="AE203" s="62"/>
    </row>
    <row r="204" spans="1:31" x14ac:dyDescent="0.2">
      <c r="A204" s="131" t="s">
        <v>48</v>
      </c>
      <c r="B204" s="152" t="s">
        <v>147</v>
      </c>
      <c r="C204" s="153"/>
      <c r="D204" s="76"/>
      <c r="E204" s="76"/>
      <c r="F204" s="65"/>
      <c r="G204" s="75"/>
      <c r="H204" s="76"/>
      <c r="I204" s="76"/>
      <c r="J204" s="62"/>
      <c r="K204" s="62"/>
      <c r="L204" s="62"/>
      <c r="M204" s="73"/>
      <c r="N204" s="73"/>
      <c r="O204" s="73"/>
      <c r="P204" s="73"/>
      <c r="Q204" s="73"/>
      <c r="R204" s="73"/>
      <c r="S204" s="73"/>
      <c r="T204" s="73"/>
      <c r="U204" s="62"/>
      <c r="V204" s="62"/>
      <c r="W204" s="133"/>
      <c r="X204" s="68" t="s">
        <v>55</v>
      </c>
      <c r="Y204" s="68" t="s">
        <v>55</v>
      </c>
      <c r="Z204" s="68" t="s">
        <v>55</v>
      </c>
      <c r="AA204" s="68" t="s">
        <v>55</v>
      </c>
      <c r="AB204" s="68" t="s">
        <v>116</v>
      </c>
      <c r="AC204" s="107"/>
      <c r="AD204" s="62"/>
      <c r="AE204" s="62"/>
    </row>
    <row r="205" spans="1:31" x14ac:dyDescent="0.2">
      <c r="A205" s="131">
        <v>15</v>
      </c>
      <c r="B205" s="152" t="s">
        <v>94</v>
      </c>
      <c r="C205" s="153"/>
      <c r="D205" s="68">
        <v>5</v>
      </c>
      <c r="E205" s="68">
        <f t="shared" ref="E205:E211" si="33">D205*A205</f>
        <v>75</v>
      </c>
      <c r="F205" s="65"/>
      <c r="G205" s="71">
        <v>190</v>
      </c>
      <c r="H205" s="125"/>
      <c r="I205" s="68">
        <f t="shared" ref="I205:I211" si="34">G205*A205</f>
        <v>2850</v>
      </c>
      <c r="J205" s="62"/>
      <c r="K205" s="62"/>
      <c r="L205" s="62"/>
      <c r="M205" s="142">
        <f>7*5</f>
        <v>35</v>
      </c>
      <c r="N205" s="72">
        <f>8*5</f>
        <v>40</v>
      </c>
      <c r="O205" s="73"/>
      <c r="P205" s="73"/>
      <c r="Q205" s="73"/>
      <c r="R205" s="73"/>
      <c r="S205" s="73"/>
      <c r="T205" s="73"/>
      <c r="U205" s="62"/>
      <c r="V205" s="62"/>
      <c r="W205" s="62"/>
      <c r="X205" s="71" t="s">
        <v>142</v>
      </c>
      <c r="Y205" s="71" t="s">
        <v>142</v>
      </c>
      <c r="Z205" s="71" t="s">
        <v>142</v>
      </c>
      <c r="AA205" s="68" t="s">
        <v>150</v>
      </c>
      <c r="AB205" s="62"/>
      <c r="AC205" s="62"/>
      <c r="AD205" s="62"/>
      <c r="AE205" s="62"/>
    </row>
    <row r="206" spans="1:31" x14ac:dyDescent="0.2">
      <c r="A206" s="131">
        <v>8</v>
      </c>
      <c r="B206" s="152" t="s">
        <v>81</v>
      </c>
      <c r="C206" s="153"/>
      <c r="D206" s="68">
        <v>5</v>
      </c>
      <c r="E206" s="68">
        <f t="shared" si="33"/>
        <v>40</v>
      </c>
      <c r="F206" s="65"/>
      <c r="G206" s="71">
        <v>4000</v>
      </c>
      <c r="H206" s="78"/>
      <c r="I206" s="68">
        <f t="shared" si="34"/>
        <v>32000</v>
      </c>
      <c r="J206" s="62"/>
      <c r="K206" s="62"/>
      <c r="L206" s="62"/>
      <c r="M206" s="73"/>
      <c r="N206" s="73"/>
      <c r="O206" s="72">
        <v>10</v>
      </c>
      <c r="P206" s="72">
        <v>10</v>
      </c>
      <c r="Q206" s="72">
        <v>10</v>
      </c>
      <c r="R206" s="72">
        <v>10</v>
      </c>
      <c r="S206" s="73"/>
      <c r="T206" s="73"/>
      <c r="U206" s="62"/>
      <c r="V206" s="62"/>
      <c r="W206" s="62"/>
      <c r="X206" s="65"/>
      <c r="Y206" s="65"/>
      <c r="Z206" s="71" t="s">
        <v>56</v>
      </c>
      <c r="AA206" s="68" t="s">
        <v>56</v>
      </c>
      <c r="AB206" s="62"/>
      <c r="AC206" s="62"/>
      <c r="AD206" s="62"/>
      <c r="AE206" s="62"/>
    </row>
    <row r="207" spans="1:31" x14ac:dyDescent="0.2">
      <c r="A207" s="131">
        <v>8</v>
      </c>
      <c r="B207" s="152" t="s">
        <v>23</v>
      </c>
      <c r="C207" s="153"/>
      <c r="D207" s="68">
        <v>1</v>
      </c>
      <c r="E207" s="68">
        <f t="shared" si="33"/>
        <v>8</v>
      </c>
      <c r="F207" s="65"/>
      <c r="G207" s="71">
        <v>3000</v>
      </c>
      <c r="H207" s="78"/>
      <c r="I207" s="68">
        <f t="shared" si="34"/>
        <v>24000</v>
      </c>
      <c r="J207" s="62"/>
      <c r="K207" s="62"/>
      <c r="L207" s="62"/>
      <c r="M207" s="73"/>
      <c r="N207" s="73"/>
      <c r="O207" s="72">
        <v>2</v>
      </c>
      <c r="P207" s="72">
        <v>2</v>
      </c>
      <c r="Q207" s="72">
        <v>2</v>
      </c>
      <c r="R207" s="72">
        <v>2</v>
      </c>
      <c r="S207" s="73"/>
      <c r="T207" s="73"/>
      <c r="U207" s="62"/>
      <c r="V207" s="62"/>
      <c r="W207" s="62"/>
      <c r="X207" s="62"/>
      <c r="Y207" s="62"/>
      <c r="Z207" s="131"/>
      <c r="AA207" s="67"/>
      <c r="AB207" s="62"/>
      <c r="AC207" s="62"/>
      <c r="AD207" s="62"/>
      <c r="AE207" s="62"/>
    </row>
    <row r="208" spans="1:31" x14ac:dyDescent="0.2">
      <c r="A208" s="86">
        <v>2</v>
      </c>
      <c r="B208" s="152" t="s">
        <v>50</v>
      </c>
      <c r="C208" s="153"/>
      <c r="D208" s="68">
        <v>10</v>
      </c>
      <c r="E208" s="68">
        <f t="shared" si="33"/>
        <v>20</v>
      </c>
      <c r="F208" s="65"/>
      <c r="G208" s="71">
        <v>33000</v>
      </c>
      <c r="H208" s="78"/>
      <c r="I208" s="68">
        <f t="shared" si="34"/>
        <v>66000</v>
      </c>
      <c r="J208" s="62"/>
      <c r="K208" s="62"/>
      <c r="L208" s="62"/>
      <c r="M208" s="73"/>
      <c r="N208" s="73"/>
      <c r="O208" s="73"/>
      <c r="P208" s="73"/>
      <c r="Q208" s="73"/>
      <c r="R208" s="73"/>
      <c r="S208" s="72">
        <v>20</v>
      </c>
      <c r="T208" s="73"/>
      <c r="U208" s="62"/>
      <c r="V208" s="79" t="s">
        <v>44</v>
      </c>
      <c r="W208" s="80" t="s">
        <v>44</v>
      </c>
      <c r="X208" s="80" t="s">
        <v>44</v>
      </c>
      <c r="Y208" s="80" t="s">
        <v>44</v>
      </c>
      <c r="Z208" s="81" t="s">
        <v>44</v>
      </c>
      <c r="AA208" s="81" t="s">
        <v>44</v>
      </c>
      <c r="AB208" s="80" t="s">
        <v>44</v>
      </c>
      <c r="AC208" s="62"/>
      <c r="AD208" s="62"/>
      <c r="AE208" s="62"/>
    </row>
    <row r="209" spans="1:31" x14ac:dyDescent="0.2">
      <c r="A209" s="126">
        <v>2</v>
      </c>
      <c r="B209" s="152" t="s">
        <v>52</v>
      </c>
      <c r="C209" s="153"/>
      <c r="D209" s="127">
        <v>10</v>
      </c>
      <c r="E209" s="127">
        <f t="shared" si="33"/>
        <v>20</v>
      </c>
      <c r="F209" s="65"/>
      <c r="G209" s="71">
        <v>27000</v>
      </c>
      <c r="H209" s="78"/>
      <c r="I209" s="68">
        <f t="shared" si="34"/>
        <v>54000</v>
      </c>
      <c r="J209" s="62"/>
      <c r="K209" s="62"/>
      <c r="L209" s="62"/>
      <c r="M209" s="73"/>
      <c r="N209" s="73"/>
      <c r="O209" s="73"/>
      <c r="P209" s="73"/>
      <c r="Q209" s="73"/>
      <c r="R209" s="73"/>
      <c r="S209" s="72">
        <v>20</v>
      </c>
      <c r="T209" s="73"/>
      <c r="U209" s="62"/>
      <c r="V209" s="62"/>
      <c r="W209" s="62"/>
      <c r="X209" s="62"/>
      <c r="Y209" s="62"/>
      <c r="Z209" s="62"/>
      <c r="AA209" s="62"/>
      <c r="AB209" s="62"/>
      <c r="AC209" s="62"/>
      <c r="AD209" s="62"/>
      <c r="AE209" s="62"/>
    </row>
    <row r="210" spans="1:31" x14ac:dyDescent="0.2">
      <c r="A210" s="93">
        <v>5</v>
      </c>
      <c r="B210" s="152" t="s">
        <v>138</v>
      </c>
      <c r="C210" s="160"/>
      <c r="D210" s="134">
        <v>10</v>
      </c>
      <c r="E210" s="134">
        <f t="shared" si="33"/>
        <v>50</v>
      </c>
      <c r="F210" s="62"/>
      <c r="G210" s="131">
        <v>10000</v>
      </c>
      <c r="H210" s="78"/>
      <c r="I210" s="67">
        <f t="shared" si="34"/>
        <v>50000</v>
      </c>
      <c r="J210" s="62"/>
      <c r="K210" s="62"/>
      <c r="L210" s="62"/>
      <c r="M210" s="73"/>
      <c r="N210" s="73"/>
      <c r="O210" s="72">
        <v>10</v>
      </c>
      <c r="P210" s="72">
        <v>10</v>
      </c>
      <c r="Q210" s="72">
        <v>10</v>
      </c>
      <c r="R210" s="72">
        <v>20</v>
      </c>
      <c r="S210" s="73"/>
      <c r="T210" s="73"/>
      <c r="U210" s="62"/>
      <c r="V210" s="62"/>
      <c r="W210" s="62"/>
      <c r="X210" s="62"/>
      <c r="Y210" s="62"/>
      <c r="Z210" s="62"/>
      <c r="AA210" s="62"/>
      <c r="AB210" s="62"/>
      <c r="AC210" s="62"/>
      <c r="AD210" s="62"/>
      <c r="AE210" s="62"/>
    </row>
    <row r="211" spans="1:31" x14ac:dyDescent="0.2">
      <c r="A211" s="71">
        <v>2</v>
      </c>
      <c r="B211" s="154" t="s">
        <v>22</v>
      </c>
      <c r="C211" s="155"/>
      <c r="D211" s="67">
        <v>0.42</v>
      </c>
      <c r="E211" s="67">
        <f t="shared" si="33"/>
        <v>0.84</v>
      </c>
      <c r="F211" s="62"/>
      <c r="G211" s="71">
        <v>400</v>
      </c>
      <c r="H211" s="78"/>
      <c r="I211" s="68">
        <f t="shared" si="34"/>
        <v>800</v>
      </c>
      <c r="J211" s="62"/>
      <c r="K211" s="62"/>
      <c r="L211" s="62"/>
      <c r="M211" s="73"/>
      <c r="N211" s="73"/>
      <c r="O211" s="72">
        <v>0.42</v>
      </c>
      <c r="P211" s="72">
        <v>0.42</v>
      </c>
      <c r="Q211" s="73"/>
      <c r="R211" s="73"/>
      <c r="S211" s="73"/>
      <c r="T211" s="73"/>
      <c r="U211" s="62"/>
      <c r="V211" s="62"/>
      <c r="W211" s="62"/>
      <c r="X211" s="156" t="s">
        <v>72</v>
      </c>
      <c r="Y211" s="85" t="s">
        <v>144</v>
      </c>
      <c r="Z211" s="132" t="s">
        <v>69</v>
      </c>
      <c r="AA211" s="158" t="s">
        <v>73</v>
      </c>
      <c r="AB211" s="85" t="s">
        <v>71</v>
      </c>
      <c r="AC211" s="132" t="s">
        <v>77</v>
      </c>
      <c r="AD211" s="62"/>
      <c r="AE211" s="62"/>
    </row>
    <row r="212" spans="1:31" x14ac:dyDescent="0.2">
      <c r="A212" s="99"/>
      <c r="B212" s="62"/>
      <c r="C212" s="62"/>
      <c r="D212" s="62"/>
      <c r="E212" s="62"/>
      <c r="F212" s="62"/>
      <c r="G212" s="62"/>
      <c r="H212" s="62"/>
      <c r="I212" s="62"/>
      <c r="J212" s="62"/>
      <c r="K212" s="62"/>
      <c r="L212" s="62"/>
      <c r="M212" s="73"/>
      <c r="N212" s="73"/>
      <c r="O212" s="73"/>
      <c r="P212" s="73"/>
      <c r="Q212" s="73"/>
      <c r="R212" s="73"/>
      <c r="S212" s="73"/>
      <c r="T212" s="73"/>
      <c r="U212" s="62"/>
      <c r="V212" s="62"/>
      <c r="W212" s="62"/>
      <c r="X212" s="157"/>
      <c r="Y212" s="70" t="s">
        <v>46</v>
      </c>
      <c r="Z212" s="68" t="s">
        <v>69</v>
      </c>
      <c r="AA212" s="159"/>
      <c r="AB212" s="70" t="s">
        <v>46</v>
      </c>
      <c r="AC212" s="68" t="s">
        <v>77</v>
      </c>
      <c r="AD212" s="62"/>
      <c r="AE212" s="62"/>
    </row>
    <row r="213" spans="1:31" x14ac:dyDescent="0.2">
      <c r="A213" s="62"/>
      <c r="B213" s="62"/>
      <c r="C213" s="62"/>
      <c r="D213" s="62"/>
      <c r="E213" s="62"/>
      <c r="F213" s="62"/>
      <c r="G213" s="62"/>
      <c r="H213" s="62"/>
      <c r="I213" s="62"/>
      <c r="J213" s="65"/>
      <c r="K213" s="62"/>
      <c r="L213" s="62"/>
      <c r="M213" s="73"/>
      <c r="N213" s="73"/>
      <c r="O213" s="73"/>
      <c r="P213" s="73"/>
      <c r="Q213" s="73"/>
      <c r="R213" s="73"/>
      <c r="S213" s="73"/>
      <c r="T213" s="73"/>
      <c r="U213" s="62"/>
      <c r="V213" s="62"/>
      <c r="W213" s="62"/>
      <c r="X213" s="62"/>
      <c r="Y213" s="69" t="s">
        <v>45</v>
      </c>
      <c r="Z213" s="67">
        <v>35</v>
      </c>
      <c r="AA213" s="62"/>
      <c r="AB213" s="62"/>
      <c r="AC213" s="62"/>
      <c r="AD213" s="62"/>
      <c r="AE213" s="62"/>
    </row>
    <row r="214" spans="1:31" ht="16" thickBot="1" x14ac:dyDescent="0.25">
      <c r="J214" s="62"/>
      <c r="K214" s="65" t="s">
        <v>32</v>
      </c>
      <c r="L214" s="62" t="s">
        <v>28</v>
      </c>
      <c r="M214" s="88">
        <v>35</v>
      </c>
      <c r="N214" s="88">
        <v>40</v>
      </c>
      <c r="O214" s="88">
        <f>O206+O207+O210+O211</f>
        <v>22.42</v>
      </c>
      <c r="P214" s="88">
        <f>P206+P207+P210+P211</f>
        <v>22.42</v>
      </c>
      <c r="Q214" s="88">
        <f>Q206+Q207+Q210</f>
        <v>22</v>
      </c>
      <c r="R214" s="88">
        <f>R206+R207+R210</f>
        <v>32</v>
      </c>
      <c r="S214" s="88">
        <f>S208+S209</f>
        <v>40</v>
      </c>
      <c r="T214" s="73"/>
      <c r="U214" s="62"/>
      <c r="V214" s="62"/>
      <c r="W214" s="62"/>
      <c r="X214" s="62"/>
      <c r="Y214" s="87" t="s">
        <v>47</v>
      </c>
      <c r="Z214" s="131">
        <f>I206+I207+I208+I209+I210+I211</f>
        <v>226800</v>
      </c>
      <c r="AA214" s="62"/>
      <c r="AB214" s="62"/>
      <c r="AC214" s="62"/>
      <c r="AD214" s="62"/>
      <c r="AE214" s="62"/>
    </row>
    <row r="215" spans="1:31" ht="16" thickBot="1" x14ac:dyDescent="0.25">
      <c r="J215" s="62"/>
      <c r="K215" s="62"/>
      <c r="L215" s="62" t="s">
        <v>29</v>
      </c>
      <c r="M215" s="90">
        <f>M214/4</f>
        <v>8.75</v>
      </c>
      <c r="N215" s="90">
        <v>10</v>
      </c>
      <c r="O215" s="90">
        <f>O214/4</f>
        <v>5.6050000000000004</v>
      </c>
      <c r="P215" s="90">
        <f>P214/4</f>
        <v>5.6050000000000004</v>
      </c>
      <c r="Q215" s="90">
        <f>Q214/4</f>
        <v>5.5</v>
      </c>
      <c r="R215" s="90">
        <f>R214/4</f>
        <v>8</v>
      </c>
      <c r="S215" s="90">
        <f>S214/4</f>
        <v>10</v>
      </c>
      <c r="T215" s="73"/>
      <c r="U215" s="62"/>
      <c r="V215" s="62"/>
      <c r="W215" s="62"/>
      <c r="X215" s="62"/>
      <c r="Y215" s="89" t="s">
        <v>47</v>
      </c>
      <c r="Z215" s="131">
        <f>I205</f>
        <v>2850</v>
      </c>
      <c r="AA215" s="62"/>
      <c r="AB215" s="62"/>
      <c r="AC215" s="62"/>
      <c r="AD215" s="62"/>
      <c r="AE215" s="62"/>
    </row>
    <row r="218" spans="1:31" ht="3" customHeight="1" x14ac:dyDescent="0.2">
      <c r="A218" s="63"/>
      <c r="B218" s="63"/>
      <c r="C218" s="63"/>
      <c r="D218" s="63"/>
      <c r="E218" s="63"/>
      <c r="F218" s="63"/>
      <c r="G218" s="63"/>
      <c r="H218" s="63"/>
      <c r="I218" s="63"/>
      <c r="J218" s="63"/>
      <c r="K218" s="63"/>
      <c r="L218" s="63"/>
      <c r="M218" s="63"/>
      <c r="N218" s="63"/>
      <c r="O218" s="63"/>
      <c r="P218" s="63"/>
      <c r="Q218" s="63"/>
      <c r="R218" s="63"/>
      <c r="S218" s="63"/>
      <c r="T218" s="63"/>
      <c r="U218" s="63"/>
      <c r="V218" s="63"/>
      <c r="W218" s="63"/>
      <c r="X218" s="63"/>
      <c r="Y218" s="63"/>
      <c r="Z218" s="63"/>
      <c r="AA218" s="63"/>
      <c r="AB218" s="63"/>
      <c r="AC218" s="63"/>
      <c r="AD218" s="63"/>
      <c r="AE218" s="63"/>
    </row>
    <row r="219" spans="1:31" ht="21" x14ac:dyDescent="0.25">
      <c r="A219" s="62"/>
      <c r="B219" s="161" t="s">
        <v>17</v>
      </c>
      <c r="C219" s="162"/>
      <c r="D219" s="106" t="s">
        <v>106</v>
      </c>
      <c r="E219" s="141" t="s">
        <v>151</v>
      </c>
      <c r="F219" s="64"/>
      <c r="G219" s="139" t="s">
        <v>128</v>
      </c>
      <c r="H219" s="64"/>
      <c r="I219" s="124" t="s">
        <v>129</v>
      </c>
      <c r="J219" s="64"/>
      <c r="K219" s="121" t="s">
        <v>119</v>
      </c>
      <c r="L219" s="64"/>
      <c r="M219" s="64"/>
      <c r="N219" s="64"/>
      <c r="O219" s="64"/>
      <c r="P219" s="62"/>
      <c r="Q219" s="62"/>
      <c r="R219" s="62"/>
      <c r="S219" s="62"/>
      <c r="T219" s="62"/>
      <c r="U219" s="62"/>
      <c r="V219" s="62"/>
      <c r="W219" s="62"/>
      <c r="X219" s="62"/>
      <c r="Y219" s="62"/>
      <c r="Z219" s="62"/>
      <c r="AA219" s="62"/>
      <c r="AB219" s="62"/>
      <c r="AC219" s="62"/>
      <c r="AD219" s="62"/>
      <c r="AE219" s="62"/>
    </row>
    <row r="220" spans="1:31" x14ac:dyDescent="0.2">
      <c r="A220" s="62"/>
      <c r="B220" s="64"/>
      <c r="C220" s="64"/>
      <c r="D220" s="64"/>
      <c r="E220" s="64"/>
      <c r="F220" s="64"/>
      <c r="G220" s="64"/>
      <c r="H220" s="64"/>
      <c r="I220" s="64"/>
      <c r="J220" s="64"/>
      <c r="K220" s="64"/>
      <c r="L220" s="64"/>
      <c r="M220" s="64"/>
      <c r="N220" s="64"/>
      <c r="O220" s="64"/>
      <c r="P220" s="62"/>
      <c r="Q220" s="62"/>
      <c r="R220" s="62"/>
      <c r="S220" s="62"/>
      <c r="T220" s="62"/>
      <c r="U220" s="62"/>
      <c r="V220" s="62"/>
      <c r="W220" s="62"/>
      <c r="X220" s="62"/>
      <c r="Y220" s="62"/>
      <c r="Z220" s="62"/>
      <c r="AA220" s="62"/>
      <c r="AB220" s="62"/>
      <c r="AC220" s="62"/>
      <c r="AD220" s="62"/>
      <c r="AE220" s="62"/>
    </row>
    <row r="221" spans="1:31" x14ac:dyDescent="0.2">
      <c r="A221" s="163" t="s">
        <v>126</v>
      </c>
      <c r="B221" s="164"/>
      <c r="C221" s="165"/>
      <c r="D221" s="166" t="s">
        <v>27</v>
      </c>
      <c r="E221" s="149"/>
      <c r="F221" s="65"/>
      <c r="G221" s="147" t="s">
        <v>8</v>
      </c>
      <c r="H221" s="148"/>
      <c r="I221" s="149"/>
      <c r="J221" s="62"/>
      <c r="K221" s="62"/>
      <c r="L221" s="62"/>
      <c r="M221" s="147" t="s">
        <v>33</v>
      </c>
      <c r="N221" s="148"/>
      <c r="O221" s="148"/>
      <c r="P221" s="148"/>
      <c r="Q221" s="148"/>
      <c r="R221" s="148"/>
      <c r="S221" s="148"/>
      <c r="T221" s="149"/>
      <c r="U221" s="62"/>
      <c r="V221" s="147" t="s">
        <v>34</v>
      </c>
      <c r="W221" s="148"/>
      <c r="X221" s="148"/>
      <c r="Y221" s="148"/>
      <c r="Z221" s="148"/>
      <c r="AA221" s="148"/>
      <c r="AB221" s="148"/>
      <c r="AC221" s="149"/>
      <c r="AD221" s="62"/>
      <c r="AE221" s="62"/>
    </row>
    <row r="222" spans="1:31" x14ac:dyDescent="0.2">
      <c r="A222" s="137" t="s">
        <v>18</v>
      </c>
      <c r="B222" s="147" t="s">
        <v>66</v>
      </c>
      <c r="C222" s="149"/>
      <c r="D222" s="140" t="s">
        <v>26</v>
      </c>
      <c r="E222" s="140" t="s">
        <v>24</v>
      </c>
      <c r="F222" s="64"/>
      <c r="G222" s="147" t="s">
        <v>30</v>
      </c>
      <c r="H222" s="149"/>
      <c r="I222" s="68" t="s">
        <v>31</v>
      </c>
      <c r="J222" s="62"/>
      <c r="K222" s="62"/>
      <c r="L222" s="62"/>
      <c r="M222" s="137" t="s">
        <v>9</v>
      </c>
      <c r="N222" s="140" t="s">
        <v>9</v>
      </c>
      <c r="O222" s="140" t="s">
        <v>14</v>
      </c>
      <c r="P222" s="140" t="s">
        <v>11</v>
      </c>
      <c r="Q222" s="140" t="s">
        <v>12</v>
      </c>
      <c r="R222" s="140" t="s">
        <v>13</v>
      </c>
      <c r="S222" s="140" t="s">
        <v>10</v>
      </c>
      <c r="T222" s="140" t="s">
        <v>25</v>
      </c>
      <c r="U222" s="62"/>
      <c r="V222" s="137" t="s">
        <v>35</v>
      </c>
      <c r="W222" s="70" t="s">
        <v>35</v>
      </c>
      <c r="X222" s="140" t="s">
        <v>38</v>
      </c>
      <c r="Y222" s="140" t="s">
        <v>39</v>
      </c>
      <c r="Z222" s="140" t="s">
        <v>40</v>
      </c>
      <c r="AA222" s="140" t="s">
        <v>41</v>
      </c>
      <c r="AB222" s="140" t="s">
        <v>10</v>
      </c>
      <c r="AC222" s="140" t="s">
        <v>25</v>
      </c>
      <c r="AD222" s="62"/>
      <c r="AE222" s="62"/>
    </row>
    <row r="223" spans="1:31" x14ac:dyDescent="0.2">
      <c r="A223" s="75"/>
      <c r="B223" s="150"/>
      <c r="C223" s="151"/>
      <c r="D223" s="76"/>
      <c r="E223" s="76"/>
      <c r="F223" s="65"/>
      <c r="G223" s="75"/>
      <c r="H223" s="76"/>
      <c r="I223" s="76"/>
      <c r="J223" s="62"/>
      <c r="K223" s="62"/>
      <c r="L223" s="62"/>
      <c r="M223" s="73"/>
      <c r="N223" s="73"/>
      <c r="O223" s="73"/>
      <c r="P223" s="73"/>
      <c r="Q223" s="73"/>
      <c r="R223" s="73"/>
      <c r="S223" s="73"/>
      <c r="T223" s="73"/>
      <c r="U223" s="62"/>
      <c r="X223" s="86" t="s">
        <v>154</v>
      </c>
      <c r="Y223" s="68" t="s">
        <v>154</v>
      </c>
      <c r="Z223" s="68" t="s">
        <v>154</v>
      </c>
      <c r="AA223" s="68" t="s">
        <v>154</v>
      </c>
      <c r="AD223" s="62"/>
      <c r="AE223" s="62"/>
    </row>
    <row r="224" spans="1:31" x14ac:dyDescent="0.2">
      <c r="A224" s="76"/>
      <c r="B224" s="209"/>
      <c r="C224" s="210"/>
      <c r="D224" s="76"/>
      <c r="E224" s="76"/>
      <c r="F224" s="65"/>
      <c r="G224" s="75"/>
      <c r="H224" s="76"/>
      <c r="I224" s="76"/>
      <c r="J224" s="62"/>
      <c r="K224" s="62"/>
      <c r="L224" s="62"/>
      <c r="M224" s="73"/>
      <c r="N224" s="73"/>
      <c r="O224" s="73"/>
      <c r="P224" s="73"/>
      <c r="Q224" s="73"/>
      <c r="R224" s="73"/>
      <c r="S224" s="73"/>
      <c r="T224" s="73"/>
      <c r="U224" s="62"/>
      <c r="V224" s="62"/>
      <c r="W224" s="135"/>
      <c r="X224" s="68" t="s">
        <v>43</v>
      </c>
      <c r="Y224" s="68" t="s">
        <v>43</v>
      </c>
      <c r="Z224" s="68" t="s">
        <v>43</v>
      </c>
      <c r="AA224" s="68" t="s">
        <v>43</v>
      </c>
      <c r="AD224" s="62"/>
      <c r="AE224" s="62"/>
    </row>
    <row r="225" spans="1:31" x14ac:dyDescent="0.2">
      <c r="A225" s="137">
        <v>12</v>
      </c>
      <c r="B225" s="152" t="s">
        <v>152</v>
      </c>
      <c r="C225" s="153"/>
      <c r="D225" s="68">
        <v>2</v>
      </c>
      <c r="E225" s="68">
        <f>D225*A225</f>
        <v>24</v>
      </c>
      <c r="F225" s="65"/>
      <c r="G225" s="71">
        <v>3000</v>
      </c>
      <c r="H225" s="78"/>
      <c r="I225" s="68">
        <f>G225*A225</f>
        <v>36000</v>
      </c>
      <c r="J225" s="62"/>
      <c r="K225" s="62"/>
      <c r="L225" s="62"/>
      <c r="M225" s="73"/>
      <c r="N225" s="73"/>
      <c r="O225" s="72">
        <v>6</v>
      </c>
      <c r="P225" s="72">
        <v>6</v>
      </c>
      <c r="Q225" s="72">
        <v>6</v>
      </c>
      <c r="R225" s="72">
        <v>6</v>
      </c>
      <c r="S225" s="73"/>
      <c r="T225" s="73"/>
      <c r="U225" s="62"/>
      <c r="V225" s="62"/>
      <c r="W225" s="62"/>
      <c r="X225" s="71" t="s">
        <v>155</v>
      </c>
      <c r="Y225" s="71" t="s">
        <v>155</v>
      </c>
      <c r="Z225" s="71" t="s">
        <v>155</v>
      </c>
      <c r="AA225" s="71" t="s">
        <v>155</v>
      </c>
      <c r="AB225" s="62"/>
      <c r="AC225" s="62"/>
      <c r="AD225" s="62"/>
      <c r="AE225" s="62"/>
    </row>
    <row r="226" spans="1:31" x14ac:dyDescent="0.2">
      <c r="A226" s="137">
        <v>80</v>
      </c>
      <c r="B226" s="152" t="s">
        <v>153</v>
      </c>
      <c r="C226" s="153"/>
      <c r="D226" s="68">
        <v>0.25</v>
      </c>
      <c r="E226" s="68">
        <f>D226*A226</f>
        <v>20</v>
      </c>
      <c r="F226" s="65"/>
      <c r="G226" s="71">
        <v>200</v>
      </c>
      <c r="H226" s="78"/>
      <c r="I226" s="68">
        <f>G226*A226</f>
        <v>16000</v>
      </c>
      <c r="J226" s="62"/>
      <c r="K226" s="62"/>
      <c r="L226" s="62"/>
      <c r="M226" s="73"/>
      <c r="N226" s="73"/>
      <c r="O226" s="72">
        <f>20*0.25</f>
        <v>5</v>
      </c>
      <c r="P226" s="72">
        <v>5</v>
      </c>
      <c r="Q226" s="72">
        <v>5</v>
      </c>
      <c r="R226" s="72">
        <v>5</v>
      </c>
      <c r="S226" s="73"/>
      <c r="T226" s="73"/>
      <c r="U226" s="62"/>
      <c r="V226" s="62"/>
      <c r="W226" s="62"/>
      <c r="X226" s="71" t="s">
        <v>156</v>
      </c>
      <c r="Y226" s="71" t="s">
        <v>157</v>
      </c>
      <c r="Z226" s="71" t="s">
        <v>156</v>
      </c>
      <c r="AA226" s="71" t="s">
        <v>157</v>
      </c>
      <c r="AB226" s="62"/>
      <c r="AC226" s="62"/>
      <c r="AD226" s="62"/>
      <c r="AE226" s="62"/>
    </row>
    <row r="227" spans="1:31" x14ac:dyDescent="0.2">
      <c r="A227" s="137">
        <v>4</v>
      </c>
      <c r="B227" s="152" t="s">
        <v>23</v>
      </c>
      <c r="C227" s="153"/>
      <c r="D227" s="68">
        <v>1</v>
      </c>
      <c r="E227" s="68">
        <f t="shared" ref="E227:E228" si="35">D227*A227</f>
        <v>4</v>
      </c>
      <c r="F227" s="65"/>
      <c r="G227" s="71">
        <v>3500</v>
      </c>
      <c r="H227" s="78"/>
      <c r="I227" s="68">
        <f>G227*A227</f>
        <v>14000</v>
      </c>
      <c r="J227" s="62"/>
      <c r="K227" s="62"/>
      <c r="L227" s="62"/>
      <c r="M227" s="73"/>
      <c r="N227" s="73"/>
      <c r="O227" s="72">
        <v>1</v>
      </c>
      <c r="P227" s="72">
        <v>1</v>
      </c>
      <c r="Q227" s="72">
        <v>1</v>
      </c>
      <c r="R227" s="72">
        <v>1</v>
      </c>
      <c r="S227" s="73"/>
      <c r="T227" s="73"/>
      <c r="U227" s="62"/>
      <c r="V227" s="62"/>
      <c r="W227" s="62"/>
      <c r="X227" s="79" t="s">
        <v>44</v>
      </c>
      <c r="Y227" s="80" t="s">
        <v>44</v>
      </c>
      <c r="Z227" s="80" t="s">
        <v>44</v>
      </c>
      <c r="AA227" s="80" t="s">
        <v>44</v>
      </c>
      <c r="AB227" s="62"/>
      <c r="AC227" s="62"/>
      <c r="AD227" s="62"/>
      <c r="AE227" s="62"/>
    </row>
    <row r="228" spans="1:31" x14ac:dyDescent="0.2">
      <c r="A228" s="71">
        <v>90</v>
      </c>
      <c r="B228" s="154" t="s">
        <v>22</v>
      </c>
      <c r="C228" s="155"/>
      <c r="D228" s="140">
        <v>0.42</v>
      </c>
      <c r="E228" s="140">
        <f t="shared" si="35"/>
        <v>37.799999999999997</v>
      </c>
      <c r="F228" s="62"/>
      <c r="G228" s="71">
        <v>400</v>
      </c>
      <c r="H228" s="78"/>
      <c r="I228" s="68">
        <f>G228*A228</f>
        <v>36000</v>
      </c>
      <c r="J228" s="62"/>
      <c r="K228" s="62"/>
      <c r="L228" s="62"/>
      <c r="M228" s="73"/>
      <c r="N228" s="73"/>
      <c r="O228" s="72">
        <f>22*D228</f>
        <v>9.24</v>
      </c>
      <c r="P228" s="72">
        <f>D228*23</f>
        <v>9.66</v>
      </c>
      <c r="Q228" s="72">
        <f>22*D228</f>
        <v>9.24</v>
      </c>
      <c r="R228" s="72">
        <f>23*D228</f>
        <v>9.66</v>
      </c>
      <c r="S228" s="73"/>
      <c r="T228" s="73"/>
      <c r="U228" s="62"/>
      <c r="V228" s="62"/>
      <c r="W228" s="62"/>
      <c r="AD228" s="62"/>
      <c r="AE228" s="62"/>
    </row>
    <row r="229" spans="1:31" x14ac:dyDescent="0.2">
      <c r="A229" s="99"/>
      <c r="B229" s="62"/>
      <c r="C229" s="62"/>
      <c r="D229" s="62"/>
      <c r="E229" s="62"/>
      <c r="F229" s="62"/>
      <c r="G229" s="62"/>
      <c r="H229" s="62"/>
      <c r="I229" s="62"/>
      <c r="J229" s="62"/>
      <c r="K229" s="62"/>
      <c r="L229" s="62"/>
      <c r="M229" s="73"/>
      <c r="N229" s="73"/>
      <c r="O229" s="73"/>
      <c r="P229" s="73"/>
      <c r="Q229" s="73"/>
      <c r="R229" s="73"/>
      <c r="S229" s="73"/>
      <c r="T229" s="73"/>
      <c r="U229" s="62"/>
      <c r="V229" s="62"/>
      <c r="W229" s="62"/>
      <c r="AD229" s="62"/>
      <c r="AE229" s="62"/>
    </row>
    <row r="230" spans="1:31" x14ac:dyDescent="0.2">
      <c r="A230" s="62"/>
      <c r="B230" s="62"/>
      <c r="C230" s="62"/>
      <c r="D230" s="62"/>
      <c r="E230" s="62"/>
      <c r="F230" s="62"/>
      <c r="G230" s="62"/>
      <c r="H230" s="62"/>
      <c r="I230" s="62"/>
      <c r="J230" s="65"/>
      <c r="K230" s="62"/>
      <c r="L230" s="62"/>
      <c r="M230" s="73"/>
      <c r="N230" s="73"/>
      <c r="O230" s="73"/>
      <c r="P230" s="73"/>
      <c r="Q230" s="73"/>
      <c r="R230" s="73"/>
      <c r="S230" s="73"/>
      <c r="T230" s="73"/>
      <c r="U230" s="62"/>
      <c r="V230" s="62"/>
      <c r="W230" s="62"/>
      <c r="X230" s="156" t="s">
        <v>72</v>
      </c>
      <c r="Y230" s="85" t="s">
        <v>144</v>
      </c>
      <c r="Z230" s="136" t="s">
        <v>160</v>
      </c>
      <c r="AA230" s="158" t="s">
        <v>73</v>
      </c>
      <c r="AB230" s="85" t="s">
        <v>71</v>
      </c>
      <c r="AC230" s="136" t="s">
        <v>158</v>
      </c>
      <c r="AD230" s="62"/>
      <c r="AE230" s="62"/>
    </row>
    <row r="231" spans="1:31" ht="16" thickBot="1" x14ac:dyDescent="0.25">
      <c r="J231" s="62"/>
      <c r="K231" s="65" t="s">
        <v>32</v>
      </c>
      <c r="L231" s="62" t="s">
        <v>28</v>
      </c>
      <c r="M231" s="73"/>
      <c r="N231" s="73"/>
      <c r="O231" s="88">
        <f>O225+O226+O227+O228</f>
        <v>21.240000000000002</v>
      </c>
      <c r="P231" s="88">
        <f>P225+P226+P227+P228</f>
        <v>21.66</v>
      </c>
      <c r="Q231" s="88">
        <f>Q225+Q226+Q227+Q228</f>
        <v>21.240000000000002</v>
      </c>
      <c r="R231" s="88">
        <f>R225+R226+R227+R228</f>
        <v>21.66</v>
      </c>
      <c r="S231" s="73"/>
      <c r="T231" s="73"/>
      <c r="U231" s="62"/>
      <c r="V231" s="62"/>
      <c r="W231" s="62"/>
      <c r="X231" s="157"/>
      <c r="Y231" s="70" t="s">
        <v>46</v>
      </c>
      <c r="Z231" s="68" t="s">
        <v>159</v>
      </c>
      <c r="AA231" s="159"/>
      <c r="AB231" s="70" t="s">
        <v>46</v>
      </c>
      <c r="AC231" s="68" t="s">
        <v>159</v>
      </c>
      <c r="AD231" s="62"/>
      <c r="AE231" s="62"/>
    </row>
    <row r="232" spans="1:31" ht="16" thickBot="1" x14ac:dyDescent="0.25">
      <c r="J232" s="62"/>
      <c r="K232" s="62"/>
      <c r="L232" s="62" t="s">
        <v>29</v>
      </c>
      <c r="M232" s="73"/>
      <c r="N232" s="73"/>
      <c r="O232" s="90">
        <f>O231/4</f>
        <v>5.3100000000000005</v>
      </c>
      <c r="P232" s="90">
        <f>P231/4</f>
        <v>5.415</v>
      </c>
      <c r="Q232" s="90">
        <f>Q231/4</f>
        <v>5.3100000000000005</v>
      </c>
      <c r="R232" s="90">
        <f>R231/4</f>
        <v>5.415</v>
      </c>
      <c r="S232" s="73"/>
      <c r="T232" s="73"/>
      <c r="U232" s="62"/>
      <c r="V232" s="62"/>
      <c r="W232" s="62"/>
      <c r="X232" s="62"/>
      <c r="Y232" s="69" t="s">
        <v>45</v>
      </c>
      <c r="Z232" s="140">
        <v>20</v>
      </c>
      <c r="AA232" s="62"/>
      <c r="AB232" s="62"/>
      <c r="AC232" s="62"/>
      <c r="AD232" s="62"/>
      <c r="AE232" s="62"/>
    </row>
    <row r="233" spans="1:31" x14ac:dyDescent="0.2">
      <c r="X233" s="62"/>
      <c r="Y233" s="87" t="s">
        <v>47</v>
      </c>
      <c r="Z233" s="137">
        <f>I225+I226+I227+I228</f>
        <v>102000</v>
      </c>
      <c r="AA233" s="62"/>
      <c r="AB233" s="62"/>
      <c r="AC233" s="62"/>
    </row>
    <row r="234" spans="1:31" x14ac:dyDescent="0.2">
      <c r="X234" s="62"/>
      <c r="Y234" s="89" t="s">
        <v>47</v>
      </c>
      <c r="Z234" s="137">
        <v>0</v>
      </c>
      <c r="AA234" s="62"/>
      <c r="AB234" s="62"/>
      <c r="AC234" s="62"/>
    </row>
    <row r="243" spans="27:27" x14ac:dyDescent="0.2">
      <c r="AA243" s="107"/>
    </row>
  </sheetData>
  <mergeCells count="253">
    <mergeCell ref="AA230:AA231"/>
    <mergeCell ref="B142:C142"/>
    <mergeCell ref="A144:C144"/>
    <mergeCell ref="D144:E144"/>
    <mergeCell ref="G144:I144"/>
    <mergeCell ref="M144:T144"/>
    <mergeCell ref="V144:AC144"/>
    <mergeCell ref="B145:C145"/>
    <mergeCell ref="G145:H145"/>
    <mergeCell ref="X152:X153"/>
    <mergeCell ref="AA152:AA153"/>
    <mergeCell ref="B156:C156"/>
    <mergeCell ref="B224:C224"/>
    <mergeCell ref="B225:C225"/>
    <mergeCell ref="B226:C226"/>
    <mergeCell ref="B227:C227"/>
    <mergeCell ref="B228:C228"/>
    <mergeCell ref="X230:X231"/>
    <mergeCell ref="B219:C219"/>
    <mergeCell ref="A221:C221"/>
    <mergeCell ref="D221:E221"/>
    <mergeCell ref="G221:I221"/>
    <mergeCell ref="M221:T221"/>
    <mergeCell ref="V221:AC221"/>
    <mergeCell ref="B222:C222"/>
    <mergeCell ref="G222:H222"/>
    <mergeCell ref="B223:C223"/>
    <mergeCell ref="B173:C173"/>
    <mergeCell ref="B175:C175"/>
    <mergeCell ref="B166:C166"/>
    <mergeCell ref="B167:C167"/>
    <mergeCell ref="B168:C168"/>
    <mergeCell ref="B169:C169"/>
    <mergeCell ref="B170:C170"/>
    <mergeCell ref="B171:C171"/>
    <mergeCell ref="B194:C194"/>
    <mergeCell ref="B199:C199"/>
    <mergeCell ref="A201:C201"/>
    <mergeCell ref="D201:E201"/>
    <mergeCell ref="G201:I201"/>
    <mergeCell ref="X171:X172"/>
    <mergeCell ref="AA171:AA172"/>
    <mergeCell ref="B172:C172"/>
    <mergeCell ref="B161:C161"/>
    <mergeCell ref="A163:C163"/>
    <mergeCell ref="D163:E163"/>
    <mergeCell ref="G163:I163"/>
    <mergeCell ref="M163:T163"/>
    <mergeCell ref="V163:AC163"/>
    <mergeCell ref="B164:C164"/>
    <mergeCell ref="G164:H164"/>
    <mergeCell ref="B165:C165"/>
    <mergeCell ref="X114:X115"/>
    <mergeCell ref="AA114:AA115"/>
    <mergeCell ref="B115:C115"/>
    <mergeCell ref="B116:C116"/>
    <mergeCell ref="B118:C118"/>
    <mergeCell ref="B110:C110"/>
    <mergeCell ref="B111:C111"/>
    <mergeCell ref="B112:C112"/>
    <mergeCell ref="B113:C113"/>
    <mergeCell ref="B114:C114"/>
    <mergeCell ref="B117:C117"/>
    <mergeCell ref="B107:C107"/>
    <mergeCell ref="G107:H107"/>
    <mergeCell ref="B108:C108"/>
    <mergeCell ref="B109:C109"/>
    <mergeCell ref="B104:C104"/>
    <mergeCell ref="A106:C106"/>
    <mergeCell ref="D106:E106"/>
    <mergeCell ref="G106:I106"/>
    <mergeCell ref="M106:T106"/>
    <mergeCell ref="B96:C96"/>
    <mergeCell ref="B97:C97"/>
    <mergeCell ref="B98:C98"/>
    <mergeCell ref="B91:C91"/>
    <mergeCell ref="B92:C92"/>
    <mergeCell ref="B93:C93"/>
    <mergeCell ref="B94:C94"/>
    <mergeCell ref="B95:C95"/>
    <mergeCell ref="V106:AC106"/>
    <mergeCell ref="B99:C99"/>
    <mergeCell ref="X95:X96"/>
    <mergeCell ref="AA95:AA96"/>
    <mergeCell ref="AA63:AA64"/>
    <mergeCell ref="X63:X64"/>
    <mergeCell ref="X10:X11"/>
    <mergeCell ref="AA10:AA11"/>
    <mergeCell ref="AA28:AA29"/>
    <mergeCell ref="X28:X29"/>
    <mergeCell ref="X46:X47"/>
    <mergeCell ref="AA46:AA47"/>
    <mergeCell ref="V87:AC87"/>
    <mergeCell ref="B59:C59"/>
    <mergeCell ref="B60:C60"/>
    <mergeCell ref="B61:C61"/>
    <mergeCell ref="B62:C62"/>
    <mergeCell ref="B66:C66"/>
    <mergeCell ref="B75:C75"/>
    <mergeCell ref="B77:C77"/>
    <mergeCell ref="B78:C78"/>
    <mergeCell ref="B74:C74"/>
    <mergeCell ref="B65:C65"/>
    <mergeCell ref="B63:C63"/>
    <mergeCell ref="B64:C64"/>
    <mergeCell ref="B70:C70"/>
    <mergeCell ref="A72:C72"/>
    <mergeCell ref="B44:C44"/>
    <mergeCell ref="B45:C45"/>
    <mergeCell ref="B24:C24"/>
    <mergeCell ref="B25:C25"/>
    <mergeCell ref="B26:C26"/>
    <mergeCell ref="B39:C39"/>
    <mergeCell ref="B56:C56"/>
    <mergeCell ref="B40:C40"/>
    <mergeCell ref="B42:C42"/>
    <mergeCell ref="B48:C48"/>
    <mergeCell ref="B47:C47"/>
    <mergeCell ref="B31:C31"/>
    <mergeCell ref="B27:C27"/>
    <mergeCell ref="B28:C28"/>
    <mergeCell ref="B29:C29"/>
    <mergeCell ref="B30:C30"/>
    <mergeCell ref="A38:C38"/>
    <mergeCell ref="A55:C55"/>
    <mergeCell ref="B58:C58"/>
    <mergeCell ref="M3:T3"/>
    <mergeCell ref="V3:AC3"/>
    <mergeCell ref="V38:AC38"/>
    <mergeCell ref="G55:I55"/>
    <mergeCell ref="M55:T55"/>
    <mergeCell ref="V55:AC55"/>
    <mergeCell ref="D20:E20"/>
    <mergeCell ref="G20:I20"/>
    <mergeCell ref="M20:T20"/>
    <mergeCell ref="V20:AC20"/>
    <mergeCell ref="G21:H21"/>
    <mergeCell ref="M38:T38"/>
    <mergeCell ref="B57:C57"/>
    <mergeCell ref="B36:C36"/>
    <mergeCell ref="D38:E38"/>
    <mergeCell ref="G38:I38"/>
    <mergeCell ref="G39:H39"/>
    <mergeCell ref="B41:C41"/>
    <mergeCell ref="B53:C53"/>
    <mergeCell ref="D55:E55"/>
    <mergeCell ref="G56:H56"/>
    <mergeCell ref="B46:C46"/>
    <mergeCell ref="B43:C43"/>
    <mergeCell ref="B1:C1"/>
    <mergeCell ref="B6:C6"/>
    <mergeCell ref="D3:E3"/>
    <mergeCell ref="G3:I3"/>
    <mergeCell ref="G4:H4"/>
    <mergeCell ref="B23:C23"/>
    <mergeCell ref="A3:C3"/>
    <mergeCell ref="B18:C18"/>
    <mergeCell ref="B12:C12"/>
    <mergeCell ref="B13:C13"/>
    <mergeCell ref="B4:C4"/>
    <mergeCell ref="B21:C21"/>
    <mergeCell ref="B22:C22"/>
    <mergeCell ref="A20:C20"/>
    <mergeCell ref="B5:C5"/>
    <mergeCell ref="B7:C7"/>
    <mergeCell ref="B8:C8"/>
    <mergeCell ref="B9:C9"/>
    <mergeCell ref="B10:C10"/>
    <mergeCell ref="B11:C11"/>
    <mergeCell ref="D72:E72"/>
    <mergeCell ref="G72:I72"/>
    <mergeCell ref="M72:T72"/>
    <mergeCell ref="V72:AC72"/>
    <mergeCell ref="B73:C73"/>
    <mergeCell ref="G73:H73"/>
    <mergeCell ref="X78:X79"/>
    <mergeCell ref="AA78:AA79"/>
    <mergeCell ref="B76:C76"/>
    <mergeCell ref="B88:C88"/>
    <mergeCell ref="G88:H88"/>
    <mergeCell ref="B89:C89"/>
    <mergeCell ref="B90:C90"/>
    <mergeCell ref="B85:C85"/>
    <mergeCell ref="A87:C87"/>
    <mergeCell ref="D87:E87"/>
    <mergeCell ref="G87:I87"/>
    <mergeCell ref="M87:T87"/>
    <mergeCell ref="B123:C123"/>
    <mergeCell ref="A125:C125"/>
    <mergeCell ref="D125:E125"/>
    <mergeCell ref="G125:I125"/>
    <mergeCell ref="M125:T125"/>
    <mergeCell ref="V125:AC125"/>
    <mergeCell ref="B126:C126"/>
    <mergeCell ref="G126:H126"/>
    <mergeCell ref="B127:C127"/>
    <mergeCell ref="B128:C128"/>
    <mergeCell ref="B129:C129"/>
    <mergeCell ref="B130:C130"/>
    <mergeCell ref="B131:C131"/>
    <mergeCell ref="B132:C132"/>
    <mergeCell ref="B133:C133"/>
    <mergeCell ref="X133:X134"/>
    <mergeCell ref="AA133:AA134"/>
    <mergeCell ref="B134:C134"/>
    <mergeCell ref="B135:C135"/>
    <mergeCell ref="B136:C136"/>
    <mergeCell ref="B137:C137"/>
    <mergeCell ref="B154:C154"/>
    <mergeCell ref="B155:C155"/>
    <mergeCell ref="B152:C152"/>
    <mergeCell ref="B153:C153"/>
    <mergeCell ref="B146:C146"/>
    <mergeCell ref="B147:C147"/>
    <mergeCell ref="B148:C148"/>
    <mergeCell ref="B149:C149"/>
    <mergeCell ref="B150:C150"/>
    <mergeCell ref="B151:C151"/>
    <mergeCell ref="X192:X193"/>
    <mergeCell ref="AA192:AA193"/>
    <mergeCell ref="B191:C191"/>
    <mergeCell ref="B180:C180"/>
    <mergeCell ref="A182:C182"/>
    <mergeCell ref="D182:E182"/>
    <mergeCell ref="G182:I182"/>
    <mergeCell ref="M182:T182"/>
    <mergeCell ref="V182:AC182"/>
    <mergeCell ref="B183:C183"/>
    <mergeCell ref="G183:H183"/>
    <mergeCell ref="B184:C184"/>
    <mergeCell ref="B192:C192"/>
    <mergeCell ref="B193:C193"/>
    <mergeCell ref="B185:C185"/>
    <mergeCell ref="B186:C186"/>
    <mergeCell ref="B187:C187"/>
    <mergeCell ref="B188:C188"/>
    <mergeCell ref="B189:C189"/>
    <mergeCell ref="B190:C190"/>
    <mergeCell ref="M201:T201"/>
    <mergeCell ref="V201:AC201"/>
    <mergeCell ref="B202:C202"/>
    <mergeCell ref="G202:H202"/>
    <mergeCell ref="B203:C203"/>
    <mergeCell ref="B204:C204"/>
    <mergeCell ref="B211:C211"/>
    <mergeCell ref="B205:C205"/>
    <mergeCell ref="B206:C206"/>
    <mergeCell ref="B207:C207"/>
    <mergeCell ref="B208:C208"/>
    <mergeCell ref="B209:C209"/>
    <mergeCell ref="X211:X212"/>
    <mergeCell ref="AA211:AA212"/>
    <mergeCell ref="B210:C210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SNCF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DUMONT</dc:creator>
  <cp:lastModifiedBy>Utilisateur de Microsoft Office</cp:lastModifiedBy>
  <dcterms:created xsi:type="dcterms:W3CDTF">2016-07-11T10:58:12Z</dcterms:created>
  <dcterms:modified xsi:type="dcterms:W3CDTF">2016-08-17T17:54:26Z</dcterms:modified>
</cp:coreProperties>
</file>