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udibert\Desktop\"/>
    </mc:Choice>
  </mc:AlternateContent>
  <bookViews>
    <workbookView xWindow="0" yWindow="0" windowWidth="28800" windowHeight="10785"/>
  </bookViews>
  <sheets>
    <sheet name="Suivi heures Sup" sheetId="1" r:id="rId1"/>
  </sheets>
  <definedNames>
    <definedName name="_xlnm._FilterDatabase" localSheetId="0" hidden="1">'Suivi heures Sup'!$A$3:$M$52</definedName>
    <definedName name="e">#REF!</definedName>
    <definedName name="_xlnm.Print_Area" localSheetId="0">'Suivi heures Sup'!$A$1:$L$56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2" i="1"/>
  <c r="C54" i="1"/>
  <c r="D56" i="1"/>
  <c r="C33" i="1" l="1"/>
  <c r="D33" i="1"/>
  <c r="E33" i="1"/>
  <c r="F33" i="1"/>
  <c r="G33" i="1"/>
  <c r="H33" i="1"/>
  <c r="C34" i="1"/>
  <c r="D34" i="1"/>
  <c r="F34" i="1"/>
  <c r="G34" i="1"/>
  <c r="H34" i="1"/>
  <c r="K34" i="1"/>
  <c r="I35" i="1"/>
  <c r="K35" i="1"/>
  <c r="I36" i="1"/>
  <c r="K36" i="1"/>
  <c r="C37" i="1"/>
  <c r="I37" i="1"/>
  <c r="I38" i="1"/>
  <c r="K38" i="1"/>
  <c r="C39" i="1"/>
  <c r="D39" i="1"/>
  <c r="E39" i="1"/>
  <c r="F39" i="1"/>
  <c r="G39" i="1"/>
  <c r="H39" i="1"/>
  <c r="I40" i="1"/>
  <c r="K40" i="1"/>
  <c r="C41" i="1"/>
  <c r="D41" i="1"/>
  <c r="E41" i="1"/>
  <c r="F41" i="1"/>
  <c r="G41" i="1"/>
  <c r="H41" i="1"/>
  <c r="C42" i="1"/>
  <c r="D42" i="1"/>
  <c r="E42" i="1"/>
  <c r="F42" i="1"/>
  <c r="G42" i="1"/>
  <c r="H42" i="1"/>
  <c r="I43" i="1"/>
  <c r="K43" i="1"/>
  <c r="C44" i="1"/>
  <c r="D44" i="1"/>
  <c r="E44" i="1"/>
  <c r="F44" i="1"/>
  <c r="G44" i="1"/>
  <c r="H44" i="1"/>
  <c r="I44" i="1" s="1"/>
  <c r="C45" i="1"/>
  <c r="D45" i="1"/>
  <c r="E45" i="1"/>
  <c r="F45" i="1"/>
  <c r="G45" i="1"/>
  <c r="H45" i="1"/>
  <c r="I45" i="1" s="1"/>
  <c r="C46" i="1"/>
  <c r="D46" i="1"/>
  <c r="E46" i="1"/>
  <c r="F46" i="1"/>
  <c r="G46" i="1"/>
  <c r="H46" i="1"/>
  <c r="I46" i="1" s="1"/>
  <c r="C47" i="1"/>
  <c r="K47" i="1" s="1"/>
  <c r="D47" i="1"/>
  <c r="I47" i="1"/>
  <c r="C48" i="1"/>
  <c r="D48" i="1"/>
  <c r="E48" i="1"/>
  <c r="F48" i="1"/>
  <c r="H48" i="1"/>
  <c r="K48" i="1" s="1"/>
  <c r="C49" i="1"/>
  <c r="K49" i="1" s="1"/>
  <c r="I49" i="1"/>
  <c r="C50" i="1"/>
  <c r="D50" i="1"/>
  <c r="E50" i="1"/>
  <c r="F50" i="1"/>
  <c r="G50" i="1"/>
  <c r="H50" i="1"/>
  <c r="I50" i="1" s="1"/>
  <c r="K50" i="1"/>
  <c r="H51" i="1" l="1"/>
  <c r="D51" i="1"/>
  <c r="K41" i="1"/>
  <c r="F51" i="1"/>
  <c r="G51" i="1"/>
  <c r="E51" i="1"/>
  <c r="K42" i="1"/>
  <c r="I48" i="1"/>
  <c r="I41" i="1"/>
  <c r="I39" i="1"/>
  <c r="I33" i="1"/>
  <c r="C51" i="1"/>
  <c r="K37" i="1"/>
  <c r="I34" i="1"/>
  <c r="I42" i="1"/>
  <c r="K46" i="1"/>
  <c r="K45" i="1"/>
  <c r="K44" i="1"/>
  <c r="K39" i="1"/>
  <c r="K33" i="1"/>
  <c r="K30" i="1"/>
  <c r="I30" i="1"/>
  <c r="K29" i="1"/>
  <c r="I29" i="1"/>
  <c r="K28" i="1"/>
  <c r="I28" i="1"/>
  <c r="H27" i="1"/>
  <c r="G27" i="1"/>
  <c r="F27" i="1"/>
  <c r="E27" i="1"/>
  <c r="D27" i="1"/>
  <c r="C27" i="1"/>
  <c r="K26" i="1"/>
  <c r="I26" i="1"/>
  <c r="K25" i="1"/>
  <c r="I25" i="1"/>
  <c r="E25" i="1"/>
  <c r="K24" i="1"/>
  <c r="I24" i="1"/>
  <c r="K23" i="1"/>
  <c r="I23" i="1"/>
  <c r="K22" i="1"/>
  <c r="G22" i="1"/>
  <c r="F22" i="1"/>
  <c r="K21" i="1"/>
  <c r="I21" i="1"/>
  <c r="K20" i="1"/>
  <c r="I20" i="1"/>
  <c r="K19" i="1"/>
  <c r="I19" i="1"/>
  <c r="K18" i="1"/>
  <c r="I18" i="1"/>
  <c r="K17" i="1"/>
  <c r="I17" i="1"/>
  <c r="E17" i="1"/>
  <c r="D17" i="1"/>
  <c r="H16" i="1"/>
  <c r="H31" i="1" s="1"/>
  <c r="H52" i="1" s="1"/>
  <c r="D16" i="1"/>
  <c r="C16" i="1"/>
  <c r="K15" i="1"/>
  <c r="I15" i="1"/>
  <c r="K14" i="1"/>
  <c r="I14" i="1"/>
  <c r="E14" i="1"/>
  <c r="I13" i="1"/>
  <c r="F13" i="1"/>
  <c r="D13" i="1"/>
  <c r="C13" i="1"/>
  <c r="K13" i="1" s="1"/>
  <c r="K12" i="1"/>
  <c r="I12" i="1"/>
  <c r="K11" i="1"/>
  <c r="I11" i="1"/>
  <c r="K10" i="1"/>
  <c r="I10" i="1"/>
  <c r="K9" i="1"/>
  <c r="I9" i="1"/>
  <c r="K8" i="1"/>
  <c r="I8" i="1"/>
  <c r="K7" i="1"/>
  <c r="I7" i="1"/>
  <c r="D7" i="1"/>
  <c r="K6" i="1"/>
  <c r="I6" i="1"/>
  <c r="K5" i="1"/>
  <c r="I5" i="1"/>
  <c r="D5" i="1"/>
  <c r="G31" i="1" l="1"/>
  <c r="G52" i="1" s="1"/>
  <c r="I22" i="1"/>
  <c r="I27" i="1"/>
  <c r="K16" i="1"/>
  <c r="K27" i="1"/>
  <c r="I51" i="1"/>
  <c r="J51" i="1"/>
  <c r="K51" i="1"/>
  <c r="L51" i="1"/>
  <c r="E31" i="1"/>
  <c r="E52" i="1" s="1"/>
  <c r="I16" i="1"/>
  <c r="D31" i="1"/>
  <c r="D52" i="1" s="1"/>
  <c r="F31" i="1"/>
  <c r="F52" i="1" s="1"/>
  <c r="J31" i="1"/>
  <c r="C31" i="1"/>
  <c r="I31" i="1" l="1"/>
  <c r="D54" i="1"/>
  <c r="K31" i="1"/>
  <c r="L31" i="1"/>
  <c r="G56" i="1"/>
  <c r="G54" i="1"/>
  <c r="F54" i="1"/>
  <c r="F56" i="1"/>
  <c r="E54" i="1"/>
  <c r="E56" i="1"/>
  <c r="H56" i="1" l="1"/>
  <c r="J52" i="1"/>
  <c r="H54" i="1"/>
  <c r="I52" i="1"/>
  <c r="L52" i="1"/>
  <c r="K52" i="1"/>
</calcChain>
</file>

<file path=xl/sharedStrings.xml><?xml version="1.0" encoding="utf-8"?>
<sst xmlns="http://schemas.openxmlformats.org/spreadsheetml/2006/main" count="81" uniqueCount="68">
  <si>
    <t>Services</t>
  </si>
  <si>
    <t>Heures Dues</t>
  </si>
  <si>
    <t>Gvolution</t>
  </si>
  <si>
    <t>Diminution</t>
  </si>
  <si>
    <t>S53</t>
  </si>
  <si>
    <t>S01</t>
  </si>
  <si>
    <t>S02</t>
  </si>
  <si>
    <t>S03</t>
  </si>
  <si>
    <t>S04</t>
  </si>
  <si>
    <t>S05</t>
  </si>
  <si>
    <t>S05-S04</t>
  </si>
  <si>
    <t>%</t>
  </si>
  <si>
    <t>S53-S05</t>
  </si>
  <si>
    <t>Augmentation</t>
  </si>
  <si>
    <t xml:space="preserve"> </t>
  </si>
  <si>
    <t>ì</t>
  </si>
  <si>
    <t>î</t>
  </si>
  <si>
    <t>TOTAL Heures Supplémentaires</t>
  </si>
  <si>
    <t>EVOLUTION PAS SEMAINE (Heures)</t>
  </si>
  <si>
    <t>EVOLUTION PAS SEMAINE (%)</t>
  </si>
  <si>
    <t>SERVICE 1</t>
  </si>
  <si>
    <t>SERVICE 2</t>
  </si>
  <si>
    <t>0000000868</t>
  </si>
  <si>
    <t>0000000949</t>
  </si>
  <si>
    <t>0000001055</t>
  </si>
  <si>
    <t>0000000575</t>
  </si>
  <si>
    <t>0000001329</t>
  </si>
  <si>
    <t>0000000114</t>
  </si>
  <si>
    <t>0000001000</t>
  </si>
  <si>
    <t>0000001020</t>
  </si>
  <si>
    <t>0000000069</t>
  </si>
  <si>
    <t>0000001146</t>
  </si>
  <si>
    <t>0000000821</t>
  </si>
  <si>
    <t>0000001311</t>
  </si>
  <si>
    <t>0000000743</t>
  </si>
  <si>
    <t>0000001053</t>
  </si>
  <si>
    <t>0000000965</t>
  </si>
  <si>
    <t>0000001186</t>
  </si>
  <si>
    <t>0000000915</t>
  </si>
  <si>
    <t>0000000669</t>
  </si>
  <si>
    <t>0000007990</t>
  </si>
  <si>
    <t>0000008028</t>
  </si>
  <si>
    <t>0000001143</t>
  </si>
  <si>
    <t>0000000413</t>
  </si>
  <si>
    <t>0000001117</t>
  </si>
  <si>
    <t>0000001387</t>
  </si>
  <si>
    <t>0000007572</t>
  </si>
  <si>
    <t>0000001319</t>
  </si>
  <si>
    <t>0000008018</t>
  </si>
  <si>
    <t>0000001140</t>
  </si>
  <si>
    <t>0000000914</t>
  </si>
  <si>
    <t>0000001318</t>
  </si>
  <si>
    <t>0000000978</t>
  </si>
  <si>
    <t>0000001396</t>
  </si>
  <si>
    <t>0000000022</t>
  </si>
  <si>
    <t>0000001267</t>
  </si>
  <si>
    <t>0000000887</t>
  </si>
  <si>
    <t>0000001151</t>
  </si>
  <si>
    <t>0000001075</t>
  </si>
  <si>
    <t>0000000708</t>
  </si>
  <si>
    <t>0000000578</t>
  </si>
  <si>
    <t>0000000974</t>
  </si>
  <si>
    <t>0000001314</t>
  </si>
  <si>
    <t>0000001332</t>
  </si>
  <si>
    <t>0000001340</t>
  </si>
  <si>
    <t>0000001341</t>
  </si>
  <si>
    <t>0000001240</t>
  </si>
  <si>
    <t>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</si>
</sst>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0"/>
      <name val="Arial"/>
      <family val="2"/>
    </font>
    <font>
      <b/>
      <u/>
      <sz val="16"/>
      <name val="Calibri"/>
      <family val="2"/>
    </font>
    <font>
      <b/>
      <u/>
      <sz val="9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u/>
      <sz val="14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4"/>
      <name val="Wingdings"/>
      <charset val="2"/>
    </font>
    <font>
      <b/>
      <sz val="14"/>
      <color indexed="56"/>
      <name val="Calibri"/>
      <family val="2"/>
    </font>
    <font>
      <b/>
      <sz val="11"/>
      <color indexed="60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Protection="1"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0" fontId="8" fillId="5" borderId="4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2" fontId="11" fillId="7" borderId="3" xfId="0" applyNumberFormat="1" applyFont="1" applyFill="1" applyBorder="1" applyAlignment="1" applyProtection="1">
      <alignment horizontal="center"/>
      <protection locked="0"/>
    </xf>
    <xf numFmtId="2" fontId="11" fillId="7" borderId="4" xfId="0" applyNumberFormat="1" applyFont="1" applyFill="1" applyBorder="1" applyAlignment="1" applyProtection="1">
      <alignment horizontal="center"/>
      <protection locked="0"/>
    </xf>
    <xf numFmtId="2" fontId="11" fillId="7" borderId="8" xfId="0" applyNumberFormat="1" applyFont="1" applyFill="1" applyBorder="1" applyAlignment="1" applyProtection="1">
      <alignment horizontal="center"/>
      <protection locked="0"/>
    </xf>
    <xf numFmtId="2" fontId="11" fillId="2" borderId="9" xfId="0" applyNumberFormat="1" applyFont="1" applyFill="1" applyBorder="1" applyAlignment="1" applyProtection="1">
      <alignment horizontal="center"/>
      <protection locked="0"/>
    </xf>
    <xf numFmtId="10" fontId="11" fillId="2" borderId="10" xfId="0" applyNumberFormat="1" applyFont="1" applyFill="1" applyBorder="1" applyAlignment="1" applyProtection="1">
      <protection locked="0"/>
    </xf>
    <xf numFmtId="2" fontId="11" fillId="2" borderId="10" xfId="0" applyNumberFormat="1" applyFont="1" applyFill="1" applyBorder="1" applyAlignment="1" applyProtection="1">
      <alignment horizontal="center"/>
      <protection locked="0"/>
    </xf>
    <xf numFmtId="10" fontId="11" fillId="2" borderId="11" xfId="0" applyNumberFormat="1" applyFont="1" applyFill="1" applyBorder="1" applyAlignment="1" applyProtection="1">
      <protection locked="0"/>
    </xf>
    <xf numFmtId="2" fontId="11" fillId="7" borderId="12" xfId="0" applyNumberFormat="1" applyFont="1" applyFill="1" applyBorder="1" applyAlignment="1" applyProtection="1">
      <alignment horizontal="center"/>
      <protection locked="0"/>
    </xf>
    <xf numFmtId="10" fontId="11" fillId="2" borderId="13" xfId="0" applyNumberFormat="1" applyFont="1" applyFill="1" applyBorder="1" applyAlignment="1" applyProtection="1">
      <protection locked="0"/>
    </xf>
    <xf numFmtId="2" fontId="12" fillId="7" borderId="12" xfId="0" applyNumberFormat="1" applyFont="1" applyFill="1" applyBorder="1" applyAlignment="1" applyProtection="1">
      <alignment horizontal="center"/>
      <protection locked="0"/>
    </xf>
    <xf numFmtId="2" fontId="12" fillId="7" borderId="8" xfId="0" applyNumberFormat="1" applyFont="1" applyFill="1" applyBorder="1" applyAlignment="1" applyProtection="1">
      <alignment horizontal="center"/>
      <protection locked="0"/>
    </xf>
    <xf numFmtId="10" fontId="11" fillId="2" borderId="14" xfId="0" applyNumberFormat="1" applyFont="1" applyFill="1" applyBorder="1" applyAlignment="1" applyProtection="1">
      <protection locked="0"/>
    </xf>
    <xf numFmtId="2" fontId="10" fillId="5" borderId="1" xfId="0" applyNumberFormat="1" applyFont="1" applyFill="1" applyBorder="1" applyAlignment="1">
      <alignment horizontal="center"/>
    </xf>
    <xf numFmtId="2" fontId="10" fillId="5" borderId="2" xfId="0" applyNumberFormat="1" applyFont="1" applyFill="1" applyBorder="1" applyAlignment="1">
      <alignment horizontal="center"/>
    </xf>
    <xf numFmtId="10" fontId="4" fillId="2" borderId="15" xfId="1" applyNumberFormat="1" applyFont="1" applyFill="1" applyBorder="1" applyAlignment="1" applyProtection="1">
      <alignment horizontal="center"/>
      <protection locked="0"/>
    </xf>
    <xf numFmtId="10" fontId="8" fillId="2" borderId="16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9" fillId="5" borderId="0" xfId="0" applyFont="1" applyFill="1"/>
    <xf numFmtId="0" fontId="10" fillId="2" borderId="2" xfId="0" applyFont="1" applyFill="1" applyBorder="1" applyAlignment="1">
      <alignment wrapText="1"/>
    </xf>
    <xf numFmtId="2" fontId="11" fillId="2" borderId="17" xfId="0" applyNumberFormat="1" applyFont="1" applyFill="1" applyBorder="1" applyAlignment="1" applyProtection="1">
      <alignment horizontal="center"/>
      <protection locked="0"/>
    </xf>
    <xf numFmtId="2" fontId="11" fillId="2" borderId="0" xfId="0" applyNumberFormat="1" applyFont="1" applyFill="1" applyBorder="1" applyAlignment="1" applyProtection="1">
      <alignment horizontal="center"/>
      <protection locked="0"/>
    </xf>
    <xf numFmtId="0" fontId="13" fillId="2" borderId="18" xfId="0" applyFont="1" applyFill="1" applyBorder="1" applyAlignment="1">
      <alignment horizontal="center"/>
    </xf>
    <xf numFmtId="10" fontId="4" fillId="2" borderId="0" xfId="0" applyNumberFormat="1" applyFont="1" applyFill="1" applyBorder="1" applyAlignment="1" applyProtection="1">
      <alignment horizontal="center"/>
      <protection locked="0"/>
    </xf>
    <xf numFmtId="10" fontId="13" fillId="0" borderId="0" xfId="0" applyNumberFormat="1" applyFont="1" applyFill="1" applyBorder="1" applyAlignment="1">
      <alignment horizontal="center"/>
    </xf>
    <xf numFmtId="10" fontId="8" fillId="2" borderId="19" xfId="0" applyNumberFormat="1" applyFont="1" applyFill="1" applyBorder="1" applyAlignment="1" applyProtection="1">
      <alignment horizontal="center"/>
      <protection locked="0"/>
    </xf>
    <xf numFmtId="10" fontId="4" fillId="2" borderId="20" xfId="0" applyNumberFormat="1" applyFont="1" applyFill="1" applyBorder="1" applyAlignment="1" applyProtection="1">
      <alignment horizontal="center"/>
      <protection locked="0"/>
    </xf>
    <xf numFmtId="10" fontId="8" fillId="2" borderId="11" xfId="0" applyNumberFormat="1" applyFont="1" applyFill="1" applyBorder="1" applyAlignment="1" applyProtection="1">
      <alignment horizontal="center"/>
      <protection locked="0"/>
    </xf>
    <xf numFmtId="10" fontId="4" fillId="2" borderId="10" xfId="0" applyNumberFormat="1" applyFont="1" applyFill="1" applyBorder="1" applyAlignment="1" applyProtection="1">
      <alignment horizontal="center"/>
      <protection locked="0"/>
    </xf>
    <xf numFmtId="10" fontId="8" fillId="2" borderId="13" xfId="0" applyNumberFormat="1" applyFont="1" applyFill="1" applyBorder="1" applyAlignment="1" applyProtection="1">
      <alignment horizontal="center"/>
      <protection locked="0"/>
    </xf>
    <xf numFmtId="2" fontId="5" fillId="2" borderId="0" xfId="0" applyNumberFormat="1" applyFont="1" applyFill="1"/>
    <xf numFmtId="10" fontId="4" fillId="2" borderId="21" xfId="0" applyNumberFormat="1" applyFont="1" applyFill="1" applyBorder="1" applyAlignment="1" applyProtection="1">
      <alignment horizontal="center"/>
      <protection locked="0"/>
    </xf>
    <xf numFmtId="10" fontId="8" fillId="2" borderId="22" xfId="0" applyNumberFormat="1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2" fontId="14" fillId="8" borderId="1" xfId="0" applyNumberFormat="1" applyFont="1" applyFill="1" applyBorder="1" applyAlignment="1">
      <alignment horizontal="center"/>
    </xf>
    <xf numFmtId="0" fontId="15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10" fontId="11" fillId="2" borderId="0" xfId="0" applyNumberFormat="1" applyFont="1" applyFill="1" applyBorder="1" applyAlignment="1">
      <alignment horizontal="center"/>
    </xf>
    <xf numFmtId="10" fontId="11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2" fontId="6" fillId="2" borderId="24" xfId="0" applyNumberFormat="1" applyFont="1" applyFill="1" applyBorder="1" applyAlignment="1" applyProtection="1">
      <alignment horizontal="center"/>
      <protection locked="0"/>
    </xf>
    <xf numFmtId="2" fontId="6" fillId="2" borderId="25" xfId="0" applyNumberFormat="1" applyFont="1" applyFill="1" applyBorder="1" applyAlignment="1" applyProtection="1">
      <alignment horizontal="center"/>
      <protection locked="0"/>
    </xf>
    <xf numFmtId="10" fontId="16" fillId="2" borderId="0" xfId="0" applyNumberFormat="1" applyFont="1" applyFill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10" fontId="16" fillId="2" borderId="0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center"/>
    </xf>
    <xf numFmtId="10" fontId="6" fillId="2" borderId="24" xfId="1" applyNumberFormat="1" applyFont="1" applyFill="1" applyBorder="1" applyAlignment="1" applyProtection="1">
      <alignment horizontal="center"/>
      <protection locked="0"/>
    </xf>
    <xf numFmtId="10" fontId="6" fillId="2" borderId="25" xfId="1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0" fillId="0" borderId="0" xfId="0" applyBorder="1"/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3" borderId="26" xfId="0" quotePrefix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1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6" fillId="2" borderId="24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128"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5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theme="6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1"/>
  <sheetViews>
    <sheetView tabSelected="1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7" sqref="G17"/>
    </sheetView>
  </sheetViews>
  <sheetFormatPr defaultRowHeight="15" x14ac:dyDescent="0.25"/>
  <cols>
    <col min="1" max="2" width="15.85546875" style="70" customWidth="1"/>
    <col min="3" max="9" width="12.7109375" style="57" customWidth="1"/>
    <col min="10" max="10" width="14.140625" style="59" bestFit="1" customWidth="1"/>
    <col min="11" max="11" width="12.7109375" style="57" customWidth="1"/>
    <col min="12" max="12" width="14.140625" style="59" customWidth="1"/>
    <col min="13" max="13" width="17.85546875" style="3" customWidth="1"/>
    <col min="14" max="16384" width="9.140625" style="3"/>
  </cols>
  <sheetData>
    <row r="1" spans="1:13" ht="18" customHeight="1" x14ac:dyDescent="0.2">
      <c r="A1" s="77"/>
      <c r="B1" s="77"/>
      <c r="C1" s="77"/>
      <c r="D1" s="77"/>
      <c r="E1" s="77"/>
      <c r="F1" s="1"/>
      <c r="G1" s="1"/>
      <c r="H1" s="1"/>
      <c r="I1" s="2"/>
      <c r="J1" s="2"/>
      <c r="K1" s="2"/>
      <c r="L1" s="2"/>
    </row>
    <row r="2" spans="1:13" ht="18" customHeight="1" thickBot="1" x14ac:dyDescent="0.35">
      <c r="A2" s="4"/>
      <c r="B2" s="4"/>
      <c r="C2" s="5"/>
      <c r="D2" s="5"/>
      <c r="E2" s="5"/>
      <c r="F2" s="5"/>
      <c r="G2" s="5"/>
      <c r="H2" s="5"/>
      <c r="I2" s="6"/>
      <c r="J2" s="7"/>
      <c r="K2" s="8"/>
      <c r="L2" s="7"/>
    </row>
    <row r="3" spans="1:13" ht="18" customHeight="1" thickBot="1" x14ac:dyDescent="0.25">
      <c r="A3" s="9" t="s">
        <v>0</v>
      </c>
      <c r="B3" s="9"/>
      <c r="C3" s="10" t="s">
        <v>1</v>
      </c>
      <c r="D3" s="10" t="s">
        <v>1</v>
      </c>
      <c r="E3" s="10" t="s">
        <v>1</v>
      </c>
      <c r="F3" s="10" t="s">
        <v>1</v>
      </c>
      <c r="G3" s="11" t="s">
        <v>1</v>
      </c>
      <c r="H3" s="11" t="s">
        <v>1</v>
      </c>
      <c r="I3" s="12" t="s">
        <v>2</v>
      </c>
      <c r="J3" s="13" t="s">
        <v>67</v>
      </c>
      <c r="K3" s="13" t="s">
        <v>2</v>
      </c>
      <c r="L3" s="13" t="s">
        <v>2</v>
      </c>
      <c r="M3" s="14" t="s">
        <v>3</v>
      </c>
    </row>
    <row r="4" spans="1:13" ht="15.75" thickBot="1" x14ac:dyDescent="0.25">
      <c r="A4" s="15"/>
      <c r="B4" s="78"/>
      <c r="C4" s="16" t="s">
        <v>4</v>
      </c>
      <c r="D4" s="16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8" t="s">
        <v>10</v>
      </c>
      <c r="J4" s="19" t="s">
        <v>11</v>
      </c>
      <c r="K4" s="18" t="s">
        <v>12</v>
      </c>
      <c r="L4" s="19" t="s">
        <v>11</v>
      </c>
      <c r="M4" s="20" t="s">
        <v>13</v>
      </c>
    </row>
    <row r="5" spans="1:13" ht="18.75" customHeight="1" x14ac:dyDescent="0.25">
      <c r="A5" s="74" t="s">
        <v>20</v>
      </c>
      <c r="B5" s="79" t="s">
        <v>22</v>
      </c>
      <c r="C5" s="21">
        <v>0</v>
      </c>
      <c r="D5" s="21">
        <f>0+0.616666666666667</f>
        <v>0.61666666666666703</v>
      </c>
      <c r="E5" s="22">
        <v>0</v>
      </c>
      <c r="F5" s="22">
        <v>0</v>
      </c>
      <c r="G5" s="23">
        <v>0</v>
      </c>
      <c r="H5" s="23">
        <v>0</v>
      </c>
      <c r="I5" s="24">
        <f t="shared" ref="I5:I31" si="0">+H5-G5</f>
        <v>0</v>
      </c>
      <c r="J5" s="25"/>
      <c r="K5" s="26">
        <f t="shared" ref="K5:K30" si="1">H5-C5</f>
        <v>0</v>
      </c>
      <c r="L5" s="27"/>
    </row>
    <row r="6" spans="1:13" ht="18.75" customHeight="1" x14ac:dyDescent="0.25">
      <c r="A6" s="75"/>
      <c r="B6" s="80" t="s">
        <v>23</v>
      </c>
      <c r="C6" s="28">
        <v>0</v>
      </c>
      <c r="D6" s="28">
        <v>0</v>
      </c>
      <c r="E6" s="23">
        <v>0</v>
      </c>
      <c r="F6" s="23">
        <v>0</v>
      </c>
      <c r="G6" s="23">
        <v>0</v>
      </c>
      <c r="H6" s="23">
        <v>0</v>
      </c>
      <c r="I6" s="24">
        <f t="shared" si="0"/>
        <v>0</v>
      </c>
      <c r="J6" s="25"/>
      <c r="K6" s="26">
        <f t="shared" si="1"/>
        <v>0</v>
      </c>
      <c r="L6" s="29"/>
    </row>
    <row r="7" spans="1:13" ht="18.75" customHeight="1" x14ac:dyDescent="0.25">
      <c r="A7" s="75"/>
      <c r="B7" s="81" t="s">
        <v>24</v>
      </c>
      <c r="C7" s="28">
        <v>0</v>
      </c>
      <c r="D7" s="30">
        <f>0+0.616666666666667</f>
        <v>0.61666666666666703</v>
      </c>
      <c r="E7" s="23">
        <v>0</v>
      </c>
      <c r="F7" s="23">
        <v>0</v>
      </c>
      <c r="G7" s="23">
        <v>0</v>
      </c>
      <c r="H7" s="23">
        <v>0</v>
      </c>
      <c r="I7" s="24">
        <f t="shared" si="0"/>
        <v>0</v>
      </c>
      <c r="J7" s="25"/>
      <c r="K7" s="26">
        <f t="shared" si="1"/>
        <v>0</v>
      </c>
      <c r="L7" s="29"/>
    </row>
    <row r="8" spans="1:13" ht="18.75" customHeight="1" x14ac:dyDescent="0.25">
      <c r="A8" s="75"/>
      <c r="B8" s="80" t="s">
        <v>25</v>
      </c>
      <c r="C8" s="30">
        <v>0</v>
      </c>
      <c r="D8" s="30">
        <v>0</v>
      </c>
      <c r="E8" s="31">
        <v>0</v>
      </c>
      <c r="F8" s="31">
        <v>0</v>
      </c>
      <c r="G8" s="31">
        <v>0</v>
      </c>
      <c r="H8" s="31">
        <v>0</v>
      </c>
      <c r="I8" s="24">
        <f t="shared" si="0"/>
        <v>0</v>
      </c>
      <c r="J8" s="25"/>
      <c r="K8" s="26">
        <f t="shared" si="1"/>
        <v>0</v>
      </c>
      <c r="L8" s="29"/>
    </row>
    <row r="9" spans="1:13" ht="18.75" customHeight="1" x14ac:dyDescent="0.25">
      <c r="A9" s="75"/>
      <c r="B9" s="80" t="s">
        <v>26</v>
      </c>
      <c r="C9" s="30">
        <v>1</v>
      </c>
      <c r="D9" s="30">
        <v>1</v>
      </c>
      <c r="E9" s="31">
        <v>1</v>
      </c>
      <c r="F9" s="31">
        <v>0</v>
      </c>
      <c r="G9" s="31">
        <v>0</v>
      </c>
      <c r="H9" s="31">
        <v>0</v>
      </c>
      <c r="I9" s="24">
        <f t="shared" si="0"/>
        <v>0</v>
      </c>
      <c r="J9" s="25"/>
      <c r="K9" s="26">
        <f t="shared" si="1"/>
        <v>-1</v>
      </c>
      <c r="L9" s="29"/>
    </row>
    <row r="10" spans="1:13" ht="18.75" customHeight="1" x14ac:dyDescent="0.25">
      <c r="A10" s="75"/>
      <c r="B10" s="80" t="s">
        <v>27</v>
      </c>
      <c r="C10" s="28">
        <v>0</v>
      </c>
      <c r="D10" s="28">
        <v>0</v>
      </c>
      <c r="E10" s="23">
        <v>0</v>
      </c>
      <c r="F10" s="23">
        <v>0</v>
      </c>
      <c r="G10" s="23">
        <v>0</v>
      </c>
      <c r="H10" s="23">
        <v>0</v>
      </c>
      <c r="I10" s="24">
        <f t="shared" si="0"/>
        <v>0</v>
      </c>
      <c r="J10" s="25"/>
      <c r="K10" s="26">
        <f t="shared" si="1"/>
        <v>0</v>
      </c>
      <c r="L10" s="29"/>
    </row>
    <row r="11" spans="1:13" ht="18.75" customHeight="1" x14ac:dyDescent="0.25">
      <c r="A11" s="75"/>
      <c r="B11" s="80" t="s">
        <v>28</v>
      </c>
      <c r="C11" s="28">
        <v>0</v>
      </c>
      <c r="D11" s="28">
        <v>0</v>
      </c>
      <c r="E11" s="23">
        <v>0</v>
      </c>
      <c r="F11" s="23">
        <v>0</v>
      </c>
      <c r="G11" s="23">
        <v>0</v>
      </c>
      <c r="H11" s="23">
        <v>0</v>
      </c>
      <c r="I11" s="24">
        <f t="shared" si="0"/>
        <v>0</v>
      </c>
      <c r="J11" s="25" t="s">
        <v>14</v>
      </c>
      <c r="K11" s="26">
        <f t="shared" si="1"/>
        <v>0</v>
      </c>
      <c r="L11" s="29"/>
    </row>
    <row r="12" spans="1:13" ht="18.75" customHeight="1" x14ac:dyDescent="0.25">
      <c r="A12" s="75"/>
      <c r="B12" s="81" t="s">
        <v>29</v>
      </c>
      <c r="C12" s="28">
        <v>0</v>
      </c>
      <c r="D12" s="28">
        <v>0</v>
      </c>
      <c r="E12" s="23">
        <v>0</v>
      </c>
      <c r="F12" s="23">
        <v>0</v>
      </c>
      <c r="G12" s="23">
        <v>0</v>
      </c>
      <c r="H12" s="23">
        <v>0</v>
      </c>
      <c r="I12" s="24">
        <f t="shared" si="0"/>
        <v>0</v>
      </c>
      <c r="J12" s="25"/>
      <c r="K12" s="26">
        <f t="shared" si="1"/>
        <v>0</v>
      </c>
      <c r="L12" s="29"/>
    </row>
    <row r="13" spans="1:13" ht="18.75" customHeight="1" x14ac:dyDescent="0.25">
      <c r="A13" s="75"/>
      <c r="B13" s="80" t="s">
        <v>30</v>
      </c>
      <c r="C13" s="28">
        <f>8+0.616666666666667</f>
        <v>8.6166666666666671</v>
      </c>
      <c r="D13" s="28">
        <f>8+0.616666666666667</f>
        <v>8.6166666666666671</v>
      </c>
      <c r="E13" s="23">
        <v>0</v>
      </c>
      <c r="F13" s="23">
        <f>0+0.4</f>
        <v>0.4</v>
      </c>
      <c r="G13" s="23">
        <v>0</v>
      </c>
      <c r="H13" s="23">
        <v>0</v>
      </c>
      <c r="I13" s="24">
        <f t="shared" si="0"/>
        <v>0</v>
      </c>
      <c r="J13" s="25"/>
      <c r="K13" s="26">
        <f t="shared" si="1"/>
        <v>-8.6166666666666671</v>
      </c>
      <c r="L13" s="29"/>
    </row>
    <row r="14" spans="1:13" ht="18.75" customHeight="1" x14ac:dyDescent="0.25">
      <c r="A14" s="75"/>
      <c r="B14" s="80" t="s">
        <v>31</v>
      </c>
      <c r="C14" s="28">
        <v>0</v>
      </c>
      <c r="D14" s="28">
        <v>0</v>
      </c>
      <c r="E14" s="23">
        <f>2+0.783333333333333</f>
        <v>2.7833333333333332</v>
      </c>
      <c r="F14" s="23">
        <v>0</v>
      </c>
      <c r="G14" s="23">
        <v>0</v>
      </c>
      <c r="H14" s="23">
        <v>0</v>
      </c>
      <c r="I14" s="24">
        <f t="shared" si="0"/>
        <v>0</v>
      </c>
      <c r="J14" s="25"/>
      <c r="K14" s="26">
        <f t="shared" si="1"/>
        <v>0</v>
      </c>
      <c r="L14" s="29"/>
    </row>
    <row r="15" spans="1:13" ht="18.75" customHeight="1" x14ac:dyDescent="0.25">
      <c r="A15" s="75"/>
      <c r="B15" s="80" t="s">
        <v>32</v>
      </c>
      <c r="C15" s="28">
        <v>0</v>
      </c>
      <c r="D15" s="28">
        <v>0</v>
      </c>
      <c r="E15" s="23">
        <v>0</v>
      </c>
      <c r="F15" s="23">
        <v>0</v>
      </c>
      <c r="G15" s="23">
        <v>0</v>
      </c>
      <c r="H15" s="23">
        <v>0</v>
      </c>
      <c r="I15" s="24">
        <f t="shared" si="0"/>
        <v>0</v>
      </c>
      <c r="J15" s="25"/>
      <c r="K15" s="26">
        <f t="shared" si="1"/>
        <v>0</v>
      </c>
      <c r="L15" s="29"/>
    </row>
    <row r="16" spans="1:13" ht="18.75" customHeight="1" x14ac:dyDescent="0.25">
      <c r="A16" s="75"/>
      <c r="B16" s="80" t="s">
        <v>33</v>
      </c>
      <c r="C16" s="28">
        <f>4+0.583333333333333</f>
        <v>4.583333333333333</v>
      </c>
      <c r="D16" s="28">
        <f>3+0.0833333333333333</f>
        <v>3.0833333333333335</v>
      </c>
      <c r="E16" s="23">
        <v>0</v>
      </c>
      <c r="F16" s="23">
        <v>0</v>
      </c>
      <c r="G16" s="23">
        <v>0</v>
      </c>
      <c r="H16" s="23">
        <f>3+0.116666666666667</f>
        <v>3.1166666666666671</v>
      </c>
      <c r="I16" s="24">
        <f t="shared" si="0"/>
        <v>3.1166666666666671</v>
      </c>
      <c r="J16" s="25"/>
      <c r="K16" s="26">
        <f t="shared" si="1"/>
        <v>-1.4666666666666659</v>
      </c>
      <c r="L16" s="29"/>
    </row>
    <row r="17" spans="1:65" ht="18.75" customHeight="1" x14ac:dyDescent="0.25">
      <c r="A17" s="75"/>
      <c r="B17" s="80" t="s">
        <v>34</v>
      </c>
      <c r="C17" s="28">
        <v>1</v>
      </c>
      <c r="D17" s="28">
        <f>1+0.25</f>
        <v>1.25</v>
      </c>
      <c r="E17" s="23">
        <f>0+0.25</f>
        <v>0.25</v>
      </c>
      <c r="F17" s="23">
        <v>0</v>
      </c>
      <c r="G17" s="23">
        <v>0</v>
      </c>
      <c r="H17" s="23">
        <v>0</v>
      </c>
      <c r="I17" s="24">
        <f t="shared" si="0"/>
        <v>0</v>
      </c>
      <c r="J17" s="25"/>
      <c r="K17" s="26">
        <f t="shared" si="1"/>
        <v>-1</v>
      </c>
      <c r="L17" s="29"/>
    </row>
    <row r="18" spans="1:65" ht="18.75" customHeight="1" x14ac:dyDescent="0.25">
      <c r="A18" s="75"/>
      <c r="B18" s="81" t="s">
        <v>35</v>
      </c>
      <c r="C18" s="28">
        <v>0</v>
      </c>
      <c r="D18" s="28">
        <v>0</v>
      </c>
      <c r="E18" s="23">
        <v>0</v>
      </c>
      <c r="F18" s="23">
        <v>0</v>
      </c>
      <c r="G18" s="23">
        <v>0</v>
      </c>
      <c r="H18" s="23">
        <v>0</v>
      </c>
      <c r="I18" s="24">
        <f t="shared" si="0"/>
        <v>0</v>
      </c>
      <c r="J18" s="25"/>
      <c r="K18" s="26">
        <f t="shared" si="1"/>
        <v>0</v>
      </c>
      <c r="L18" s="29"/>
    </row>
    <row r="19" spans="1:65" ht="18.75" customHeight="1" x14ac:dyDescent="0.25">
      <c r="A19" s="75"/>
      <c r="B19" s="81" t="s">
        <v>36</v>
      </c>
      <c r="C19" s="28">
        <v>0</v>
      </c>
      <c r="D19" s="28">
        <v>0</v>
      </c>
      <c r="E19" s="23">
        <v>0</v>
      </c>
      <c r="F19" s="23">
        <v>0</v>
      </c>
      <c r="G19" s="23">
        <v>0</v>
      </c>
      <c r="H19" s="23">
        <v>0</v>
      </c>
      <c r="I19" s="24">
        <f t="shared" si="0"/>
        <v>0</v>
      </c>
      <c r="J19" s="25"/>
      <c r="K19" s="26">
        <f t="shared" si="1"/>
        <v>0</v>
      </c>
      <c r="L19" s="29"/>
    </row>
    <row r="20" spans="1:65" ht="18.75" customHeight="1" x14ac:dyDescent="0.25">
      <c r="A20" s="75"/>
      <c r="B20" s="80" t="s">
        <v>37</v>
      </c>
      <c r="C20" s="28">
        <v>0</v>
      </c>
      <c r="D20" s="28">
        <v>0</v>
      </c>
      <c r="E20" s="23">
        <v>0</v>
      </c>
      <c r="F20" s="23">
        <v>0</v>
      </c>
      <c r="G20" s="23">
        <v>0</v>
      </c>
      <c r="H20" s="23">
        <v>0</v>
      </c>
      <c r="I20" s="24">
        <f t="shared" si="0"/>
        <v>0</v>
      </c>
      <c r="J20" s="25"/>
      <c r="K20" s="26">
        <f t="shared" si="1"/>
        <v>0</v>
      </c>
      <c r="L20" s="29"/>
    </row>
    <row r="21" spans="1:65" ht="18.75" customHeight="1" x14ac:dyDescent="0.25">
      <c r="A21" s="75"/>
      <c r="B21" s="81" t="s">
        <v>38</v>
      </c>
      <c r="C21" s="28">
        <v>5</v>
      </c>
      <c r="D21" s="28">
        <v>1</v>
      </c>
      <c r="E21" s="23">
        <v>0</v>
      </c>
      <c r="F21" s="23">
        <v>0</v>
      </c>
      <c r="G21" s="23">
        <v>0</v>
      </c>
      <c r="H21" s="23">
        <v>0</v>
      </c>
      <c r="I21" s="24">
        <f t="shared" si="0"/>
        <v>0</v>
      </c>
      <c r="J21" s="25"/>
      <c r="K21" s="26">
        <f t="shared" si="1"/>
        <v>-5</v>
      </c>
      <c r="L21" s="29"/>
    </row>
    <row r="22" spans="1:65" ht="18.75" customHeight="1" x14ac:dyDescent="0.25">
      <c r="A22" s="75"/>
      <c r="B22" s="81" t="s">
        <v>39</v>
      </c>
      <c r="C22" s="28">
        <v>0</v>
      </c>
      <c r="D22" s="28">
        <v>0</v>
      </c>
      <c r="E22" s="23">
        <v>0</v>
      </c>
      <c r="F22" s="23">
        <f>3+0.116666666666667</f>
        <v>3.1166666666666671</v>
      </c>
      <c r="G22" s="23">
        <f>2+0.116666666666667</f>
        <v>2.1166666666666671</v>
      </c>
      <c r="H22" s="23">
        <v>0</v>
      </c>
      <c r="I22" s="24">
        <f t="shared" si="0"/>
        <v>-2.1166666666666671</v>
      </c>
      <c r="J22" s="25"/>
      <c r="K22" s="26">
        <f t="shared" si="1"/>
        <v>0</v>
      </c>
      <c r="L22" s="29"/>
    </row>
    <row r="23" spans="1:65" ht="18.75" customHeight="1" x14ac:dyDescent="0.25">
      <c r="A23" s="75"/>
      <c r="B23" s="80" t="s">
        <v>40</v>
      </c>
      <c r="C23" s="28">
        <v>0</v>
      </c>
      <c r="D23" s="28">
        <v>0</v>
      </c>
      <c r="E23" s="23">
        <v>0</v>
      </c>
      <c r="F23" s="23">
        <v>0</v>
      </c>
      <c r="G23" s="23">
        <v>0</v>
      </c>
      <c r="H23" s="23">
        <v>0</v>
      </c>
      <c r="I23" s="24">
        <f t="shared" si="0"/>
        <v>0</v>
      </c>
      <c r="J23" s="25"/>
      <c r="K23" s="26">
        <f t="shared" si="1"/>
        <v>0</v>
      </c>
      <c r="L23" s="29"/>
    </row>
    <row r="24" spans="1:65" ht="18.75" customHeight="1" x14ac:dyDescent="0.25">
      <c r="A24" s="75"/>
      <c r="B24" s="81" t="s">
        <v>41</v>
      </c>
      <c r="C24" s="28">
        <v>0</v>
      </c>
      <c r="D24" s="28">
        <v>0</v>
      </c>
      <c r="E24" s="23">
        <v>0</v>
      </c>
      <c r="F24" s="23">
        <v>0</v>
      </c>
      <c r="G24" s="23">
        <v>0</v>
      </c>
      <c r="H24" s="23">
        <v>0</v>
      </c>
      <c r="I24" s="24">
        <f t="shared" si="0"/>
        <v>0</v>
      </c>
      <c r="J24" s="25"/>
      <c r="K24" s="26">
        <f t="shared" si="1"/>
        <v>0</v>
      </c>
      <c r="L24" s="29"/>
    </row>
    <row r="25" spans="1:65" ht="18.75" customHeight="1" x14ac:dyDescent="0.25">
      <c r="A25" s="75"/>
      <c r="B25" s="80" t="s">
        <v>42</v>
      </c>
      <c r="C25" s="28">
        <v>2.5</v>
      </c>
      <c r="D25" s="28">
        <v>4.22</v>
      </c>
      <c r="E25" s="23">
        <f>0+0.866666666666667</f>
        <v>0.86666666666666703</v>
      </c>
      <c r="F25" s="23">
        <v>0</v>
      </c>
      <c r="G25" s="23">
        <v>0</v>
      </c>
      <c r="H25" s="23">
        <v>0</v>
      </c>
      <c r="I25" s="24">
        <f t="shared" si="0"/>
        <v>0</v>
      </c>
      <c r="J25" s="25"/>
      <c r="K25" s="26">
        <f t="shared" si="1"/>
        <v>-2.5</v>
      </c>
      <c r="L25" s="29"/>
    </row>
    <row r="26" spans="1:65" ht="18.75" customHeight="1" x14ac:dyDescent="0.25">
      <c r="A26" s="75"/>
      <c r="B26" s="80" t="s">
        <v>43</v>
      </c>
      <c r="C26" s="28">
        <v>0</v>
      </c>
      <c r="D26" s="28">
        <v>0</v>
      </c>
      <c r="E26" s="23">
        <v>0</v>
      </c>
      <c r="F26" s="23">
        <v>0</v>
      </c>
      <c r="G26" s="23">
        <v>0</v>
      </c>
      <c r="H26" s="23">
        <v>0</v>
      </c>
      <c r="I26" s="24">
        <f t="shared" si="0"/>
        <v>0</v>
      </c>
      <c r="J26" s="25"/>
      <c r="K26" s="26">
        <f t="shared" si="1"/>
        <v>0</v>
      </c>
      <c r="L26" s="29"/>
    </row>
    <row r="27" spans="1:65" ht="18.75" customHeight="1" x14ac:dyDescent="0.25">
      <c r="A27" s="75"/>
      <c r="B27" s="80" t="s">
        <v>44</v>
      </c>
      <c r="C27" s="28">
        <f>17+0.25</f>
        <v>17.25</v>
      </c>
      <c r="D27" s="28">
        <f>17+0.25</f>
        <v>17.25</v>
      </c>
      <c r="E27" s="23">
        <f>9+0.75</f>
        <v>9.75</v>
      </c>
      <c r="F27" s="23">
        <f>8+0.75</f>
        <v>8.75</v>
      </c>
      <c r="G27" s="23">
        <f>8+0.75</f>
        <v>8.75</v>
      </c>
      <c r="H27" s="23">
        <f>8+0.75</f>
        <v>8.75</v>
      </c>
      <c r="I27" s="24">
        <f t="shared" si="0"/>
        <v>0</v>
      </c>
      <c r="J27" s="25"/>
      <c r="K27" s="26">
        <f>H27-C27</f>
        <v>-8.5</v>
      </c>
      <c r="L27" s="29"/>
    </row>
    <row r="28" spans="1:65" ht="18.75" customHeight="1" x14ac:dyDescent="0.25">
      <c r="A28" s="75"/>
      <c r="B28" s="81" t="s">
        <v>45</v>
      </c>
      <c r="C28" s="28">
        <v>0</v>
      </c>
      <c r="D28" s="28">
        <v>0</v>
      </c>
      <c r="E28" s="23">
        <v>0</v>
      </c>
      <c r="F28" s="23">
        <v>0</v>
      </c>
      <c r="G28" s="23">
        <v>0</v>
      </c>
      <c r="H28" s="23">
        <v>0</v>
      </c>
      <c r="I28" s="24">
        <f t="shared" si="0"/>
        <v>0</v>
      </c>
      <c r="J28" s="25"/>
      <c r="K28" s="26">
        <f t="shared" si="1"/>
        <v>0</v>
      </c>
      <c r="L28" s="29"/>
    </row>
    <row r="29" spans="1:65" ht="18.75" customHeight="1" x14ac:dyDescent="0.25">
      <c r="A29" s="75"/>
      <c r="B29" s="81" t="s">
        <v>46</v>
      </c>
      <c r="C29" s="30">
        <v>0</v>
      </c>
      <c r="D29" s="30">
        <v>0</v>
      </c>
      <c r="E29" s="31">
        <v>0</v>
      </c>
      <c r="F29" s="31">
        <v>0</v>
      </c>
      <c r="G29" s="31">
        <v>0</v>
      </c>
      <c r="H29" s="31">
        <v>0</v>
      </c>
      <c r="I29" s="24">
        <f t="shared" si="0"/>
        <v>0</v>
      </c>
      <c r="J29" s="25"/>
      <c r="K29" s="26">
        <f t="shared" si="1"/>
        <v>0</v>
      </c>
      <c r="L29" s="29"/>
    </row>
    <row r="30" spans="1:65" ht="18.75" customHeight="1" thickBot="1" x14ac:dyDescent="0.3">
      <c r="A30" s="75"/>
      <c r="B30" s="80" t="s">
        <v>47</v>
      </c>
      <c r="C30" s="30">
        <v>0</v>
      </c>
      <c r="D30" s="30">
        <v>0</v>
      </c>
      <c r="E30" s="31">
        <v>0</v>
      </c>
      <c r="F30" s="31">
        <v>0</v>
      </c>
      <c r="G30" s="31">
        <v>0</v>
      </c>
      <c r="H30" s="31">
        <v>0</v>
      </c>
      <c r="I30" s="24">
        <f t="shared" si="0"/>
        <v>0</v>
      </c>
      <c r="J30" s="25"/>
      <c r="K30" s="26">
        <f t="shared" si="1"/>
        <v>0</v>
      </c>
      <c r="L30" s="32"/>
    </row>
    <row r="31" spans="1:65" s="38" customFormat="1" ht="19.5" thickBot="1" x14ac:dyDescent="0.35">
      <c r="A31" s="75"/>
      <c r="B31" s="81" t="s">
        <v>48</v>
      </c>
      <c r="C31" s="33">
        <f t="shared" ref="C31:G31" si="2">SUBTOTAL(9,C5:C30)</f>
        <v>39.950000000000003</v>
      </c>
      <c r="D31" s="33">
        <f t="shared" si="2"/>
        <v>37.653333333333336</v>
      </c>
      <c r="E31" s="34">
        <f t="shared" si="2"/>
        <v>14.65</v>
      </c>
      <c r="F31" s="34">
        <f t="shared" si="2"/>
        <v>12.266666666666667</v>
      </c>
      <c r="G31" s="34">
        <f t="shared" si="2"/>
        <v>10.866666666666667</v>
      </c>
      <c r="H31" s="34">
        <f>SUBTOTAL(9,H5:H30)</f>
        <v>11.866666666666667</v>
      </c>
      <c r="I31" s="24">
        <f t="shared" si="0"/>
        <v>1</v>
      </c>
      <c r="J31" s="35">
        <f>(H31-G31)/G31</f>
        <v>9.202453987730061E-2</v>
      </c>
      <c r="K31" s="26">
        <f>H31-C31</f>
        <v>-28.083333333333336</v>
      </c>
      <c r="L31" s="36">
        <f>(H31-C31)/C31</f>
        <v>-0.70296203587818107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</row>
    <row r="32" spans="1:65" ht="19.5" thickBot="1" x14ac:dyDescent="0.35">
      <c r="A32" s="39"/>
      <c r="C32" s="40"/>
      <c r="D32" s="40"/>
      <c r="E32" s="40"/>
      <c r="F32" s="40"/>
      <c r="G32" s="41"/>
      <c r="H32" s="41"/>
      <c r="I32" s="42" t="s">
        <v>15</v>
      </c>
      <c r="J32" s="43"/>
      <c r="K32" s="44" t="s">
        <v>16</v>
      </c>
      <c r="L32" s="45"/>
    </row>
    <row r="33" spans="1:13" ht="18.75" x14ac:dyDescent="0.3">
      <c r="A33" s="74" t="s">
        <v>21</v>
      </c>
      <c r="B33" s="81" t="s">
        <v>50</v>
      </c>
      <c r="C33" s="22">
        <f>0+0.0166666666666667</f>
        <v>1.6666666666666701E-2</v>
      </c>
      <c r="D33" s="22">
        <f>3+0.766666666666667</f>
        <v>3.7666666666666671</v>
      </c>
      <c r="E33" s="22">
        <f>3+0.766666666666667</f>
        <v>3.7666666666666671</v>
      </c>
      <c r="F33" s="21">
        <f>0+0.766666666666667</f>
        <v>0.76666666666666705</v>
      </c>
      <c r="G33" s="22">
        <f>0+0.766666666666667</f>
        <v>0.76666666666666705</v>
      </c>
      <c r="H33" s="22">
        <f>0+0.766666666666667</f>
        <v>0.76666666666666705</v>
      </c>
      <c r="I33" s="24">
        <f>+H33-G33</f>
        <v>0</v>
      </c>
      <c r="J33" s="46"/>
      <c r="K33" s="26">
        <f>H33-C33</f>
        <v>0.75000000000000033</v>
      </c>
      <c r="L33" s="47"/>
    </row>
    <row r="34" spans="1:13" ht="18.75" x14ac:dyDescent="0.3">
      <c r="A34" s="75"/>
      <c r="B34" s="80" t="s">
        <v>49</v>
      </c>
      <c r="C34" s="28">
        <f>1+0.25</f>
        <v>1.25</v>
      </c>
      <c r="D34" s="28">
        <f>1+0.5</f>
        <v>1.5</v>
      </c>
      <c r="E34" s="23">
        <v>0.5</v>
      </c>
      <c r="F34" s="28">
        <f>1+0.5</f>
        <v>1.5</v>
      </c>
      <c r="G34" s="23">
        <f>0+0.5</f>
        <v>0.5</v>
      </c>
      <c r="H34" s="23">
        <f>0+0.5</f>
        <v>0.5</v>
      </c>
      <c r="I34" s="24">
        <f t="shared" ref="I34:I50" si="3">+H34-G34</f>
        <v>0</v>
      </c>
      <c r="J34" s="48"/>
      <c r="K34" s="26">
        <f t="shared" ref="K34:K50" si="4">H34-C34</f>
        <v>-0.75</v>
      </c>
      <c r="L34" s="49"/>
    </row>
    <row r="35" spans="1:13" ht="18.75" x14ac:dyDescent="0.3">
      <c r="A35" s="75"/>
      <c r="B35" s="81" t="s">
        <v>33</v>
      </c>
      <c r="C35" s="28">
        <v>0</v>
      </c>
      <c r="D35" s="28">
        <v>8</v>
      </c>
      <c r="E35" s="23">
        <v>8</v>
      </c>
      <c r="F35" s="28">
        <v>8</v>
      </c>
      <c r="G35" s="23">
        <v>8</v>
      </c>
      <c r="H35" s="23">
        <v>8</v>
      </c>
      <c r="I35" s="24">
        <f t="shared" si="3"/>
        <v>0</v>
      </c>
      <c r="J35" s="48"/>
      <c r="K35" s="26">
        <f t="shared" si="4"/>
        <v>8</v>
      </c>
      <c r="L35" s="49"/>
    </row>
    <row r="36" spans="1:13" ht="18.75" x14ac:dyDescent="0.3">
      <c r="A36" s="75"/>
      <c r="B36" s="81" t="s">
        <v>51</v>
      </c>
      <c r="C36" s="28">
        <v>0</v>
      </c>
      <c r="D36" s="28">
        <v>0</v>
      </c>
      <c r="E36" s="23">
        <v>0</v>
      </c>
      <c r="F36" s="28">
        <v>0</v>
      </c>
      <c r="G36" s="23">
        <v>0</v>
      </c>
      <c r="H36" s="23">
        <v>0</v>
      </c>
      <c r="I36" s="24">
        <f t="shared" si="3"/>
        <v>0</v>
      </c>
      <c r="J36" s="48"/>
      <c r="K36" s="26">
        <f t="shared" si="4"/>
        <v>0</v>
      </c>
      <c r="L36" s="49"/>
      <c r="M36" s="50"/>
    </row>
    <row r="37" spans="1:13" ht="18.75" x14ac:dyDescent="0.3">
      <c r="A37" s="75"/>
      <c r="B37" s="80" t="s">
        <v>52</v>
      </c>
      <c r="C37" s="28">
        <f>5+0.0833333333333333</f>
        <v>5.083333333333333</v>
      </c>
      <c r="D37" s="28">
        <v>0</v>
      </c>
      <c r="E37" s="23">
        <v>0</v>
      </c>
      <c r="F37" s="28">
        <v>0</v>
      </c>
      <c r="G37" s="23">
        <v>0</v>
      </c>
      <c r="H37" s="23">
        <v>0</v>
      </c>
      <c r="I37" s="24">
        <f t="shared" si="3"/>
        <v>0</v>
      </c>
      <c r="J37" s="48"/>
      <c r="K37" s="26">
        <f t="shared" si="4"/>
        <v>-5.083333333333333</v>
      </c>
      <c r="L37" s="49"/>
    </row>
    <row r="38" spans="1:13" ht="18.75" x14ac:dyDescent="0.3">
      <c r="A38" s="75"/>
      <c r="B38" s="81" t="s">
        <v>53</v>
      </c>
      <c r="C38" s="28">
        <v>0</v>
      </c>
      <c r="D38" s="28">
        <v>0</v>
      </c>
      <c r="E38" s="23">
        <v>0</v>
      </c>
      <c r="F38" s="28">
        <v>0</v>
      </c>
      <c r="G38" s="23">
        <v>0</v>
      </c>
      <c r="H38" s="23">
        <v>0</v>
      </c>
      <c r="I38" s="24">
        <f t="shared" si="3"/>
        <v>0</v>
      </c>
      <c r="J38" s="48"/>
      <c r="K38" s="26">
        <f>H38-C38</f>
        <v>0</v>
      </c>
      <c r="L38" s="49"/>
      <c r="M38" s="50"/>
    </row>
    <row r="39" spans="1:13" ht="18.75" x14ac:dyDescent="0.3">
      <c r="A39" s="75"/>
      <c r="B39" s="81" t="s">
        <v>54</v>
      </c>
      <c r="C39" s="28">
        <f>3+0.283333333333333</f>
        <v>3.2833333333333332</v>
      </c>
      <c r="D39" s="28">
        <f>3+0.283333333333333</f>
        <v>3.2833333333333332</v>
      </c>
      <c r="E39" s="23">
        <f>3+0.283333333333333</f>
        <v>3.2833333333333332</v>
      </c>
      <c r="F39" s="28">
        <f>7+0.65</f>
        <v>7.65</v>
      </c>
      <c r="G39" s="23">
        <f>3+0.65</f>
        <v>3.65</v>
      </c>
      <c r="H39" s="23">
        <f>4+0.266666666666667</f>
        <v>4.2666666666666666</v>
      </c>
      <c r="I39" s="24">
        <f t="shared" si="3"/>
        <v>0.6166666666666667</v>
      </c>
      <c r="J39" s="48"/>
      <c r="K39" s="26">
        <f t="shared" si="4"/>
        <v>0.98333333333333339</v>
      </c>
      <c r="L39" s="49"/>
    </row>
    <row r="40" spans="1:13" ht="18.75" x14ac:dyDescent="0.3">
      <c r="A40" s="75"/>
      <c r="B40" s="80" t="s">
        <v>55</v>
      </c>
      <c r="C40" s="28">
        <v>0</v>
      </c>
      <c r="D40" s="28">
        <v>0</v>
      </c>
      <c r="E40" s="23">
        <v>0</v>
      </c>
      <c r="F40" s="28">
        <v>0</v>
      </c>
      <c r="G40" s="23">
        <v>0</v>
      </c>
      <c r="H40" s="23">
        <v>0</v>
      </c>
      <c r="I40" s="24">
        <f t="shared" si="3"/>
        <v>0</v>
      </c>
      <c r="J40" s="48"/>
      <c r="K40" s="26">
        <f t="shared" si="4"/>
        <v>0</v>
      </c>
      <c r="L40" s="49"/>
      <c r="M40" s="50"/>
    </row>
    <row r="41" spans="1:13" ht="18.75" x14ac:dyDescent="0.3">
      <c r="A41" s="75"/>
      <c r="B41" s="81" t="s">
        <v>56</v>
      </c>
      <c r="C41" s="28">
        <f t="shared" ref="C41:H41" si="5">4+0.0333333333333333</f>
        <v>4.0333333333333332</v>
      </c>
      <c r="D41" s="28">
        <f t="shared" si="5"/>
        <v>4.0333333333333332</v>
      </c>
      <c r="E41" s="23">
        <f t="shared" si="5"/>
        <v>4.0333333333333332</v>
      </c>
      <c r="F41" s="28">
        <f t="shared" si="5"/>
        <v>4.0333333333333332</v>
      </c>
      <c r="G41" s="23">
        <f t="shared" si="5"/>
        <v>4.0333333333333332</v>
      </c>
      <c r="H41" s="23">
        <f t="shared" si="5"/>
        <v>4.0333333333333332</v>
      </c>
      <c r="I41" s="24">
        <f t="shared" si="3"/>
        <v>0</v>
      </c>
      <c r="J41" s="48"/>
      <c r="K41" s="26">
        <f t="shared" si="4"/>
        <v>0</v>
      </c>
      <c r="L41" s="49"/>
    </row>
    <row r="42" spans="1:13" ht="18.75" x14ac:dyDescent="0.3">
      <c r="A42" s="75"/>
      <c r="B42" s="80" t="s">
        <v>57</v>
      </c>
      <c r="C42" s="28">
        <f>4+0.733333333333333</f>
        <v>4.7333333333333325</v>
      </c>
      <c r="D42" s="28">
        <f>5+0.35</f>
        <v>5.35</v>
      </c>
      <c r="E42" s="23">
        <f>5+0.35</f>
        <v>5.35</v>
      </c>
      <c r="F42" s="28">
        <f>10+0.966666666666667</f>
        <v>10.966666666666667</v>
      </c>
      <c r="G42" s="23">
        <f>10+0.966666666666667</f>
        <v>10.966666666666667</v>
      </c>
      <c r="H42" s="23">
        <f>14+0.0833333333333333</f>
        <v>14.083333333333334</v>
      </c>
      <c r="I42" s="24">
        <f t="shared" si="3"/>
        <v>3.1166666666666671</v>
      </c>
      <c r="J42" s="48"/>
      <c r="K42" s="26">
        <f t="shared" si="4"/>
        <v>9.3500000000000014</v>
      </c>
      <c r="L42" s="49"/>
    </row>
    <row r="43" spans="1:13" ht="18.75" x14ac:dyDescent="0.3">
      <c r="A43" s="75"/>
      <c r="B43" s="80" t="s">
        <v>58</v>
      </c>
      <c r="C43" s="28">
        <v>0</v>
      </c>
      <c r="D43" s="28">
        <v>11</v>
      </c>
      <c r="E43" s="23">
        <v>11</v>
      </c>
      <c r="F43" s="28">
        <v>11</v>
      </c>
      <c r="G43" s="23">
        <v>11</v>
      </c>
      <c r="H43" s="23">
        <v>11</v>
      </c>
      <c r="I43" s="24">
        <f t="shared" si="3"/>
        <v>0</v>
      </c>
      <c r="J43" s="48"/>
      <c r="K43" s="26">
        <f t="shared" si="4"/>
        <v>11</v>
      </c>
      <c r="L43" s="49"/>
    </row>
    <row r="44" spans="1:13" ht="18.75" x14ac:dyDescent="0.3">
      <c r="A44" s="75"/>
      <c r="B44" s="81" t="s">
        <v>59</v>
      </c>
      <c r="C44" s="28">
        <f>2+0.166666666666667</f>
        <v>2.166666666666667</v>
      </c>
      <c r="D44" s="28">
        <f>4+0.666666666666667</f>
        <v>4.666666666666667</v>
      </c>
      <c r="E44" s="23">
        <f>4+0.166666666666667</f>
        <v>4.166666666666667</v>
      </c>
      <c r="F44" s="28">
        <f>4+0.166666666666667</f>
        <v>4.166666666666667</v>
      </c>
      <c r="G44" s="23">
        <f>4+0.783333333333333</f>
        <v>4.7833333333333332</v>
      </c>
      <c r="H44" s="23">
        <f>4+0.783333333333333</f>
        <v>4.7833333333333332</v>
      </c>
      <c r="I44" s="24">
        <f t="shared" si="3"/>
        <v>0</v>
      </c>
      <c r="J44" s="48"/>
      <c r="K44" s="26">
        <f t="shared" si="4"/>
        <v>2.6166666666666663</v>
      </c>
      <c r="L44" s="49"/>
    </row>
    <row r="45" spans="1:13" ht="18.75" x14ac:dyDescent="0.3">
      <c r="A45" s="75"/>
      <c r="B45" s="80" t="s">
        <v>60</v>
      </c>
      <c r="C45" s="28">
        <f>4+0.483333333333333</f>
        <v>4.4833333333333334</v>
      </c>
      <c r="D45" s="28">
        <f>4+0.483333333333333</f>
        <v>4.4833333333333334</v>
      </c>
      <c r="E45" s="23">
        <f>4+0.1</f>
        <v>4.0999999999999996</v>
      </c>
      <c r="F45" s="28">
        <f>4+0.1</f>
        <v>4.0999999999999996</v>
      </c>
      <c r="G45" s="23">
        <f>5+0.35</f>
        <v>5.35</v>
      </c>
      <c r="H45" s="23">
        <f>6+0.6</f>
        <v>6.6</v>
      </c>
      <c r="I45" s="24">
        <f t="shared" si="3"/>
        <v>1.25</v>
      </c>
      <c r="J45" s="48"/>
      <c r="K45" s="26">
        <f t="shared" si="4"/>
        <v>2.1166666666666663</v>
      </c>
      <c r="L45" s="49"/>
    </row>
    <row r="46" spans="1:13" ht="18.75" x14ac:dyDescent="0.3">
      <c r="A46" s="75"/>
      <c r="B46" s="81" t="s">
        <v>61</v>
      </c>
      <c r="C46" s="28">
        <f>1+0.983333333333333</f>
        <v>1.9833333333333329</v>
      </c>
      <c r="D46" s="28">
        <f>1+0.283333333333333</f>
        <v>1.283333333333333</v>
      </c>
      <c r="E46" s="23">
        <f>1+0.283333333333333</f>
        <v>1.283333333333333</v>
      </c>
      <c r="F46" s="28">
        <f>1+0.283333333333333</f>
        <v>1.283333333333333</v>
      </c>
      <c r="G46" s="23">
        <f>0+0.283333333333333</f>
        <v>0.28333333333333299</v>
      </c>
      <c r="H46" s="23">
        <f>0+0.283333333333333</f>
        <v>0.28333333333333299</v>
      </c>
      <c r="I46" s="24">
        <f t="shared" si="3"/>
        <v>0</v>
      </c>
      <c r="J46" s="48"/>
      <c r="K46" s="26">
        <f t="shared" si="4"/>
        <v>-1.7</v>
      </c>
      <c r="L46" s="49"/>
    </row>
    <row r="47" spans="1:13" ht="18.75" x14ac:dyDescent="0.3">
      <c r="A47" s="75"/>
      <c r="B47" s="81" t="s">
        <v>62</v>
      </c>
      <c r="C47" s="28">
        <f>13+0.233333333333333</f>
        <v>13.233333333333333</v>
      </c>
      <c r="D47" s="28">
        <f>9+0.233333333333333</f>
        <v>9.2333333333333325</v>
      </c>
      <c r="E47" s="23">
        <v>0</v>
      </c>
      <c r="F47" s="28">
        <v>0</v>
      </c>
      <c r="G47" s="23">
        <v>0</v>
      </c>
      <c r="H47" s="23">
        <v>0</v>
      </c>
      <c r="I47" s="24">
        <f t="shared" si="3"/>
        <v>0</v>
      </c>
      <c r="J47" s="48"/>
      <c r="K47" s="26">
        <f t="shared" si="4"/>
        <v>-13.233333333333333</v>
      </c>
      <c r="L47" s="49"/>
      <c r="M47" s="50"/>
    </row>
    <row r="48" spans="1:13" ht="18.75" x14ac:dyDescent="0.3">
      <c r="A48" s="75"/>
      <c r="B48" s="80" t="s">
        <v>63</v>
      </c>
      <c r="C48" s="28">
        <f>3+0.816666666666667</f>
        <v>3.8166666666666669</v>
      </c>
      <c r="D48" s="28">
        <f>3+0.316666666666667</f>
        <v>3.3166666666666669</v>
      </c>
      <c r="E48" s="23">
        <f>3+0.316666666666667</f>
        <v>3.3166666666666669</v>
      </c>
      <c r="F48" s="28">
        <f>1+0.816666666666667</f>
        <v>1.8166666666666669</v>
      </c>
      <c r="G48" s="23">
        <v>0</v>
      </c>
      <c r="H48" s="23">
        <f>0+0.616666666666667</f>
        <v>0.61666666666666703</v>
      </c>
      <c r="I48" s="24">
        <f t="shared" si="3"/>
        <v>0.61666666666666703</v>
      </c>
      <c r="J48" s="48"/>
      <c r="K48" s="26">
        <f t="shared" si="4"/>
        <v>-3.1999999999999997</v>
      </c>
      <c r="L48" s="49"/>
      <c r="M48" s="50"/>
    </row>
    <row r="49" spans="1:65" ht="18.75" x14ac:dyDescent="0.3">
      <c r="A49" s="75"/>
      <c r="B49" s="80" t="s">
        <v>64</v>
      </c>
      <c r="C49" s="28">
        <f>4+0.483333333333333</f>
        <v>4.4833333333333334</v>
      </c>
      <c r="D49" s="28">
        <v>0</v>
      </c>
      <c r="E49" s="23">
        <v>0</v>
      </c>
      <c r="F49" s="28">
        <v>0</v>
      </c>
      <c r="G49" s="23">
        <v>0</v>
      </c>
      <c r="H49" s="23">
        <v>0</v>
      </c>
      <c r="I49" s="24">
        <f t="shared" si="3"/>
        <v>0</v>
      </c>
      <c r="J49" s="48"/>
      <c r="K49" s="26">
        <f t="shared" si="4"/>
        <v>-4.4833333333333334</v>
      </c>
      <c r="L49" s="49"/>
      <c r="M49" s="50"/>
    </row>
    <row r="50" spans="1:65" ht="19.5" thickBot="1" x14ac:dyDescent="0.35">
      <c r="A50" s="75"/>
      <c r="B50" s="81" t="s">
        <v>65</v>
      </c>
      <c r="C50" s="28">
        <f>0+0.183333333333333</f>
        <v>0.18333333333333299</v>
      </c>
      <c r="D50" s="28">
        <f>9+0.933333333333333</f>
        <v>9.9333333333333336</v>
      </c>
      <c r="E50" s="23">
        <f>9+0.933333333333333</f>
        <v>9.9333333333333336</v>
      </c>
      <c r="F50" s="28">
        <f>1+0.933333333333333</f>
        <v>1.9333333333333331</v>
      </c>
      <c r="G50" s="23">
        <f>0+0.183333333333333</f>
        <v>0.18333333333333299</v>
      </c>
      <c r="H50" s="23">
        <f>0+0.0166666666666667</f>
        <v>1.6666666666666701E-2</v>
      </c>
      <c r="I50" s="24">
        <f t="shared" si="3"/>
        <v>-0.1666666666666663</v>
      </c>
      <c r="J50" s="51"/>
      <c r="K50" s="26">
        <f t="shared" si="4"/>
        <v>-0.1666666666666663</v>
      </c>
      <c r="L50" s="52"/>
      <c r="M50" s="50"/>
    </row>
    <row r="51" spans="1:65" s="38" customFormat="1" ht="19.5" thickBot="1" x14ac:dyDescent="0.35">
      <c r="A51" s="76"/>
      <c r="B51" s="80" t="s">
        <v>66</v>
      </c>
      <c r="C51" s="33">
        <f t="shared" ref="C51:H51" si="6">SUBTOTAL(9,C33:C50)</f>
        <v>48.75</v>
      </c>
      <c r="D51" s="33">
        <f t="shared" si="6"/>
        <v>69.850000000000009</v>
      </c>
      <c r="E51" s="33">
        <f t="shared" si="6"/>
        <v>58.733333333333334</v>
      </c>
      <c r="F51" s="33">
        <f t="shared" si="6"/>
        <v>57.216666666666669</v>
      </c>
      <c r="G51" s="33">
        <f t="shared" si="6"/>
        <v>49.516666666666666</v>
      </c>
      <c r="H51" s="33">
        <f t="shared" si="6"/>
        <v>54.95</v>
      </c>
      <c r="I51" s="24">
        <f>+H51-G51</f>
        <v>5.4333333333333371</v>
      </c>
      <c r="J51" s="35">
        <f>(H51-G51)/G51</f>
        <v>0.10972736452372946</v>
      </c>
      <c r="K51" s="26">
        <f>H51-C51</f>
        <v>6.2000000000000028</v>
      </c>
      <c r="L51" s="36">
        <f>(H51-C51)/C51</f>
        <v>0.12717948717948724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</row>
    <row r="52" spans="1:65" ht="18" customHeight="1" thickBot="1" x14ac:dyDescent="0.35">
      <c r="A52" s="54" t="s">
        <v>17</v>
      </c>
      <c r="B52" s="54"/>
      <c r="C52" s="55">
        <f t="shared" ref="C52:H52" si="7">C31+C51</f>
        <v>88.7</v>
      </c>
      <c r="D52" s="55">
        <f t="shared" si="7"/>
        <v>107.50333333333334</v>
      </c>
      <c r="E52" s="55">
        <f t="shared" si="7"/>
        <v>73.38333333333334</v>
      </c>
      <c r="F52" s="55">
        <f t="shared" si="7"/>
        <v>69.483333333333334</v>
      </c>
      <c r="G52" s="55">
        <f t="shared" si="7"/>
        <v>60.383333333333333</v>
      </c>
      <c r="H52" s="55">
        <f t="shared" si="7"/>
        <v>66.816666666666663</v>
      </c>
      <c r="I52" s="24">
        <f>+H52-G52</f>
        <v>6.43333333333333</v>
      </c>
      <c r="J52" s="35">
        <f>(H52-G52)/G52</f>
        <v>0.10654154016008827</v>
      </c>
      <c r="K52" s="26">
        <f>H52-C52</f>
        <v>-21.88333333333334</v>
      </c>
      <c r="L52" s="36">
        <f>(H52-C52)/C52</f>
        <v>-0.24671176249530258</v>
      </c>
    </row>
    <row r="53" spans="1:65" ht="18.75" thickBot="1" x14ac:dyDescent="0.3">
      <c r="A53" s="56"/>
      <c r="B53" s="56"/>
      <c r="I53" s="44" t="s">
        <v>16</v>
      </c>
      <c r="J53" s="58"/>
      <c r="K53" s="44" t="s">
        <v>16</v>
      </c>
    </row>
    <row r="54" spans="1:65" ht="19.5" customHeight="1" thickBot="1" x14ac:dyDescent="0.35">
      <c r="A54" s="60" t="s">
        <v>18</v>
      </c>
      <c r="B54" s="60"/>
      <c r="C54" s="61">
        <f>C52-B52</f>
        <v>88.7</v>
      </c>
      <c r="D54" s="61">
        <f>D52-C52</f>
        <v>18.803333333333342</v>
      </c>
      <c r="E54" s="61">
        <f>E52-D52</f>
        <v>-34.120000000000005</v>
      </c>
      <c r="F54" s="61">
        <f>F52-E52</f>
        <v>-3.9000000000000057</v>
      </c>
      <c r="G54" s="61">
        <f>G52-F52</f>
        <v>-9.1000000000000014</v>
      </c>
      <c r="H54" s="62">
        <f>H52-G52</f>
        <v>6.43333333333333</v>
      </c>
      <c r="I54" s="44" t="s">
        <v>16</v>
      </c>
      <c r="J54" s="58"/>
      <c r="K54" s="44"/>
      <c r="L54" s="63"/>
    </row>
    <row r="55" spans="1:65" ht="19.5" thickBot="1" x14ac:dyDescent="0.35">
      <c r="A55" s="64"/>
      <c r="B55" s="64"/>
      <c r="C55" s="65"/>
      <c r="D55" s="65"/>
      <c r="E55" s="65"/>
      <c r="F55" s="65"/>
      <c r="G55" s="65"/>
      <c r="H55" s="65"/>
      <c r="I55" s="44"/>
      <c r="J55" s="66"/>
      <c r="K55" s="67"/>
      <c r="L55" s="63"/>
    </row>
    <row r="56" spans="1:65" ht="19.5" customHeight="1" thickBot="1" x14ac:dyDescent="0.35">
      <c r="A56" s="60" t="s">
        <v>19</v>
      </c>
      <c r="B56" s="53"/>
      <c r="C56" s="68" t="e">
        <f>(C52/B52)-100%</f>
        <v>#DIV/0!</v>
      </c>
      <c r="D56" s="89">
        <f>(D52/C52)-100%</f>
        <v>0.21198797444569717</v>
      </c>
      <c r="E56" s="68">
        <f>(E52/D52)-100%</f>
        <v>-0.31738550742612637</v>
      </c>
      <c r="F56" s="68">
        <f>(F52/E52)-100%</f>
        <v>-5.3145582557347359E-2</v>
      </c>
      <c r="G56" s="68">
        <f>(G52/F52)-100%</f>
        <v>-0.13096665867114421</v>
      </c>
      <c r="H56" s="69">
        <f>(H52/G52)-100%</f>
        <v>0.10654154016008821</v>
      </c>
      <c r="I56" s="44" t="s">
        <v>16</v>
      </c>
      <c r="J56" s="58"/>
      <c r="K56" s="67"/>
      <c r="L56" s="63"/>
    </row>
    <row r="57" spans="1:65" ht="18" x14ac:dyDescent="0.25">
      <c r="B57" s="83"/>
      <c r="C57" s="71"/>
      <c r="D57" s="71"/>
      <c r="E57" s="71"/>
      <c r="F57" s="71"/>
      <c r="G57" s="71"/>
      <c r="H57" s="71"/>
      <c r="I57" s="72"/>
      <c r="J57" s="58"/>
      <c r="K57" s="71"/>
    </row>
    <row r="58" spans="1:65" x14ac:dyDescent="0.25">
      <c r="B58" s="84"/>
      <c r="C58" s="71"/>
      <c r="D58" s="71"/>
      <c r="E58" s="71"/>
      <c r="F58" s="71"/>
      <c r="G58" s="71"/>
      <c r="H58" s="71"/>
      <c r="I58" s="71"/>
      <c r="J58" s="58"/>
      <c r="K58" s="71"/>
    </row>
    <row r="59" spans="1:65" x14ac:dyDescent="0.25">
      <c r="B59" s="83"/>
      <c r="C59" s="71"/>
      <c r="D59" s="71"/>
      <c r="E59" s="71"/>
      <c r="F59" s="71"/>
      <c r="G59" s="71"/>
      <c r="H59" s="71"/>
      <c r="I59" s="71"/>
      <c r="J59" s="73"/>
      <c r="K59" s="71"/>
    </row>
    <row r="60" spans="1:65" x14ac:dyDescent="0.25">
      <c r="B60" s="83"/>
      <c r="C60" s="71"/>
      <c r="D60" s="71"/>
      <c r="E60" s="71"/>
      <c r="F60" s="71"/>
      <c r="G60" s="71"/>
      <c r="H60" s="71"/>
      <c r="I60" s="71"/>
      <c r="J60" s="58"/>
      <c r="K60" s="71"/>
    </row>
    <row r="61" spans="1:65" x14ac:dyDescent="0.25">
      <c r="B61" s="83"/>
      <c r="C61" s="71"/>
      <c r="D61" s="71"/>
      <c r="E61" s="71"/>
      <c r="F61" s="71"/>
      <c r="G61" s="71"/>
      <c r="H61" s="71"/>
      <c r="I61" s="71"/>
      <c r="J61" s="58"/>
      <c r="K61" s="71"/>
    </row>
    <row r="62" spans="1:65" x14ac:dyDescent="0.25">
      <c r="B62" s="83"/>
      <c r="C62" s="71"/>
      <c r="D62" s="71"/>
      <c r="E62" s="71"/>
      <c r="F62" s="71"/>
      <c r="G62" s="71"/>
      <c r="H62" s="71"/>
      <c r="I62" s="71"/>
      <c r="J62" s="58"/>
      <c r="K62" s="71"/>
    </row>
    <row r="63" spans="1:65" x14ac:dyDescent="0.25">
      <c r="B63" s="83"/>
      <c r="C63" s="71"/>
      <c r="D63" s="71"/>
      <c r="E63" s="71"/>
      <c r="F63" s="71"/>
      <c r="G63" s="71"/>
      <c r="H63" s="71"/>
      <c r="I63" s="71"/>
      <c r="J63" s="58"/>
      <c r="K63" s="71"/>
    </row>
    <row r="64" spans="1:65" x14ac:dyDescent="0.25">
      <c r="B64" s="83"/>
      <c r="I64" s="71"/>
      <c r="J64" s="58"/>
      <c r="K64" s="71"/>
    </row>
    <row r="65" spans="2:11" x14ac:dyDescent="0.25">
      <c r="B65" s="83"/>
      <c r="I65" s="71"/>
      <c r="J65" s="58"/>
      <c r="K65" s="71"/>
    </row>
    <row r="66" spans="2:11" x14ac:dyDescent="0.25">
      <c r="B66" s="84"/>
      <c r="I66" s="71"/>
      <c r="J66" s="58"/>
      <c r="K66" s="71"/>
    </row>
    <row r="67" spans="2:11" x14ac:dyDescent="0.25">
      <c r="B67" s="85"/>
      <c r="I67" s="71"/>
      <c r="J67" s="58"/>
      <c r="K67" s="71"/>
    </row>
    <row r="68" spans="2:11" x14ac:dyDescent="0.25">
      <c r="B68" s="83"/>
      <c r="I68" s="71"/>
      <c r="J68" s="58"/>
      <c r="K68" s="71"/>
    </row>
    <row r="69" spans="2:11" x14ac:dyDescent="0.25">
      <c r="B69" s="83"/>
      <c r="I69" s="71"/>
      <c r="J69" s="58"/>
      <c r="K69" s="71"/>
    </row>
    <row r="70" spans="2:11" x14ac:dyDescent="0.25">
      <c r="B70" s="85"/>
      <c r="I70" s="71"/>
      <c r="J70" s="58"/>
      <c r="K70" s="71"/>
    </row>
    <row r="71" spans="2:11" x14ac:dyDescent="0.25">
      <c r="B71" s="83"/>
      <c r="I71" s="71"/>
      <c r="J71" s="58"/>
      <c r="K71" s="71"/>
    </row>
    <row r="72" spans="2:11" x14ac:dyDescent="0.25">
      <c r="B72" s="83"/>
      <c r="I72" s="71"/>
      <c r="J72" s="58"/>
      <c r="K72" s="71"/>
    </row>
    <row r="73" spans="2:11" x14ac:dyDescent="0.25">
      <c r="B73" s="83"/>
      <c r="I73" s="71"/>
      <c r="J73" s="58"/>
      <c r="K73" s="71"/>
    </row>
    <row r="74" spans="2:11" x14ac:dyDescent="0.25">
      <c r="B74" s="83"/>
      <c r="J74" s="58"/>
      <c r="K74" s="71"/>
    </row>
    <row r="75" spans="2:11" x14ac:dyDescent="0.25">
      <c r="B75" s="85"/>
      <c r="J75" s="58"/>
      <c r="K75" s="71"/>
    </row>
    <row r="76" spans="2:11" x14ac:dyDescent="0.25">
      <c r="B76" s="83"/>
      <c r="J76" s="58"/>
      <c r="K76" s="71"/>
    </row>
    <row r="77" spans="2:11" x14ac:dyDescent="0.25">
      <c r="B77" s="85"/>
      <c r="J77" s="58"/>
      <c r="K77" s="71"/>
    </row>
    <row r="78" spans="2:11" x14ac:dyDescent="0.25">
      <c r="B78" s="85"/>
      <c r="J78" s="58"/>
      <c r="K78" s="71"/>
    </row>
    <row r="79" spans="2:11" x14ac:dyDescent="0.25">
      <c r="B79" s="85"/>
      <c r="J79" s="58"/>
      <c r="K79" s="71"/>
    </row>
    <row r="80" spans="2:11" x14ac:dyDescent="0.25">
      <c r="B80" s="83"/>
      <c r="J80" s="58"/>
      <c r="K80" s="71"/>
    </row>
    <row r="81" spans="2:11" x14ac:dyDescent="0.25">
      <c r="B81" s="83"/>
      <c r="J81" s="58"/>
      <c r="K81" s="71"/>
    </row>
    <row r="82" spans="2:11" x14ac:dyDescent="0.25">
      <c r="B82" s="85"/>
      <c r="J82" s="58"/>
      <c r="K82" s="71"/>
    </row>
    <row r="83" spans="2:11" x14ac:dyDescent="0.25">
      <c r="B83" s="85"/>
      <c r="J83" s="58"/>
      <c r="K83" s="71"/>
    </row>
    <row r="84" spans="2:11" x14ac:dyDescent="0.25">
      <c r="B84" s="83"/>
      <c r="J84" s="58"/>
      <c r="K84" s="71"/>
    </row>
    <row r="85" spans="2:11" x14ac:dyDescent="0.25">
      <c r="B85" s="83"/>
      <c r="J85" s="58"/>
      <c r="K85" s="71"/>
    </row>
    <row r="86" spans="2:11" x14ac:dyDescent="0.25">
      <c r="B86" s="83"/>
      <c r="J86" s="58"/>
      <c r="K86" s="71"/>
    </row>
    <row r="87" spans="2:11" x14ac:dyDescent="0.25">
      <c r="B87" s="85"/>
      <c r="J87" s="58"/>
      <c r="K87" s="71"/>
    </row>
    <row r="88" spans="2:11" x14ac:dyDescent="0.25">
      <c r="B88" s="85"/>
      <c r="J88" s="58"/>
      <c r="K88" s="71"/>
    </row>
    <row r="89" spans="2:11" x14ac:dyDescent="0.25">
      <c r="B89" s="83"/>
      <c r="J89" s="58"/>
      <c r="K89" s="71"/>
    </row>
    <row r="90" spans="2:11" x14ac:dyDescent="0.25">
      <c r="B90" s="83"/>
      <c r="J90" s="58"/>
    </row>
    <row r="91" spans="2:11" x14ac:dyDescent="0.25">
      <c r="B91" s="83"/>
      <c r="J91" s="58"/>
    </row>
    <row r="92" spans="2:11" x14ac:dyDescent="0.25">
      <c r="B92" s="84"/>
      <c r="J92" s="58"/>
    </row>
    <row r="93" spans="2:11" x14ac:dyDescent="0.25">
      <c r="B93" s="85"/>
      <c r="J93" s="58"/>
    </row>
    <row r="94" spans="2:11" x14ac:dyDescent="0.25">
      <c r="B94" s="85"/>
      <c r="J94" s="58"/>
    </row>
    <row r="95" spans="2:11" x14ac:dyDescent="0.25">
      <c r="B95" s="83"/>
      <c r="J95" s="58"/>
    </row>
    <row r="96" spans="2:11" x14ac:dyDescent="0.25">
      <c r="B96" s="83"/>
      <c r="J96" s="58"/>
    </row>
    <row r="97" spans="2:10" x14ac:dyDescent="0.25">
      <c r="B97" s="83"/>
      <c r="J97" s="58"/>
    </row>
    <row r="98" spans="2:10" x14ac:dyDescent="0.25">
      <c r="B98" s="83"/>
      <c r="J98" s="58"/>
    </row>
    <row r="99" spans="2:10" x14ac:dyDescent="0.25">
      <c r="B99" s="85"/>
      <c r="J99" s="58"/>
    </row>
    <row r="100" spans="2:10" x14ac:dyDescent="0.25">
      <c r="B100" s="83"/>
      <c r="J100" s="58"/>
    </row>
    <row r="101" spans="2:10" x14ac:dyDescent="0.25">
      <c r="B101" s="85"/>
      <c r="J101" s="58"/>
    </row>
    <row r="102" spans="2:10" x14ac:dyDescent="0.25">
      <c r="B102" s="85"/>
      <c r="J102" s="58"/>
    </row>
    <row r="103" spans="2:10" x14ac:dyDescent="0.25">
      <c r="B103" s="85"/>
      <c r="J103" s="58"/>
    </row>
    <row r="104" spans="2:10" x14ac:dyDescent="0.25">
      <c r="B104" s="83"/>
      <c r="J104" s="58"/>
    </row>
    <row r="105" spans="2:10" x14ac:dyDescent="0.25">
      <c r="B105" s="83"/>
      <c r="J105" s="58"/>
    </row>
    <row r="106" spans="2:10" x14ac:dyDescent="0.25">
      <c r="B106" s="85"/>
      <c r="J106" s="58"/>
    </row>
    <row r="107" spans="2:10" x14ac:dyDescent="0.25">
      <c r="B107" s="85"/>
      <c r="J107" s="58"/>
    </row>
    <row r="108" spans="2:10" x14ac:dyDescent="0.25">
      <c r="B108" s="83"/>
      <c r="J108" s="58"/>
    </row>
    <row r="109" spans="2:10" x14ac:dyDescent="0.25">
      <c r="B109" s="83"/>
      <c r="J109" s="58"/>
    </row>
    <row r="110" spans="2:10" x14ac:dyDescent="0.25">
      <c r="B110" s="83"/>
      <c r="J110" s="58"/>
    </row>
    <row r="111" spans="2:10" x14ac:dyDescent="0.25">
      <c r="B111" s="83"/>
      <c r="J111" s="58"/>
    </row>
    <row r="112" spans="2:10" x14ac:dyDescent="0.25">
      <c r="B112" s="83"/>
      <c r="J112" s="58"/>
    </row>
    <row r="113" spans="2:10" x14ac:dyDescent="0.25">
      <c r="B113" s="83"/>
      <c r="J113" s="58"/>
    </row>
    <row r="114" spans="2:10" x14ac:dyDescent="0.25">
      <c r="B114" s="85"/>
      <c r="J114" s="58"/>
    </row>
    <row r="115" spans="2:10" x14ac:dyDescent="0.25">
      <c r="B115" s="85"/>
      <c r="J115" s="58"/>
    </row>
    <row r="116" spans="2:10" x14ac:dyDescent="0.25">
      <c r="B116" s="83"/>
      <c r="J116" s="58"/>
    </row>
    <row r="117" spans="2:10" x14ac:dyDescent="0.25">
      <c r="B117" s="85"/>
      <c r="J117" s="58"/>
    </row>
    <row r="118" spans="2:10" x14ac:dyDescent="0.25">
      <c r="B118" s="83"/>
      <c r="J118" s="58"/>
    </row>
    <row r="119" spans="2:10" x14ac:dyDescent="0.25">
      <c r="B119" s="85"/>
      <c r="J119" s="58"/>
    </row>
    <row r="120" spans="2:10" x14ac:dyDescent="0.25">
      <c r="B120" s="85"/>
      <c r="J120" s="58"/>
    </row>
    <row r="121" spans="2:10" x14ac:dyDescent="0.25">
      <c r="B121" s="85"/>
      <c r="J121" s="58"/>
    </row>
    <row r="122" spans="2:10" x14ac:dyDescent="0.25">
      <c r="B122" s="83"/>
      <c r="J122" s="58"/>
    </row>
    <row r="123" spans="2:10" x14ac:dyDescent="0.25">
      <c r="B123" s="84"/>
      <c r="J123" s="58"/>
    </row>
    <row r="124" spans="2:10" x14ac:dyDescent="0.25">
      <c r="B124" s="85"/>
      <c r="J124" s="58"/>
    </row>
    <row r="125" spans="2:10" x14ac:dyDescent="0.25">
      <c r="B125" s="85"/>
      <c r="J125" s="58"/>
    </row>
    <row r="126" spans="2:10" x14ac:dyDescent="0.25">
      <c r="B126" s="83"/>
      <c r="J126" s="58"/>
    </row>
    <row r="127" spans="2:10" x14ac:dyDescent="0.25">
      <c r="B127" s="84"/>
      <c r="J127" s="58"/>
    </row>
    <row r="128" spans="2:10" x14ac:dyDescent="0.25">
      <c r="B128" s="85"/>
      <c r="J128" s="58"/>
    </row>
    <row r="129" spans="2:10" x14ac:dyDescent="0.25">
      <c r="B129" s="83"/>
      <c r="J129" s="58"/>
    </row>
    <row r="130" spans="2:10" x14ac:dyDescent="0.25">
      <c r="B130" s="85"/>
      <c r="J130" s="58"/>
    </row>
    <row r="131" spans="2:10" x14ac:dyDescent="0.25">
      <c r="B131" s="83"/>
      <c r="J131" s="58"/>
    </row>
    <row r="132" spans="2:10" x14ac:dyDescent="0.25">
      <c r="B132" s="83"/>
      <c r="J132" s="58"/>
    </row>
    <row r="133" spans="2:10" x14ac:dyDescent="0.25">
      <c r="B133" s="86"/>
      <c r="J133" s="58"/>
    </row>
    <row r="134" spans="2:10" x14ac:dyDescent="0.25">
      <c r="B134" s="84"/>
      <c r="J134" s="58"/>
    </row>
    <row r="135" spans="2:10" x14ac:dyDescent="0.25">
      <c r="B135" s="83"/>
    </row>
    <row r="136" spans="2:10" x14ac:dyDescent="0.25">
      <c r="B136" s="83"/>
    </row>
    <row r="137" spans="2:10" x14ac:dyDescent="0.25">
      <c r="B137" s="83"/>
    </row>
    <row r="138" spans="2:10" x14ac:dyDescent="0.25">
      <c r="B138" s="84"/>
    </row>
    <row r="139" spans="2:10" x14ac:dyDescent="0.25">
      <c r="B139" s="85"/>
    </row>
    <row r="140" spans="2:10" x14ac:dyDescent="0.25">
      <c r="B140" s="83"/>
    </row>
    <row r="141" spans="2:10" x14ac:dyDescent="0.25">
      <c r="B141" s="83"/>
    </row>
    <row r="142" spans="2:10" x14ac:dyDescent="0.25">
      <c r="B142" s="84"/>
    </row>
    <row r="143" spans="2:10" x14ac:dyDescent="0.25">
      <c r="B143" s="83"/>
    </row>
    <row r="144" spans="2:10" x14ac:dyDescent="0.25">
      <c r="B144" s="83"/>
    </row>
    <row r="145" spans="2:2" x14ac:dyDescent="0.25">
      <c r="B145" s="84"/>
    </row>
    <row r="146" spans="2:2" x14ac:dyDescent="0.25">
      <c r="B146" s="83"/>
    </row>
    <row r="147" spans="2:2" x14ac:dyDescent="0.25">
      <c r="B147" s="83"/>
    </row>
    <row r="148" spans="2:2" x14ac:dyDescent="0.25">
      <c r="B148" s="85"/>
    </row>
    <row r="149" spans="2:2" x14ac:dyDescent="0.25">
      <c r="B149" s="85"/>
    </row>
    <row r="150" spans="2:2" x14ac:dyDescent="0.25">
      <c r="B150" s="85"/>
    </row>
    <row r="151" spans="2:2" x14ac:dyDescent="0.25">
      <c r="B151" s="83"/>
    </row>
    <row r="152" spans="2:2" x14ac:dyDescent="0.25">
      <c r="B152" s="83"/>
    </row>
    <row r="153" spans="2:2" x14ac:dyDescent="0.25">
      <c r="B153" s="83"/>
    </row>
    <row r="154" spans="2:2" x14ac:dyDescent="0.25">
      <c r="B154" s="83"/>
    </row>
    <row r="155" spans="2:2" x14ac:dyDescent="0.25">
      <c r="B155" s="84"/>
    </row>
    <row r="156" spans="2:2" ht="18.75" x14ac:dyDescent="0.25">
      <c r="B156" s="87"/>
    </row>
    <row r="157" spans="2:2" x14ac:dyDescent="0.25">
      <c r="B157" s="82"/>
    </row>
    <row r="158" spans="2:2" x14ac:dyDescent="0.25">
      <c r="B158" s="88"/>
    </row>
    <row r="159" spans="2:2" x14ac:dyDescent="0.25">
      <c r="B159" s="83"/>
    </row>
    <row r="160" spans="2:2" x14ac:dyDescent="0.25">
      <c r="B160" s="88"/>
    </row>
    <row r="161" spans="2:2" x14ac:dyDescent="0.25">
      <c r="B161" s="88"/>
    </row>
    <row r="162" spans="2:2" x14ac:dyDescent="0.25">
      <c r="B162" s="88"/>
    </row>
    <row r="163" spans="2:2" x14ac:dyDescent="0.25">
      <c r="B163" s="88"/>
    </row>
    <row r="164" spans="2:2" x14ac:dyDescent="0.25">
      <c r="B164" s="88"/>
    </row>
    <row r="165" spans="2:2" x14ac:dyDescent="0.25">
      <c r="B165" s="88"/>
    </row>
    <row r="166" spans="2:2" x14ac:dyDescent="0.25">
      <c r="B166" s="88"/>
    </row>
    <row r="167" spans="2:2" x14ac:dyDescent="0.25">
      <c r="B167" s="88"/>
    </row>
    <row r="168" spans="2:2" x14ac:dyDescent="0.25">
      <c r="B168" s="88"/>
    </row>
    <row r="169" spans="2:2" x14ac:dyDescent="0.25">
      <c r="B169" s="88"/>
    </row>
    <row r="170" spans="2:2" x14ac:dyDescent="0.25">
      <c r="B170" s="88"/>
    </row>
    <row r="171" spans="2:2" x14ac:dyDescent="0.25">
      <c r="B171" s="88"/>
    </row>
    <row r="172" spans="2:2" x14ac:dyDescent="0.25">
      <c r="B172" s="88"/>
    </row>
    <row r="173" spans="2:2" x14ac:dyDescent="0.25">
      <c r="B173" s="88"/>
    </row>
    <row r="174" spans="2:2" x14ac:dyDescent="0.25">
      <c r="B174" s="88"/>
    </row>
    <row r="175" spans="2:2" x14ac:dyDescent="0.25">
      <c r="B175" s="88"/>
    </row>
    <row r="176" spans="2:2" x14ac:dyDescent="0.25">
      <c r="B176" s="88"/>
    </row>
    <row r="177" spans="2:2" x14ac:dyDescent="0.25">
      <c r="B177" s="88"/>
    </row>
    <row r="178" spans="2:2" x14ac:dyDescent="0.25">
      <c r="B178" s="88"/>
    </row>
    <row r="179" spans="2:2" x14ac:dyDescent="0.25">
      <c r="B179" s="88"/>
    </row>
    <row r="180" spans="2:2" x14ac:dyDescent="0.25">
      <c r="B180" s="88"/>
    </row>
    <row r="181" spans="2:2" x14ac:dyDescent="0.25">
      <c r="B181" s="88"/>
    </row>
    <row r="182" spans="2:2" x14ac:dyDescent="0.25">
      <c r="B182" s="88"/>
    </row>
    <row r="183" spans="2:2" x14ac:dyDescent="0.25">
      <c r="B183" s="88"/>
    </row>
    <row r="184" spans="2:2" x14ac:dyDescent="0.25">
      <c r="B184" s="88"/>
    </row>
    <row r="185" spans="2:2" x14ac:dyDescent="0.25">
      <c r="B185" s="88"/>
    </row>
    <row r="186" spans="2:2" x14ac:dyDescent="0.25">
      <c r="B186" s="88"/>
    </row>
    <row r="187" spans="2:2" x14ac:dyDescent="0.25">
      <c r="B187" s="88"/>
    </row>
    <row r="188" spans="2:2" x14ac:dyDescent="0.25">
      <c r="B188" s="88"/>
    </row>
    <row r="189" spans="2:2" x14ac:dyDescent="0.25">
      <c r="B189" s="88"/>
    </row>
    <row r="190" spans="2:2" x14ac:dyDescent="0.25">
      <c r="B190" s="88"/>
    </row>
    <row r="191" spans="2:2" x14ac:dyDescent="0.25">
      <c r="B191" s="88"/>
    </row>
    <row r="192" spans="2:2" x14ac:dyDescent="0.25">
      <c r="B192" s="88"/>
    </row>
    <row r="193" spans="2:2" x14ac:dyDescent="0.25">
      <c r="B193" s="88"/>
    </row>
    <row r="194" spans="2:2" x14ac:dyDescent="0.25">
      <c r="B194" s="88"/>
    </row>
    <row r="195" spans="2:2" x14ac:dyDescent="0.25">
      <c r="B195" s="88"/>
    </row>
    <row r="196" spans="2:2" x14ac:dyDescent="0.25">
      <c r="B196" s="88"/>
    </row>
    <row r="197" spans="2:2" x14ac:dyDescent="0.25">
      <c r="B197" s="88"/>
    </row>
    <row r="198" spans="2:2" x14ac:dyDescent="0.25">
      <c r="B198" s="88"/>
    </row>
    <row r="199" spans="2:2" x14ac:dyDescent="0.25">
      <c r="B199" s="88"/>
    </row>
    <row r="200" spans="2:2" x14ac:dyDescent="0.25">
      <c r="B200" s="88"/>
    </row>
    <row r="201" spans="2:2" x14ac:dyDescent="0.25">
      <c r="B201" s="88"/>
    </row>
    <row r="202" spans="2:2" x14ac:dyDescent="0.25">
      <c r="B202" s="88"/>
    </row>
    <row r="203" spans="2:2" x14ac:dyDescent="0.25">
      <c r="B203" s="88"/>
    </row>
    <row r="204" spans="2:2" x14ac:dyDescent="0.25">
      <c r="B204" s="88"/>
    </row>
    <row r="205" spans="2:2" x14ac:dyDescent="0.25">
      <c r="B205" s="88"/>
    </row>
    <row r="206" spans="2:2" x14ac:dyDescent="0.25">
      <c r="B206" s="88"/>
    </row>
    <row r="207" spans="2:2" x14ac:dyDescent="0.25">
      <c r="B207" s="88"/>
    </row>
    <row r="208" spans="2:2" x14ac:dyDescent="0.25">
      <c r="B208" s="88"/>
    </row>
    <row r="209" spans="2:2" x14ac:dyDescent="0.25">
      <c r="B209" s="88"/>
    </row>
    <row r="210" spans="2:2" x14ac:dyDescent="0.25">
      <c r="B210" s="88"/>
    </row>
    <row r="211" spans="2:2" x14ac:dyDescent="0.25">
      <c r="B211" s="88"/>
    </row>
  </sheetData>
  <dataConsolidate/>
  <mergeCells count="3">
    <mergeCell ref="A33:A51"/>
    <mergeCell ref="A1:E1"/>
    <mergeCell ref="A5:A31"/>
  </mergeCells>
  <conditionalFormatting sqref="K57:L65456 J57:J58 J60:J65456 I58:I65456 L5 I2:J2 L2 J5 L32:L50 J53 L53 J33:J50 C54:E56">
    <cfRule type="cellIs" dxfId="125" priority="125" stopIfTrue="1" operator="lessThan">
      <formula>-0.01</formula>
    </cfRule>
    <cfRule type="cellIs" dxfId="124" priority="126" stopIfTrue="1" operator="greaterThan">
      <formula>0.01</formula>
    </cfRule>
  </conditionalFormatting>
  <conditionalFormatting sqref="E5:E30 D33:E50">
    <cfRule type="cellIs" dxfId="117" priority="118" stopIfTrue="1" operator="between">
      <formula>150</formula>
      <formula>220</formula>
    </cfRule>
  </conditionalFormatting>
  <conditionalFormatting sqref="J51 L51">
    <cfRule type="cellIs" dxfId="115" priority="115" stopIfTrue="1" operator="lessThan">
      <formula>-0.01</formula>
    </cfRule>
    <cfRule type="cellIs" dxfId="114" priority="116" stopIfTrue="1" operator="greaterThan">
      <formula>0.01</formula>
    </cfRule>
  </conditionalFormatting>
  <conditionalFormatting sqref="C33:C50">
    <cfRule type="cellIs" dxfId="111" priority="112" stopIfTrue="1" operator="between">
      <formula>150</formula>
      <formula>220</formula>
    </cfRule>
  </conditionalFormatting>
  <conditionalFormatting sqref="C5:C30">
    <cfRule type="cellIs" dxfId="109" priority="110" stopIfTrue="1" operator="between">
      <formula>150</formula>
      <formula>220</formula>
    </cfRule>
  </conditionalFormatting>
  <conditionalFormatting sqref="D5:D30">
    <cfRule type="cellIs" dxfId="106" priority="107" stopIfTrue="1" operator="between">
      <formula>150</formula>
      <formula>220</formula>
    </cfRule>
  </conditionalFormatting>
  <conditionalFormatting sqref="J32">
    <cfRule type="cellIs" dxfId="97" priority="97" stopIfTrue="1" operator="lessThan">
      <formula>-0.01</formula>
    </cfRule>
    <cfRule type="cellIs" dxfId="96" priority="98" stopIfTrue="1" operator="greaterThan">
      <formula>0.01</formula>
    </cfRule>
  </conditionalFormatting>
  <conditionalFormatting sqref="F54:H56">
    <cfRule type="cellIs" dxfId="95" priority="95" stopIfTrue="1" operator="lessThan">
      <formula>-0.01</formula>
    </cfRule>
    <cfRule type="cellIs" dxfId="94" priority="96" stopIfTrue="1" operator="greaterThan">
      <formula>0.01</formula>
    </cfRule>
  </conditionalFormatting>
  <conditionalFormatting sqref="F5:H30 F33:H50">
    <cfRule type="cellIs" dxfId="93" priority="94" stopIfTrue="1" operator="between">
      <formula>150</formula>
      <formula>220</formula>
    </cfRule>
  </conditionalFormatting>
  <conditionalFormatting sqref="K33:K51">
    <cfRule type="cellIs" dxfId="88" priority="88" stopIfTrue="1" operator="lessThan">
      <formula>-0.01</formula>
    </cfRule>
    <cfRule type="cellIs" dxfId="87" priority="89" stopIfTrue="1" operator="greaterThan">
      <formula>0.01</formula>
    </cfRule>
  </conditionalFormatting>
  <conditionalFormatting sqref="I33:I51">
    <cfRule type="cellIs" dxfId="86" priority="85" stopIfTrue="1" operator="lessThan">
      <formula>-0.01</formula>
    </cfRule>
    <cfRule type="cellIs" dxfId="85" priority="86" stopIfTrue="1" operator="greaterThan">
      <formula>0.01</formula>
    </cfRule>
  </conditionalFormatting>
  <conditionalFormatting sqref="L52">
    <cfRule type="cellIs" dxfId="84" priority="77" stopIfTrue="1" operator="lessThan">
      <formula>-0.01</formula>
    </cfRule>
    <cfRule type="cellIs" dxfId="83" priority="78" stopIfTrue="1" operator="greaterThan">
      <formula>0.01</formula>
    </cfRule>
  </conditionalFormatting>
  <conditionalFormatting sqref="I52">
    <cfRule type="cellIs" dxfId="79" priority="83" stopIfTrue="1" operator="lessThan">
      <formula>-0.01</formula>
    </cfRule>
    <cfRule type="cellIs" dxfId="78" priority="84" stopIfTrue="1" operator="greaterThan">
      <formula>0.01</formula>
    </cfRule>
  </conditionalFormatting>
  <conditionalFormatting sqref="J52">
    <cfRule type="cellIs" dxfId="77" priority="81" stopIfTrue="1" operator="lessThan">
      <formula>-0.01</formula>
    </cfRule>
    <cfRule type="cellIs" dxfId="76" priority="82" stopIfTrue="1" operator="greaterThan">
      <formula>0.01</formula>
    </cfRule>
  </conditionalFormatting>
  <conditionalFormatting sqref="K52">
    <cfRule type="cellIs" dxfId="75" priority="79" stopIfTrue="1" operator="lessThan">
      <formula>-0.01</formula>
    </cfRule>
    <cfRule type="cellIs" dxfId="74" priority="80" stopIfTrue="1" operator="greaterThan">
      <formula>0.01</formula>
    </cfRule>
  </conditionalFormatting>
  <conditionalFormatting sqref="L31">
    <cfRule type="cellIs" dxfId="59" priority="31" stopIfTrue="1" operator="lessThan">
      <formula>-0.01</formula>
    </cfRule>
    <cfRule type="cellIs" dxfId="58" priority="32" stopIfTrue="1" operator="greaterThan">
      <formula>0.01</formula>
    </cfRule>
  </conditionalFormatting>
  <conditionalFormatting sqref="I5:I31">
    <cfRule type="cellIs" dxfId="35" priority="37" stopIfTrue="1" operator="lessThan">
      <formula>-0.01</formula>
    </cfRule>
    <cfRule type="cellIs" dxfId="34" priority="38" stopIfTrue="1" operator="greaterThan">
      <formula>0.01</formula>
    </cfRule>
  </conditionalFormatting>
  <conditionalFormatting sqref="J31">
    <cfRule type="cellIs" dxfId="33" priority="35" stopIfTrue="1" operator="lessThan">
      <formula>-0.01</formula>
    </cfRule>
    <cfRule type="cellIs" dxfId="32" priority="36" stopIfTrue="1" operator="greaterThan">
      <formula>0.01</formula>
    </cfRule>
  </conditionalFormatting>
  <conditionalFormatting sqref="K5:K31">
    <cfRule type="cellIs" dxfId="31" priority="33" stopIfTrue="1" operator="lessThan">
      <formula>-0.01</formula>
    </cfRule>
    <cfRule type="cellIs" dxfId="30" priority="34" stopIfTrue="1" operator="greaterThan">
      <formula>0.01</formula>
    </cfRule>
  </conditionalFormatting>
  <pageMargins left="0.70866141732283472" right="0.70866141732283472" top="0.55118110236220474" bottom="0.35433070866141736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Suivi heures Sup</vt:lpstr>
      <vt:lpstr>'Suivi heures Sup'!Print_Area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Phalip</dc:creator>
  <cp:lastModifiedBy>Olivier Audibert</cp:lastModifiedBy>
  <dcterms:created xsi:type="dcterms:W3CDTF">2016-02-11T08:49:02Z</dcterms:created>
  <dcterms:modified xsi:type="dcterms:W3CDTF">2016-09-23T09:40:59Z</dcterms:modified>
</cp:coreProperties>
</file>