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75" yWindow="1395" windowWidth="15600" windowHeight="1170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3" i="1" l="1"/>
  <c r="D53" i="1"/>
  <c r="E37" i="1"/>
  <c r="E40" i="1"/>
  <c r="E32" i="1"/>
  <c r="E33" i="1"/>
  <c r="E34" i="1"/>
  <c r="E31" i="1"/>
  <c r="D31" i="1"/>
  <c r="D32" i="1"/>
  <c r="D40" i="1"/>
  <c r="B40" i="1"/>
  <c r="D37" i="1"/>
  <c r="D18" i="1"/>
  <c r="D25" i="1"/>
  <c r="D21" i="1"/>
  <c r="D33" i="1"/>
  <c r="D34" i="1"/>
  <c r="C23" i="1"/>
  <c r="C18" i="1"/>
  <c r="C25" i="1"/>
  <c r="C31" i="1"/>
  <c r="B21" i="1"/>
  <c r="C49" i="1"/>
  <c r="C50" i="1"/>
  <c r="C32" i="1"/>
  <c r="C33" i="1"/>
  <c r="C34" i="1"/>
  <c r="B27" i="1"/>
  <c r="C37" i="1"/>
  <c r="C40" i="1"/>
  <c r="C21" i="1"/>
  <c r="C42" i="1"/>
  <c r="C46" i="1"/>
  <c r="B42" i="1"/>
  <c r="B46" i="1"/>
  <c r="C52" i="1"/>
  <c r="B37" i="1"/>
  <c r="C24" i="1"/>
  <c r="B32" i="1"/>
  <c r="C47" i="1"/>
  <c r="D42" i="1"/>
  <c r="D46" i="1"/>
  <c r="D47" i="1"/>
  <c r="E42" i="1"/>
  <c r="E46" i="1"/>
  <c r="E47" i="1"/>
  <c r="B22" i="1"/>
  <c r="B23" i="1"/>
  <c r="B24" i="1"/>
  <c r="B18" i="1"/>
  <c r="B25" i="1"/>
  <c r="B31" i="1"/>
  <c r="B33" i="1"/>
  <c r="B36" i="1"/>
  <c r="B39" i="1"/>
  <c r="B47" i="1"/>
  <c r="E24" i="1"/>
  <c r="D22" i="1"/>
  <c r="D24" i="1"/>
  <c r="D52" i="1"/>
  <c r="E21" i="1"/>
  <c r="E22" i="1"/>
  <c r="E23" i="1"/>
  <c r="E18" i="1"/>
  <c r="E25" i="1"/>
  <c r="E52" i="1"/>
  <c r="E53" i="1"/>
  <c r="C22" i="1"/>
  <c r="B34" i="1"/>
  <c r="C28" i="1"/>
  <c r="D28" i="1"/>
  <c r="E28" i="1"/>
  <c r="B28" i="1"/>
  <c r="E49" i="1"/>
  <c r="E50" i="1"/>
  <c r="E27" i="1"/>
  <c r="D49" i="1"/>
  <c r="D50" i="1"/>
  <c r="C27" i="1"/>
  <c r="D27" i="1"/>
</calcChain>
</file>

<file path=xl/sharedStrings.xml><?xml version="1.0" encoding="utf-8"?>
<sst xmlns="http://schemas.openxmlformats.org/spreadsheetml/2006/main" count="45" uniqueCount="37">
  <si>
    <t>Base information</t>
  </si>
  <si>
    <t>Rate increase 10%</t>
  </si>
  <si>
    <t>OTA Bookings increase 10%</t>
  </si>
  <si>
    <t>Brand.com bookings increase 10%</t>
  </si>
  <si>
    <t>Days</t>
  </si>
  <si>
    <t>Daily rate</t>
  </si>
  <si>
    <t>Number of rooms</t>
  </si>
  <si>
    <t>Occupancy</t>
  </si>
  <si>
    <t>Cost of Sales</t>
  </si>
  <si>
    <t>Labour cost</t>
  </si>
  <si>
    <t>OTA Commission</t>
  </si>
  <si>
    <t>Marketing Cost</t>
  </si>
  <si>
    <t>Utilities</t>
  </si>
  <si>
    <t>Distribution Channel Mix</t>
  </si>
  <si>
    <t>Direct</t>
  </si>
  <si>
    <t>GDS</t>
  </si>
  <si>
    <t>OTA</t>
  </si>
  <si>
    <t>Brand.com</t>
  </si>
  <si>
    <t>Other</t>
  </si>
  <si>
    <t>Rooms sold through each channel</t>
  </si>
  <si>
    <t>Number of empty rooms</t>
  </si>
  <si>
    <t>Occupancy percentage</t>
  </si>
  <si>
    <t>Hotel Financial Performance</t>
  </si>
  <si>
    <t>Sales</t>
  </si>
  <si>
    <t>Gross Profit</t>
  </si>
  <si>
    <t>GP%</t>
  </si>
  <si>
    <t>OTA cost</t>
  </si>
  <si>
    <t>Marketing cost</t>
  </si>
  <si>
    <t>Total Costs</t>
  </si>
  <si>
    <t>Operating Profit</t>
  </si>
  <si>
    <t>Debt Interest</t>
  </si>
  <si>
    <t>Net Profit</t>
  </si>
  <si>
    <t>NP%</t>
  </si>
  <si>
    <t>Increase in sales</t>
  </si>
  <si>
    <t>Percentage increase in sales</t>
  </si>
  <si>
    <t>Increase in profits</t>
  </si>
  <si>
    <t>Percentage increase in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</si>
</sst>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499984740745262"/>
      <name val="Calibri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3" borderId="0" xfId="0" applyFill="1" applyAlignment="1">
      <alignment vertical="top" wrapText="1"/>
    </xf>
    <xf numFmtId="0" fontId="2" fillId="3" borderId="0" xfId="0" applyFont="1" applyFill="1" applyAlignment="1">
      <alignment horizontal="right" vertical="top" wrapText="1"/>
    </xf>
    <xf numFmtId="0" fontId="0" fillId="3" borderId="0" xfId="0" applyFill="1" applyAlignment="1">
      <alignment horizontal="right" vertical="top" wrapText="1"/>
    </xf>
    <xf numFmtId="0" fontId="0" fillId="3" borderId="0" xfId="0" applyFont="1" applyFill="1"/>
    <xf numFmtId="0" fontId="0" fillId="3" borderId="0" xfId="0" applyFill="1"/>
    <xf numFmtId="9" fontId="0" fillId="3" borderId="0" xfId="0" applyNumberFormat="1" applyFill="1"/>
    <xf numFmtId="164" fontId="0" fillId="3" borderId="0" xfId="1" applyFont="1" applyFill="1"/>
    <xf numFmtId="165" fontId="0" fillId="3" borderId="0" xfId="1" applyNumberFormat="1" applyFont="1" applyFill="1"/>
    <xf numFmtId="0" fontId="2" fillId="3" borderId="0" xfId="0" applyFont="1" applyFill="1"/>
    <xf numFmtId="9" fontId="0" fillId="3" borderId="0" xfId="2" applyFont="1" applyFill="1"/>
    <xf numFmtId="165" fontId="0" fillId="3" borderId="0" xfId="0" applyNumberFormat="1" applyFill="1"/>
    <xf numFmtId="0" fontId="5" fillId="3" borderId="0" xfId="0" applyFont="1" applyFill="1"/>
    <xf numFmtId="10" fontId="5" fillId="3" borderId="0" xfId="2" applyNumberFormat="1" applyFont="1" applyFill="1"/>
    <xf numFmtId="9" fontId="5" fillId="3" borderId="0" xfId="2" applyFont="1" applyFill="1"/>
    <xf numFmtId="165" fontId="6" fillId="3" borderId="0" xfId="1" applyNumberFormat="1" applyFont="1" applyFill="1"/>
    <xf numFmtId="9" fontId="0" fillId="2" borderId="0" xfId="0" applyNumberFormat="1" applyFill="1"/>
    <xf numFmtId="0" fontId="7" fillId="0" borderId="0" xfId="0" applyFont="1" applyFill="1"/>
    <xf numFmtId="165" fontId="7" fillId="0" borderId="0" xfId="0" applyNumberFormat="1" applyFont="1" applyFill="1"/>
    <xf numFmtId="10" fontId="7" fillId="0" borderId="0" xfId="2" applyNumberFormat="1" applyFont="1" applyFill="1"/>
    <xf numFmtId="0" fontId="7" fillId="3" borderId="0" xfId="0" applyFont="1" applyFill="1"/>
    <xf numFmtId="165" fontId="7" fillId="0" borderId="0" xfId="1" applyNumberFormat="1" applyFont="1" applyFill="1"/>
    <xf numFmtId="165" fontId="7" fillId="3" borderId="0" xfId="0" applyNumberFormat="1" applyFont="1" applyFill="1"/>
    <xf numFmtId="9" fontId="7" fillId="0" borderId="0" xfId="2" applyFont="1" applyFill="1"/>
    <xf numFmtId="0" fontId="0" fillId="4" borderId="0" xfId="0" applyFill="1"/>
    <xf numFmtId="0" fontId="8" fillId="0" borderId="0" xfId="0" applyFont="1" applyFill="1"/>
    <xf numFmtId="165" fontId="8" fillId="0" borderId="0" xfId="0" applyNumberFormat="1" applyFont="1" applyFill="1"/>
    <xf numFmtId="10" fontId="8" fillId="0" borderId="0" xfId="2" applyNumberFormat="1" applyFont="1" applyFill="1"/>
    <xf numFmtId="0" fontId="8" fillId="3" borderId="0" xfId="0" applyFont="1" applyFill="1"/>
    <xf numFmtId="165" fontId="8" fillId="0" borderId="0" xfId="1" applyNumberFormat="1" applyFont="1" applyFill="1"/>
    <xf numFmtId="165" fontId="8" fillId="3" borderId="0" xfId="0" applyNumberFormat="1" applyFont="1" applyFill="1"/>
    <xf numFmtId="9" fontId="8" fillId="0" borderId="0" xfId="2" applyFont="1" applyFill="1"/>
    <xf numFmtId="9" fontId="0" fillId="4" borderId="0" xfId="0" applyNumberFormat="1" applyFill="1"/>
    <xf numFmtId="0" fontId="6" fillId="5" borderId="0" xfId="0" applyFont="1" applyFill="1"/>
    <xf numFmtId="9" fontId="0" fillId="5" borderId="0" xfId="0" applyNumberFormat="1" applyFill="1"/>
    <xf numFmtId="0" fontId="9" fillId="0" borderId="0" xfId="0" applyFont="1" applyFill="1"/>
    <xf numFmtId="165" fontId="9" fillId="0" borderId="0" xfId="0" applyNumberFormat="1" applyFont="1" applyFill="1"/>
    <xf numFmtId="10" fontId="9" fillId="0" borderId="0" xfId="2" applyNumberFormat="1" applyFont="1" applyFill="1"/>
    <xf numFmtId="0" fontId="9" fillId="3" borderId="0" xfId="0" applyFont="1" applyFill="1"/>
    <xf numFmtId="165" fontId="9" fillId="0" borderId="0" xfId="1" applyNumberFormat="1" applyFont="1" applyFill="1"/>
    <xf numFmtId="165" fontId="9" fillId="3" borderId="0" xfId="0" applyNumberFormat="1" applyFont="1" applyFill="1"/>
    <xf numFmtId="9" fontId="9" fillId="0" borderId="0" xfId="2" applyFont="1" applyFill="1"/>
  </cellXfs>
  <cellStyles count="23">
    <cellStyle name="Lien hypertexte" xfId="11" builtinId="8" hidden="1"/>
    <cellStyle name="Lien hypertexte" xfId="13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15" builtinId="8" hidden="1"/>
    <cellStyle name="Lien hypertexte" xfId="7" builtinId="8" hidden="1"/>
    <cellStyle name="Lien hypertexte" xfId="9" builtinId="8" hidden="1"/>
    <cellStyle name="Lien hypertexte" xfId="5" builtinId="8" hidden="1"/>
    <cellStyle name="Lien hypertexte" xfId="3" builtinId="8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8" builtinId="9" hidden="1"/>
    <cellStyle name="Lien hypertexte visité" xfId="10" builtinId="9" hidden="1"/>
    <cellStyle name="Lien hypertexte visité" xfId="14" builtinId="9" hidden="1"/>
    <cellStyle name="Lien hypertexte visité" xfId="12" builtinId="9" hidden="1"/>
    <cellStyle name="Lien hypertexte visité" xfId="6" builtinId="9" hidden="1"/>
    <cellStyle name="Lien hypertexte visité" xfId="4" builtinId="9" hidden="1"/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B37" zoomScale="125" zoomScaleNormal="125" zoomScalePageLayoutView="125" workbookViewId="0">
      <selection activeCell="D59" sqref="D59"/>
    </sheetView>
  </sheetViews>
  <sheetFormatPr baseColWidth="10" defaultColWidth="10.875" defaultRowHeight="15.75" x14ac:dyDescent="0.25"/>
  <cols>
    <col min="1" max="1" width="29.875" style="6" customWidth="1"/>
    <col min="2" max="3" width="20.875" style="6" customWidth="1"/>
    <col min="4" max="4" width="17.375" style="6" customWidth="1"/>
    <col min="5" max="5" width="17.875" style="6" customWidth="1"/>
    <col min="6" max="6" width="3.875" style="6" customWidth="1"/>
    <col min="7" max="16384" width="10.875" style="6"/>
  </cols>
  <sheetData>
    <row r="1" spans="1:6" s="2" customFormat="1" ht="47.25" x14ac:dyDescent="0.25">
      <c r="B1" s="3" t="s">
        <v>0</v>
      </c>
      <c r="C1" s="3" t="s">
        <v>1</v>
      </c>
      <c r="D1" s="3" t="s">
        <v>2</v>
      </c>
      <c r="E1" s="3" t="s">
        <v>3</v>
      </c>
      <c r="F1" s="4"/>
    </row>
    <row r="2" spans="1:6" x14ac:dyDescent="0.25">
      <c r="A2" s="5" t="s">
        <v>4</v>
      </c>
      <c r="B2" s="6">
        <v>30</v>
      </c>
      <c r="C2" s="6">
        <v>30</v>
      </c>
      <c r="D2" s="6">
        <v>30</v>
      </c>
      <c r="E2" s="6">
        <v>30</v>
      </c>
    </row>
    <row r="3" spans="1:6" x14ac:dyDescent="0.25">
      <c r="A3" s="6" t="s">
        <v>5</v>
      </c>
      <c r="B3" s="6">
        <v>100</v>
      </c>
      <c r="C3" s="1">
        <v>110</v>
      </c>
      <c r="D3" s="6">
        <v>100</v>
      </c>
      <c r="E3" s="6">
        <v>100</v>
      </c>
    </row>
    <row r="4" spans="1:6" x14ac:dyDescent="0.25">
      <c r="A4" s="6" t="s">
        <v>6</v>
      </c>
      <c r="B4" s="6">
        <v>200</v>
      </c>
      <c r="C4" s="6">
        <v>200</v>
      </c>
      <c r="D4" s="6">
        <v>200</v>
      </c>
      <c r="E4" s="6">
        <v>200</v>
      </c>
    </row>
    <row r="5" spans="1:6" x14ac:dyDescent="0.25">
      <c r="A5" s="6" t="s">
        <v>7</v>
      </c>
      <c r="B5" s="7">
        <v>0.65</v>
      </c>
      <c r="C5" s="7">
        <v>0.65</v>
      </c>
      <c r="D5" s="7">
        <v>0.65</v>
      </c>
      <c r="E5" s="7">
        <v>0.65</v>
      </c>
    </row>
    <row r="6" spans="1:6" x14ac:dyDescent="0.25">
      <c r="B6" s="7"/>
      <c r="C6" s="7"/>
      <c r="D6" s="7"/>
      <c r="E6" s="7"/>
    </row>
    <row r="7" spans="1:6" x14ac:dyDescent="0.25">
      <c r="A7" s="6" t="s">
        <v>8</v>
      </c>
      <c r="B7" s="8">
        <v>12</v>
      </c>
      <c r="C7" s="8">
        <v>12</v>
      </c>
      <c r="D7" s="8">
        <v>12</v>
      </c>
      <c r="E7" s="8">
        <v>12</v>
      </c>
    </row>
    <row r="8" spans="1:6" x14ac:dyDescent="0.25">
      <c r="A8" s="6" t="s">
        <v>9</v>
      </c>
      <c r="B8" s="9">
        <v>80000</v>
      </c>
      <c r="C8" s="9">
        <v>80000</v>
      </c>
      <c r="D8" s="9">
        <v>80000</v>
      </c>
      <c r="E8" s="9">
        <v>80000</v>
      </c>
    </row>
    <row r="9" spans="1:6" x14ac:dyDescent="0.25">
      <c r="A9" s="6" t="s">
        <v>10</v>
      </c>
      <c r="B9" s="7">
        <v>0.2</v>
      </c>
      <c r="C9" s="7">
        <v>0.2</v>
      </c>
      <c r="D9" s="7">
        <v>0.2</v>
      </c>
      <c r="E9" s="7">
        <v>0.2</v>
      </c>
    </row>
    <row r="10" spans="1:6" x14ac:dyDescent="0.25">
      <c r="A10" s="6" t="s">
        <v>11</v>
      </c>
      <c r="B10" s="9">
        <v>32000</v>
      </c>
      <c r="C10" s="16">
        <v>32000</v>
      </c>
      <c r="D10" s="9">
        <v>32000</v>
      </c>
      <c r="E10" s="9">
        <v>32000</v>
      </c>
    </row>
    <row r="11" spans="1:6" x14ac:dyDescent="0.25">
      <c r="A11" s="6" t="s">
        <v>12</v>
      </c>
      <c r="B11" s="9">
        <v>50000</v>
      </c>
      <c r="C11" s="9">
        <v>50000</v>
      </c>
      <c r="D11" s="9">
        <v>50000</v>
      </c>
      <c r="E11" s="9">
        <v>50000</v>
      </c>
    </row>
    <row r="13" spans="1:6" x14ac:dyDescent="0.25">
      <c r="A13" s="10" t="s">
        <v>13</v>
      </c>
    </row>
    <row r="14" spans="1:6" x14ac:dyDescent="0.25">
      <c r="A14" s="6" t="s">
        <v>14</v>
      </c>
      <c r="B14" s="7">
        <v>0.5</v>
      </c>
      <c r="C14" s="7">
        <v>0.5</v>
      </c>
      <c r="D14" s="7">
        <v>0.4</v>
      </c>
      <c r="E14" s="7">
        <v>0.4</v>
      </c>
    </row>
    <row r="15" spans="1:6" x14ac:dyDescent="0.25">
      <c r="A15" s="6" t="s">
        <v>15</v>
      </c>
      <c r="B15" s="7">
        <v>0.1</v>
      </c>
      <c r="C15" s="7">
        <v>0.1</v>
      </c>
      <c r="D15" s="7">
        <v>0.1</v>
      </c>
      <c r="E15" s="7">
        <v>0.1</v>
      </c>
    </row>
    <row r="16" spans="1:6" x14ac:dyDescent="0.25">
      <c r="A16" s="6" t="s">
        <v>16</v>
      </c>
      <c r="B16" s="7">
        <v>0.2</v>
      </c>
      <c r="C16" s="17">
        <v>0.1</v>
      </c>
      <c r="D16" s="33">
        <v>0.3</v>
      </c>
      <c r="E16" s="7">
        <v>0.2</v>
      </c>
    </row>
    <row r="17" spans="1:5" x14ac:dyDescent="0.25">
      <c r="A17" s="6" t="s">
        <v>17</v>
      </c>
      <c r="B17" s="7">
        <v>0.1</v>
      </c>
      <c r="C17" s="7">
        <v>0.2</v>
      </c>
      <c r="D17" s="7">
        <v>0.1</v>
      </c>
      <c r="E17" s="35">
        <v>0.2</v>
      </c>
    </row>
    <row r="18" spans="1:5" x14ac:dyDescent="0.25">
      <c r="A18" s="6" t="s">
        <v>18</v>
      </c>
      <c r="B18" s="7">
        <f>1-SUM(B14:B17)</f>
        <v>9.9999999999999978E-2</v>
      </c>
      <c r="C18" s="7">
        <f t="shared" ref="C18:D18" si="0">1-SUM(C14:C17)</f>
        <v>0.10000000000000009</v>
      </c>
      <c r="D18" s="7">
        <f t="shared" si="0"/>
        <v>9.9999999999999978E-2</v>
      </c>
      <c r="E18" s="7">
        <f>1-SUM(E14:E17)</f>
        <v>0.10000000000000009</v>
      </c>
    </row>
    <row r="20" spans="1:5" x14ac:dyDescent="0.25">
      <c r="A20" s="10" t="s">
        <v>19</v>
      </c>
    </row>
    <row r="21" spans="1:5" x14ac:dyDescent="0.25">
      <c r="A21" s="6" t="s">
        <v>14</v>
      </c>
      <c r="B21" s="6">
        <f>$B$2*$B$4*$B$5*B14</f>
        <v>1950</v>
      </c>
      <c r="C21" s="6">
        <f t="shared" ref="C21:D21" si="1">$B$2*$B$4*$B$5*C14</f>
        <v>1950</v>
      </c>
      <c r="D21" s="6">
        <f t="shared" si="1"/>
        <v>1560</v>
      </c>
      <c r="E21" s="6">
        <f>$B$2*$B$4*$B$5*E14</f>
        <v>1560</v>
      </c>
    </row>
    <row r="22" spans="1:5" x14ac:dyDescent="0.25">
      <c r="A22" s="6" t="s">
        <v>15</v>
      </c>
      <c r="B22" s="6">
        <f t="shared" ref="B22:D25" si="2">$B$2*$B$4*$B$5*B15</f>
        <v>390</v>
      </c>
      <c r="C22" s="6">
        <f t="shared" si="2"/>
        <v>390</v>
      </c>
      <c r="D22" s="6">
        <f t="shared" si="2"/>
        <v>390</v>
      </c>
      <c r="E22" s="6">
        <f t="shared" ref="E22" si="3">$B$2*$B$4*$B$5*E15</f>
        <v>390</v>
      </c>
    </row>
    <row r="23" spans="1:5" x14ac:dyDescent="0.25">
      <c r="A23" s="6" t="s">
        <v>16</v>
      </c>
      <c r="B23" s="6">
        <f t="shared" si="2"/>
        <v>780</v>
      </c>
      <c r="C23" s="1">
        <f>$B$2*$B$4*$B$5*C16</f>
        <v>390</v>
      </c>
      <c r="D23" s="25">
        <v>858</v>
      </c>
      <c r="E23" s="6">
        <f t="shared" ref="E23" si="4">$B$2*$B$4*$B$5*E16</f>
        <v>780</v>
      </c>
    </row>
    <row r="24" spans="1:5" x14ac:dyDescent="0.25">
      <c r="A24" s="6" t="s">
        <v>17</v>
      </c>
      <c r="B24" s="6">
        <f t="shared" si="2"/>
        <v>390</v>
      </c>
      <c r="C24" s="6">
        <f t="shared" si="2"/>
        <v>780</v>
      </c>
      <c r="D24" s="6">
        <f t="shared" si="2"/>
        <v>390</v>
      </c>
      <c r="E24" s="34">
        <f>B24*1.1</f>
        <v>429.00000000000006</v>
      </c>
    </row>
    <row r="25" spans="1:5" x14ac:dyDescent="0.25">
      <c r="A25" s="6" t="s">
        <v>18</v>
      </c>
      <c r="B25" s="6">
        <f t="shared" si="2"/>
        <v>389.99999999999989</v>
      </c>
      <c r="C25" s="6">
        <f t="shared" si="2"/>
        <v>390.00000000000034</v>
      </c>
      <c r="D25" s="6">
        <f t="shared" si="2"/>
        <v>389.99999999999989</v>
      </c>
      <c r="E25" s="6">
        <f t="shared" ref="E25" si="5">$B$2*$B$4*$B$5*E18</f>
        <v>390.00000000000034</v>
      </c>
    </row>
    <row r="27" spans="1:5" x14ac:dyDescent="0.25">
      <c r="A27" s="6" t="s">
        <v>20</v>
      </c>
      <c r="B27" s="6">
        <f>(B2*B4)-SUM(B21:B25)</f>
        <v>2100</v>
      </c>
      <c r="C27" s="6">
        <f t="shared" ref="C27:D27" si="6">(C2*C4)-SUM(C21:C25)</f>
        <v>2099.9999999999995</v>
      </c>
      <c r="D27" s="6">
        <f t="shared" si="6"/>
        <v>2412</v>
      </c>
      <c r="E27" s="6">
        <f>(E2*E4)-SUM(E21:E25)</f>
        <v>2450.9999999999995</v>
      </c>
    </row>
    <row r="28" spans="1:5" x14ac:dyDescent="0.25">
      <c r="A28" s="6" t="s">
        <v>21</v>
      </c>
      <c r="B28" s="11">
        <f>SUM(B21:B25)/(B2*B4)</f>
        <v>0.65</v>
      </c>
      <c r="C28" s="11">
        <f t="shared" ref="C28:E28" si="7">SUM(C21:C25)/(C2*C4)</f>
        <v>0.65</v>
      </c>
      <c r="D28" s="11">
        <f t="shared" si="7"/>
        <v>0.59799999999999998</v>
      </c>
      <c r="E28" s="11">
        <f t="shared" si="7"/>
        <v>0.59150000000000003</v>
      </c>
    </row>
    <row r="30" spans="1:5" x14ac:dyDescent="0.25">
      <c r="A30" s="10" t="s">
        <v>22</v>
      </c>
    </row>
    <row r="31" spans="1:5" x14ac:dyDescent="0.25">
      <c r="A31" s="6" t="s">
        <v>23</v>
      </c>
      <c r="B31" s="6">
        <f>SUM(B21:B25)*B3</f>
        <v>390000</v>
      </c>
      <c r="C31" s="18">
        <f>SUM(C21:C25)*C3</f>
        <v>429000.00000000006</v>
      </c>
      <c r="D31" s="26">
        <f>SUM(D21:D25)*D3</f>
        <v>358800</v>
      </c>
      <c r="E31" s="36">
        <f>SUM(E21:E25)*E3</f>
        <v>354900.00000000006</v>
      </c>
    </row>
    <row r="32" spans="1:5" x14ac:dyDescent="0.25">
      <c r="A32" s="6" t="s">
        <v>8</v>
      </c>
      <c r="B32" s="12">
        <f>SUM(B21:B25)*B7</f>
        <v>46800</v>
      </c>
      <c r="C32" s="19">
        <f>SUM(C21:C26)*C7</f>
        <v>46800.000000000007</v>
      </c>
      <c r="D32" s="27">
        <f>SUM(D21:D26)*D7</f>
        <v>43056</v>
      </c>
      <c r="E32" s="37">
        <f>SUM(E21:E26)*E7</f>
        <v>42588.000000000007</v>
      </c>
    </row>
    <row r="33" spans="1:5" x14ac:dyDescent="0.25">
      <c r="A33" s="6" t="s">
        <v>24</v>
      </c>
      <c r="B33" s="6">
        <f>B31-B32</f>
        <v>343200</v>
      </c>
      <c r="C33" s="19">
        <f>+C31-C32</f>
        <v>382200.00000000006</v>
      </c>
      <c r="D33" s="27">
        <f>+D31-D32</f>
        <v>315744</v>
      </c>
      <c r="E33" s="37">
        <f>+E31-E32</f>
        <v>312312.00000000006</v>
      </c>
    </row>
    <row r="34" spans="1:5" s="13" customFormat="1" x14ac:dyDescent="0.25">
      <c r="A34" s="13" t="s">
        <v>25</v>
      </c>
      <c r="B34" s="14">
        <f>B33/B31</f>
        <v>0.88</v>
      </c>
      <c r="C34" s="20">
        <f>+C33/C31</f>
        <v>0.89090909090909087</v>
      </c>
      <c r="D34" s="28">
        <f>+D33/D31</f>
        <v>0.88</v>
      </c>
      <c r="E34" s="38">
        <f>+E33/E31</f>
        <v>0.88</v>
      </c>
    </row>
    <row r="35" spans="1:5" x14ac:dyDescent="0.25">
      <c r="C35" s="21"/>
      <c r="D35" s="29"/>
      <c r="E35" s="39"/>
    </row>
    <row r="36" spans="1:5" x14ac:dyDescent="0.25">
      <c r="A36" s="6" t="s">
        <v>9</v>
      </c>
      <c r="B36" s="9">
        <f>B8</f>
        <v>80000</v>
      </c>
      <c r="C36" s="22">
        <v>80000</v>
      </c>
      <c r="D36" s="30">
        <v>80000</v>
      </c>
      <c r="E36" s="40">
        <v>80000</v>
      </c>
    </row>
    <row r="37" spans="1:5" x14ac:dyDescent="0.25">
      <c r="A37" s="6" t="s">
        <v>26</v>
      </c>
      <c r="B37" s="9">
        <f>B3*B9*B23</f>
        <v>15600</v>
      </c>
      <c r="C37" s="22">
        <f>C3*C9*C23</f>
        <v>8580</v>
      </c>
      <c r="D37" s="30">
        <f>D3*D9*D23</f>
        <v>17160</v>
      </c>
      <c r="E37" s="40">
        <f>E3*E9*E23</f>
        <v>15600</v>
      </c>
    </row>
    <row r="38" spans="1:5" x14ac:dyDescent="0.25">
      <c r="A38" s="6" t="s">
        <v>27</v>
      </c>
      <c r="B38" s="9">
        <v>32000</v>
      </c>
      <c r="C38" s="22">
        <v>32000</v>
      </c>
      <c r="D38" s="30">
        <v>32000</v>
      </c>
      <c r="E38" s="40">
        <v>32000</v>
      </c>
    </row>
    <row r="39" spans="1:5" x14ac:dyDescent="0.25">
      <c r="A39" s="6" t="s">
        <v>12</v>
      </c>
      <c r="B39" s="12">
        <f>B11</f>
        <v>50000</v>
      </c>
      <c r="C39" s="19">
        <v>50000</v>
      </c>
      <c r="D39" s="27">
        <v>50000</v>
      </c>
      <c r="E39" s="37">
        <v>50000</v>
      </c>
    </row>
    <row r="40" spans="1:5" x14ac:dyDescent="0.25">
      <c r="A40" s="6" t="s">
        <v>28</v>
      </c>
      <c r="B40" s="12">
        <f>SUM(B36:B39)</f>
        <v>177600</v>
      </c>
      <c r="C40" s="19">
        <f>SUM(C36:C39)</f>
        <v>170580</v>
      </c>
      <c r="D40" s="27">
        <f>SUM(D36:D39)</f>
        <v>179160</v>
      </c>
      <c r="E40" s="37">
        <f>SUM(E36:E39)</f>
        <v>177600</v>
      </c>
    </row>
    <row r="41" spans="1:5" x14ac:dyDescent="0.25">
      <c r="B41" s="12"/>
      <c r="C41" s="23"/>
      <c r="D41" s="31"/>
      <c r="E41" s="41"/>
    </row>
    <row r="42" spans="1:5" x14ac:dyDescent="0.25">
      <c r="A42" s="6" t="s">
        <v>29</v>
      </c>
      <c r="B42" s="12">
        <f>B33-B40</f>
        <v>165600</v>
      </c>
      <c r="C42" s="19">
        <f>C33-C40</f>
        <v>211620.00000000006</v>
      </c>
      <c r="D42" s="27">
        <f>D33-D40</f>
        <v>136584</v>
      </c>
      <c r="E42" s="37">
        <f>E33-E40</f>
        <v>134712.00000000006</v>
      </c>
    </row>
    <row r="43" spans="1:5" x14ac:dyDescent="0.25">
      <c r="C43" s="21"/>
      <c r="D43" s="29"/>
      <c r="E43" s="39"/>
    </row>
    <row r="44" spans="1:5" x14ac:dyDescent="0.25">
      <c r="A44" s="6" t="s">
        <v>30</v>
      </c>
      <c r="B44" s="6">
        <v>60000</v>
      </c>
      <c r="C44" s="18">
        <v>60000</v>
      </c>
      <c r="D44" s="26">
        <v>60000</v>
      </c>
      <c r="E44" s="36"/>
    </row>
    <row r="45" spans="1:5" x14ac:dyDescent="0.25">
      <c r="C45" s="21"/>
      <c r="D45" s="29"/>
      <c r="E45" s="39"/>
    </row>
    <row r="46" spans="1:5" x14ac:dyDescent="0.25">
      <c r="A46" s="6" t="s">
        <v>31</v>
      </c>
      <c r="B46" s="12">
        <f>B42-B44</f>
        <v>105600</v>
      </c>
      <c r="C46" s="19">
        <f>C42-C44</f>
        <v>151620.00000000006</v>
      </c>
      <c r="D46" s="27">
        <f>D42-D44</f>
        <v>76584</v>
      </c>
      <c r="E46" s="37">
        <f>E42-E44</f>
        <v>134712.00000000006</v>
      </c>
    </row>
    <row r="47" spans="1:5" s="13" customFormat="1" x14ac:dyDescent="0.25">
      <c r="A47" s="13" t="s">
        <v>32</v>
      </c>
      <c r="B47" s="15">
        <f>B46/B31</f>
        <v>0.27076923076923076</v>
      </c>
      <c r="C47" s="24">
        <f t="shared" ref="C47:E47" si="8">C46/C31</f>
        <v>0.35342657342657352</v>
      </c>
      <c r="D47" s="32">
        <f t="shared" si="8"/>
        <v>0.2134448160535117</v>
      </c>
      <c r="E47" s="42">
        <f t="shared" si="8"/>
        <v>0.37957734573119201</v>
      </c>
    </row>
    <row r="48" spans="1:5" x14ac:dyDescent="0.25">
      <c r="C48" s="21"/>
      <c r="D48" s="29"/>
      <c r="E48" s="39"/>
    </row>
    <row r="49" spans="1:5" x14ac:dyDescent="0.25">
      <c r="A49" s="6" t="s">
        <v>33</v>
      </c>
      <c r="C49" s="18">
        <f>C31-B31</f>
        <v>39000.000000000058</v>
      </c>
      <c r="D49" s="26">
        <f>D31-B31</f>
        <v>-31200</v>
      </c>
      <c r="E49" s="36">
        <f>E31-B31</f>
        <v>-35099.999999999942</v>
      </c>
    </row>
    <row r="50" spans="1:5" x14ac:dyDescent="0.25">
      <c r="A50" s="6" t="s">
        <v>34</v>
      </c>
      <c r="C50" s="24">
        <f>C49/B31</f>
        <v>0.10000000000000014</v>
      </c>
      <c r="D50" s="32">
        <f>D49/B31</f>
        <v>-0.08</v>
      </c>
      <c r="E50" s="42">
        <f>E49/B31</f>
        <v>-8.9999999999999844E-2</v>
      </c>
    </row>
    <row r="51" spans="1:5" x14ac:dyDescent="0.25">
      <c r="C51" s="21"/>
      <c r="D51" s="29"/>
      <c r="E51" s="39"/>
    </row>
    <row r="52" spans="1:5" x14ac:dyDescent="0.25">
      <c r="A52" s="6" t="s">
        <v>35</v>
      </c>
      <c r="C52" s="19">
        <f>C46-$B$46</f>
        <v>46020.000000000058</v>
      </c>
      <c r="D52" s="27">
        <f t="shared" ref="D52:E52" si="9">D46-$B$46</f>
        <v>-29016</v>
      </c>
      <c r="E52" s="37">
        <f t="shared" si="9"/>
        <v>29112.000000000058</v>
      </c>
    </row>
    <row r="53" spans="1:5" x14ac:dyDescent="0.25">
      <c r="A53" s="6" t="s">
        <v>36</v>
      </c>
      <c r="C53" s="24">
        <f>C52/$B$46</f>
        <v>0.4357954545454551</v>
      </c>
      <c r="D53" s="32">
        <f>D52/$B$46</f>
        <v>-0.27477272727272728</v>
      </c>
      <c r="E53" s="42">
        <f t="shared" ref="D53:E53" si="10">E52/$B$46</f>
        <v>0.27568181818181875</v>
      </c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O'Connor</dc:creator>
  <cp:keywords/>
  <dc:description/>
  <cp:lastModifiedBy>IBIS Alger Aeroport RM</cp:lastModifiedBy>
  <cp:revision/>
  <dcterms:created xsi:type="dcterms:W3CDTF">2015-09-04T06:47:28Z</dcterms:created>
  <dcterms:modified xsi:type="dcterms:W3CDTF">2016-11-02T10:22:54Z</dcterms:modified>
</cp:coreProperties>
</file>