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60" windowWidth="12915" windowHeight="6735"/>
  </bookViews>
  <sheets>
    <sheet name="statistiques" sheetId="1" r:id="rId1"/>
    <sheet name="," sheetId="2" state="hidden" r:id="rId2"/>
  </sheets>
  <calcPr calcId="145621"/>
</workbook>
</file>

<file path=xl/calcChain.xml><?xml version="1.0" encoding="utf-8"?>
<calcChain xmlns="http://schemas.openxmlformats.org/spreadsheetml/2006/main">
  <c r="K19" i="1" l="1"/>
  <c r="E21" i="1" s="1"/>
  <c r="I14" i="1" l="1"/>
  <c r="O3" i="2"/>
  <c r="N3" i="2"/>
  <c r="M3" i="2"/>
  <c r="L3" i="2"/>
  <c r="K3" i="2"/>
  <c r="J3" i="2"/>
  <c r="I3" i="2"/>
  <c r="H3" i="2"/>
  <c r="G3" i="2"/>
  <c r="F3" i="2"/>
  <c r="E3" i="2"/>
  <c r="D3" i="2"/>
  <c r="V3" i="2" s="1"/>
  <c r="C3" i="2"/>
  <c r="D10" i="2" s="1"/>
  <c r="B3" i="2"/>
  <c r="C10" i="2" s="1"/>
  <c r="H10" i="2" s="1"/>
  <c r="A3" i="2"/>
  <c r="A10" i="2" s="1"/>
  <c r="C19" i="1"/>
  <c r="C20" i="1" s="1"/>
  <c r="O9" i="2"/>
  <c r="P9" i="2" s="1"/>
  <c r="P8" i="2"/>
  <c r="O8" i="2"/>
  <c r="B8" i="2"/>
  <c r="P7" i="2"/>
  <c r="O7" i="2"/>
  <c r="P2" i="2"/>
  <c r="H12" i="2" l="1"/>
  <c r="H27" i="1" s="1"/>
  <c r="S3" i="2"/>
  <c r="U3" i="2"/>
  <c r="Q3" i="2"/>
  <c r="F10" i="2" s="1"/>
  <c r="K10" i="2" s="1"/>
  <c r="H29" i="1" s="1"/>
  <c r="P3" i="2"/>
  <c r="G10" i="2"/>
  <c r="L10" i="2" s="1"/>
  <c r="H30" i="1" s="1"/>
  <c r="T3" i="2"/>
  <c r="R3" i="2"/>
  <c r="E10" i="2"/>
  <c r="J10" i="2" s="1"/>
  <c r="H28" i="1" s="1"/>
  <c r="I10" i="2"/>
  <c r="B10" i="2" l="1"/>
  <c r="I35" i="1"/>
</calcChain>
</file>

<file path=xl/sharedStrings.xml><?xml version="1.0" encoding="utf-8"?>
<sst xmlns="http://schemas.openxmlformats.org/spreadsheetml/2006/main" count="91" uniqueCount="83">
  <si>
    <t xml:space="preserve">ELO </t>
  </si>
  <si>
    <t>agora.gg</t>
  </si>
  <si>
    <t>Kills</t>
  </si>
  <si>
    <t>Deaths</t>
  </si>
  <si>
    <t>Assists</t>
  </si>
  <si>
    <t>Total</t>
  </si>
  <si>
    <t>Ranger</t>
  </si>
  <si>
    <t>Support</t>
  </si>
  <si>
    <t>Tank</t>
  </si>
  <si>
    <t>Fighter</t>
  </si>
  <si>
    <t>Caster</t>
  </si>
  <si>
    <t>Assassin</t>
  </si>
  <si>
    <t>elo</t>
  </si>
  <si>
    <t>rang</t>
  </si>
  <si>
    <t>win</t>
  </si>
  <si>
    <t>lose</t>
  </si>
  <si>
    <t>kill</t>
  </si>
  <si>
    <t>death</t>
  </si>
  <si>
    <t>assist</t>
  </si>
  <si>
    <t>tower</t>
  </si>
  <si>
    <t>ranger</t>
  </si>
  <si>
    <t>supp</t>
  </si>
  <si>
    <t>tank</t>
  </si>
  <si>
    <t>fighter</t>
  </si>
  <si>
    <t>caster</t>
  </si>
  <si>
    <t>assassin</t>
  </si>
  <si>
    <t>kda</t>
  </si>
  <si>
    <t>kda moy th</t>
  </si>
  <si>
    <t>k/g</t>
  </si>
  <si>
    <t>d/g</t>
  </si>
  <si>
    <t>a/g</t>
  </si>
  <si>
    <t>t/g</t>
  </si>
  <si>
    <t>F(elo)</t>
  </si>
  <si>
    <t>a</t>
  </si>
  <si>
    <t>b</t>
  </si>
  <si>
    <t>c</t>
  </si>
  <si>
    <t>d</t>
  </si>
  <si>
    <t>degré</t>
  </si>
  <si>
    <t>impact</t>
  </si>
  <si>
    <t>kda ajusté</t>
  </si>
  <si>
    <t>winrate</t>
  </si>
  <si>
    <t>note elo</t>
  </si>
  <si>
    <t>note rang</t>
  </si>
  <si>
    <t>note impact</t>
  </si>
  <si>
    <t>note kda</t>
  </si>
  <si>
    <t>note winrate</t>
  </si>
  <si>
    <t>poubelle</t>
  </si>
  <si>
    <t>godmode</t>
  </si>
  <si>
    <t>SKILL</t>
  </si>
  <si>
    <t>KDA</t>
  </si>
  <si>
    <t>Godtier</t>
  </si>
  <si>
    <t>Excellent</t>
  </si>
  <si>
    <t>contact : quentinmorin25@gmail.com</t>
  </si>
  <si>
    <t>Crafted with ♥ by ART-KORE</t>
  </si>
  <si>
    <t xml:space="preserve">Performance Analysis Tool </t>
  </si>
  <si>
    <t>Key</t>
  </si>
  <si>
    <t>Result box</t>
  </si>
  <si>
    <t>To follow the project on twitter : @artkorino</t>
  </si>
  <si>
    <t>Nickname</t>
  </si>
  <si>
    <t>World place (%)</t>
  </si>
  <si>
    <t>Win ratio</t>
  </si>
  <si>
    <t>Towers destroyed</t>
  </si>
  <si>
    <t>Win</t>
  </si>
  <si>
    <t>Loss</t>
  </si>
  <si>
    <t>Statistics</t>
  </si>
  <si>
    <t>Role breakdown</t>
  </si>
  <si>
    <t>Performance rating</t>
  </si>
  <si>
    <t>Elo rating</t>
  </si>
  <si>
    <t>Impact rating</t>
  </si>
  <si>
    <t>KDA rating</t>
  </si>
  <si>
    <t>Win ratio rating</t>
  </si>
  <si>
    <t>Global rating</t>
  </si>
  <si>
    <t>Very good</t>
  </si>
  <si>
    <t>Good</t>
  </si>
  <si>
    <t>Medium</t>
  </si>
  <si>
    <t>Bad</t>
  </si>
  <si>
    <t>Box to fill in</t>
  </si>
  <si>
    <t>All the statistics must come from</t>
  </si>
  <si>
    <t>Games played</t>
  </si>
  <si>
    <t>Role distribution (%)</t>
  </si>
  <si>
    <t>note elo/rang</t>
  </si>
  <si>
    <t>v0.3</t>
  </si>
  <si>
    <t>Pr0ma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</si>
</sst>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66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Fill="1" applyProtection="1"/>
    <xf numFmtId="0" fontId="0" fillId="0" borderId="0" xfId="0" applyProtection="1"/>
    <xf numFmtId="0" fontId="0" fillId="0" borderId="0" xfId="0" applyBorder="1" applyProtection="1"/>
    <xf numFmtId="0" fontId="0" fillId="0" borderId="0" xfId="0" applyFill="1" applyBorder="1" applyProtection="1"/>
    <xf numFmtId="0" fontId="6" fillId="0" borderId="0" xfId="0" applyFont="1" applyFill="1" applyBorder="1" applyProtection="1"/>
    <xf numFmtId="0" fontId="1" fillId="0" borderId="0" xfId="0" applyFont="1" applyFill="1" applyBorder="1" applyProtection="1"/>
    <xf numFmtId="0" fontId="3" fillId="0" borderId="0" xfId="1" applyFont="1" applyFill="1" applyBorder="1" applyProtection="1"/>
    <xf numFmtId="0" fontId="5" fillId="0" borderId="0" xfId="0" applyFont="1" applyBorder="1" applyProtection="1"/>
    <xf numFmtId="0" fontId="0" fillId="3" borderId="6" xfId="0" applyFill="1" applyBorder="1" applyProtection="1"/>
    <xf numFmtId="0" fontId="0" fillId="0" borderId="0" xfId="0" applyFont="1" applyFill="1" applyBorder="1" applyProtection="1"/>
    <xf numFmtId="0" fontId="0" fillId="4" borderId="6" xfId="0" applyFill="1" applyBorder="1" applyProtection="1"/>
    <xf numFmtId="0" fontId="0" fillId="2" borderId="1" xfId="0" applyFill="1" applyBorder="1" applyProtection="1"/>
    <xf numFmtId="0" fontId="0" fillId="2" borderId="0" xfId="0" applyFill="1" applyBorder="1" applyProtection="1"/>
    <xf numFmtId="0" fontId="0" fillId="2" borderId="2" xfId="0" applyFill="1" applyBorder="1" applyProtection="1"/>
    <xf numFmtId="0" fontId="0" fillId="2" borderId="1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2" fontId="0" fillId="4" borderId="6" xfId="0" applyNumberForma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0" fillId="2" borderId="0" xfId="0" applyNumberFormat="1" applyFon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9" fontId="0" fillId="4" borderId="10" xfId="0" applyNumberFormat="1" applyFill="1" applyBorder="1" applyAlignment="1" applyProtection="1">
      <alignment horizontal="center"/>
    </xf>
    <xf numFmtId="164" fontId="0" fillId="4" borderId="6" xfId="0" applyNumberFormat="1" applyFill="1" applyBorder="1" applyAlignment="1" applyProtection="1">
      <alignment horizontal="center"/>
    </xf>
    <xf numFmtId="0" fontId="0" fillId="2" borderId="3" xfId="0" applyFill="1" applyBorder="1" applyProtection="1"/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12" xfId="0" applyFill="1" applyBorder="1" applyProtection="1"/>
    <xf numFmtId="0" fontId="0" fillId="2" borderId="13" xfId="0" applyFill="1" applyBorder="1" applyProtection="1"/>
    <xf numFmtId="0" fontId="0" fillId="2" borderId="11" xfId="0" applyFill="1" applyBorder="1" applyProtection="1"/>
    <xf numFmtId="0" fontId="0" fillId="2" borderId="1" xfId="0" applyNumberFormat="1" applyFill="1" applyBorder="1" applyAlignment="1" applyProtection="1">
      <alignment horizontal="center"/>
    </xf>
    <xf numFmtId="4" fontId="0" fillId="2" borderId="0" xfId="0" applyNumberForma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9" borderId="0" xfId="0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center"/>
    </xf>
    <xf numFmtId="4" fontId="9" fillId="2" borderId="6" xfId="0" applyNumberFormat="1" applyFont="1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10" fillId="0" borderId="0" xfId="0" applyFont="1" applyBorder="1" applyProtection="1"/>
    <xf numFmtId="0" fontId="11" fillId="0" borderId="0" xfId="0" applyFont="1" applyProtection="1"/>
    <xf numFmtId="0" fontId="5" fillId="2" borderId="0" xfId="0" applyFont="1" applyFill="1" applyBorder="1" applyAlignment="1" applyProtection="1">
      <alignment horizontal="center"/>
    </xf>
    <xf numFmtId="0" fontId="12" fillId="0" borderId="0" xfId="0" applyFont="1" applyBorder="1" applyProtection="1"/>
    <xf numFmtId="0" fontId="13" fillId="0" borderId="0" xfId="0" applyNumberFormat="1" applyFont="1" applyFill="1" applyBorder="1"/>
    <xf numFmtId="0" fontId="13" fillId="0" borderId="0" xfId="0" applyFont="1"/>
    <xf numFmtId="4" fontId="13" fillId="0" borderId="0" xfId="0" applyNumberFormat="1" applyFont="1" applyFill="1" applyBorder="1"/>
    <xf numFmtId="0" fontId="13" fillId="0" borderId="0" xfId="0" applyFont="1" applyFill="1" applyBorder="1"/>
    <xf numFmtId="0" fontId="13" fillId="0" borderId="0" xfId="0" applyNumberFormat="1" applyFont="1"/>
    <xf numFmtId="0" fontId="13" fillId="0" borderId="0" xfId="0" applyNumberFormat="1" applyFont="1" applyFill="1"/>
    <xf numFmtId="0" fontId="9" fillId="2" borderId="1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8" fillId="2" borderId="9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4" fontId="0" fillId="2" borderId="14" xfId="0" applyNumberFormat="1" applyFill="1" applyBorder="1" applyAlignment="1" applyProtection="1">
      <alignment horizontal="center"/>
    </xf>
    <xf numFmtId="4" fontId="0" fillId="2" borderId="15" xfId="0" applyNumberFormat="1" applyFill="1" applyBorder="1" applyAlignment="1" applyProtection="1">
      <alignment horizontal="center"/>
    </xf>
    <xf numFmtId="4" fontId="0" fillId="2" borderId="16" xfId="0" applyNumberFormat="1" applyFill="1" applyBorder="1" applyAlignment="1" applyProtection="1">
      <alignment horizontal="center"/>
    </xf>
  </cellXfs>
  <cellStyles count="2">
    <cellStyle name="Lien hypertexte" xfId="1" builtinId="8"/>
    <cellStyle name="Normal" xfId="0" builtinId="0"/>
  </cellStyles>
  <dxfs count="14">
    <dxf>
      <fill>
        <patternFill>
          <bgColor rgb="FFFF5050"/>
        </patternFill>
      </fill>
    </dxf>
    <dxf>
      <fill>
        <patternFill>
          <bgColor rgb="FF33CCFF"/>
        </patternFill>
      </fill>
    </dxf>
    <dxf>
      <fill>
        <patternFill>
          <bgColor rgb="FF00CC66"/>
        </patternFill>
      </fill>
    </dxf>
    <dxf>
      <fill>
        <patternFill>
          <bgColor rgb="FFFF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6600"/>
        </patternFill>
      </fill>
    </dxf>
    <dxf>
      <fill>
        <patternFill>
          <bgColor rgb="FFFF5050"/>
        </patternFill>
      </fill>
    </dxf>
    <dxf>
      <fill>
        <patternFill>
          <bgColor rgb="FF33CCFF"/>
        </patternFill>
      </fill>
    </dxf>
    <dxf>
      <fill>
        <patternFill>
          <bgColor rgb="FF00CC66"/>
        </patternFill>
      </fill>
    </dxf>
    <dxf>
      <fill>
        <patternFill>
          <bgColor rgb="FFFF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6600"/>
      <color rgb="FFFFCC00"/>
      <color rgb="FF00CC66"/>
      <color rgb="FF33CCFF"/>
      <color rgb="FFFF5050"/>
      <color rgb="FFFF4343"/>
      <color rgb="FFBD5235"/>
      <color rgb="FFC8D3D6"/>
      <color rgb="FFE0C62C"/>
      <color rgb="FF37C3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statistiques!$E$18:$J$18</c:f>
              <c:strCache>
                <c:ptCount val="6"/>
                <c:pt idx="0">
                  <c:v>Ranger</c:v>
                </c:pt>
                <c:pt idx="1">
                  <c:v>Support</c:v>
                </c:pt>
                <c:pt idx="2">
                  <c:v>Tank</c:v>
                </c:pt>
                <c:pt idx="3">
                  <c:v>Fighter</c:v>
                </c:pt>
                <c:pt idx="4">
                  <c:v>Caster</c:v>
                </c:pt>
                <c:pt idx="5">
                  <c:v>Assassin</c:v>
                </c:pt>
              </c:strCache>
            </c:strRef>
          </c:cat>
          <c:val>
            <c:numRef>
              <c:f>statistiques!$E$19:$J$19</c:f>
              <c:numCache>
                <c:formatCode>General</c:formatCode>
                <c:ptCount val="6"/>
                <c:pt idx="0">
                  <c:v>24.9</c:v>
                </c:pt>
                <c:pt idx="1">
                  <c:v>16.7</c:v>
                </c:pt>
                <c:pt idx="2">
                  <c:v>18.399999999999999</c:v>
                </c:pt>
                <c:pt idx="3">
                  <c:v>24.6</c:v>
                </c:pt>
                <c:pt idx="4">
                  <c:v>8.1999999999999993</c:v>
                </c:pt>
                <c:pt idx="5">
                  <c:v>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89728"/>
        <c:axId val="62491648"/>
      </c:radarChart>
      <c:catAx>
        <c:axId val="6248972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62491648"/>
        <c:crosses val="autoZero"/>
        <c:auto val="1"/>
        <c:lblAlgn val="ctr"/>
        <c:lblOffset val="100"/>
        <c:noMultiLvlLbl val="0"/>
      </c:catAx>
      <c:valAx>
        <c:axId val="62491648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62489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epicgames.com/paragon/en-US/home?lang=en_US" TargetMode="Externa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hyperlink" Target="https://twitter.com/artkorino" TargetMode="External"/><Relationship Id="rId4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24</xdr:row>
      <xdr:rowOff>128587</xdr:rowOff>
    </xdr:from>
    <xdr:to>
      <xdr:col>4</xdr:col>
      <xdr:colOff>571500</xdr:colOff>
      <xdr:row>36</xdr:row>
      <xdr:rowOff>38100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552449</xdr:colOff>
      <xdr:row>0</xdr:row>
      <xdr:rowOff>352425</xdr:rowOff>
    </xdr:from>
    <xdr:to>
      <xdr:col>10</xdr:col>
      <xdr:colOff>485774</xdr:colOff>
      <xdr:row>8</xdr:row>
      <xdr:rowOff>104775</xdr:rowOff>
    </xdr:to>
    <xdr:pic>
      <xdr:nvPicPr>
        <xdr:cNvPr id="2" name="Image 1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4" y="352425"/>
          <a:ext cx="1457325" cy="1457325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533401</xdr:colOff>
      <xdr:row>8</xdr:row>
      <xdr:rowOff>28576</xdr:rowOff>
    </xdr:from>
    <xdr:to>
      <xdr:col>5</xdr:col>
      <xdr:colOff>742951</xdr:colOff>
      <xdr:row>9</xdr:row>
      <xdr:rowOff>47626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1" y="1733551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6</xdr:row>
      <xdr:rowOff>161925</xdr:rowOff>
    </xdr:from>
    <xdr:to>
      <xdr:col>6</xdr:col>
      <xdr:colOff>9525</xdr:colOff>
      <xdr:row>8</xdr:row>
      <xdr:rowOff>28575</xdr:rowOff>
    </xdr:to>
    <xdr:pic>
      <xdr:nvPicPr>
        <xdr:cNvPr id="4" name="Image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1485900"/>
          <a:ext cx="247650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ora.g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9"/>
  <sheetViews>
    <sheetView showGridLines="0" tabSelected="1" zoomScaleNormal="100" zoomScaleSheetLayoutView="100" workbookViewId="0">
      <selection activeCell="J19" sqref="J19"/>
    </sheetView>
  </sheetViews>
  <sheetFormatPr baseColWidth="10" defaultRowHeight="15" x14ac:dyDescent="0.25"/>
  <cols>
    <col min="1" max="1" width="2" style="2" customWidth="1"/>
    <col min="2" max="2" width="19.140625" style="2" customWidth="1"/>
    <col min="3" max="3" width="13.42578125" style="2" customWidth="1"/>
    <col min="4" max="4" width="11.42578125" style="2"/>
    <col min="5" max="6" width="11.42578125" style="2" customWidth="1"/>
    <col min="7" max="7" width="14.85546875" style="2" customWidth="1"/>
    <col min="8" max="8" width="16.7109375" style="2" customWidth="1"/>
    <col min="9" max="9" width="11.42578125" style="2" customWidth="1"/>
    <col min="10" max="16384" width="11.42578125" style="2"/>
  </cols>
  <sheetData>
    <row r="1" spans="2:12" ht="28.5" x14ac:dyDescent="0.45">
      <c r="B1" s="54" t="s">
        <v>54</v>
      </c>
      <c r="C1" s="54"/>
      <c r="D1" s="54"/>
      <c r="E1" s="54"/>
      <c r="F1" s="54"/>
      <c r="G1" s="54"/>
      <c r="H1" s="54"/>
      <c r="I1" s="54"/>
      <c r="J1" s="54"/>
      <c r="K1" s="54"/>
      <c r="L1" s="1"/>
    </row>
    <row r="2" spans="2:12" x14ac:dyDescent="0.25">
      <c r="B2" s="45" t="s">
        <v>81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4"/>
    </row>
    <row r="4" spans="2:12" ht="15.75" x14ac:dyDescent="0.25">
      <c r="B4" s="3"/>
      <c r="C4" s="5" t="s">
        <v>77</v>
      </c>
      <c r="D4" s="6"/>
      <c r="E4" s="3"/>
      <c r="F4" s="3"/>
      <c r="G4" s="7" t="s">
        <v>1</v>
      </c>
      <c r="H4" s="3"/>
      <c r="I4" s="3"/>
      <c r="J4" s="3"/>
      <c r="K4" s="3"/>
      <c r="L4" s="4"/>
    </row>
    <row r="5" spans="2:12" x14ac:dyDescent="0.25">
      <c r="B5" s="6"/>
      <c r="C5" s="6"/>
      <c r="D5" s="6"/>
      <c r="E5" s="7"/>
      <c r="F5" s="3"/>
      <c r="G5" s="3"/>
      <c r="H5" s="3"/>
      <c r="I5" s="3"/>
      <c r="J5" s="3"/>
      <c r="K5" s="3"/>
      <c r="L5" s="4"/>
    </row>
    <row r="6" spans="2:12" x14ac:dyDescent="0.25">
      <c r="B6" s="6"/>
      <c r="C6" s="6"/>
      <c r="D6" s="6"/>
      <c r="E6" s="7"/>
      <c r="F6" s="3"/>
      <c r="G6" s="3"/>
      <c r="H6" s="3"/>
      <c r="I6" s="3"/>
      <c r="J6" s="3"/>
      <c r="K6" s="3"/>
      <c r="L6" s="4"/>
    </row>
    <row r="7" spans="2:12" x14ac:dyDescent="0.25">
      <c r="B7" s="3"/>
      <c r="C7" s="8" t="s">
        <v>55</v>
      </c>
      <c r="D7" s="3"/>
      <c r="E7" s="3"/>
      <c r="F7" s="3"/>
      <c r="G7" s="3"/>
      <c r="H7" s="3"/>
      <c r="I7" s="3"/>
      <c r="J7" s="3"/>
      <c r="K7" s="3"/>
      <c r="L7" s="4"/>
    </row>
    <row r="8" spans="2:12" x14ac:dyDescent="0.25">
      <c r="B8" s="3"/>
      <c r="C8" s="3" t="s">
        <v>76</v>
      </c>
      <c r="D8" s="9"/>
      <c r="E8" s="3"/>
      <c r="F8" s="3"/>
      <c r="G8" s="42" t="s">
        <v>57</v>
      </c>
      <c r="H8" s="3"/>
      <c r="I8" s="3"/>
      <c r="J8" s="3"/>
      <c r="K8" s="3"/>
      <c r="L8" s="4"/>
    </row>
    <row r="9" spans="2:12" x14ac:dyDescent="0.25">
      <c r="B9" s="3"/>
      <c r="C9" s="10" t="s">
        <v>56</v>
      </c>
      <c r="D9" s="11"/>
      <c r="E9" s="3"/>
      <c r="F9" s="3"/>
      <c r="G9" s="42" t="s">
        <v>52</v>
      </c>
      <c r="H9" s="3"/>
      <c r="I9" s="3"/>
      <c r="J9" s="3"/>
      <c r="K9" s="3"/>
      <c r="L9" s="4"/>
    </row>
    <row r="10" spans="2:12" ht="15.75" thickBot="1" x14ac:dyDescent="0.3">
      <c r="B10" s="3"/>
      <c r="C10" s="3"/>
      <c r="D10" s="3"/>
      <c r="E10" s="3"/>
      <c r="F10" s="3"/>
      <c r="G10" s="3"/>
      <c r="H10" s="3"/>
      <c r="I10" s="3"/>
      <c r="J10" s="3"/>
      <c r="K10" s="3"/>
      <c r="L10" s="4"/>
    </row>
    <row r="11" spans="2:12" ht="19.5" thickBot="1" x14ac:dyDescent="0.35">
      <c r="B11" s="55" t="s">
        <v>64</v>
      </c>
      <c r="C11" s="56"/>
      <c r="D11" s="56"/>
      <c r="E11" s="56"/>
      <c r="F11" s="56"/>
      <c r="G11" s="56"/>
      <c r="H11" s="56"/>
      <c r="I11" s="56"/>
      <c r="J11" s="56"/>
      <c r="K11" s="57"/>
      <c r="L11" s="4"/>
    </row>
    <row r="12" spans="2:12" x14ac:dyDescent="0.25">
      <c r="B12" s="12"/>
      <c r="C12" s="13"/>
      <c r="D12" s="13"/>
      <c r="E12" s="13"/>
      <c r="F12" s="13"/>
      <c r="G12" s="13"/>
      <c r="H12" s="13"/>
      <c r="I12" s="13"/>
      <c r="J12" s="13"/>
      <c r="K12" s="14"/>
      <c r="L12" s="4"/>
    </row>
    <row r="13" spans="2:12" x14ac:dyDescent="0.25">
      <c r="B13" s="15" t="s">
        <v>58</v>
      </c>
      <c r="C13" s="41" t="s">
        <v>82</v>
      </c>
      <c r="D13" s="13"/>
      <c r="E13" s="16" t="s">
        <v>2</v>
      </c>
      <c r="F13" s="16" t="s">
        <v>3</v>
      </c>
      <c r="G13" s="16" t="s">
        <v>4</v>
      </c>
      <c r="H13" s="16" t="s">
        <v>61</v>
      </c>
      <c r="I13" s="17" t="s">
        <v>49</v>
      </c>
      <c r="J13" s="13"/>
      <c r="K13" s="14"/>
      <c r="L13" s="4"/>
    </row>
    <row r="14" spans="2:12" x14ac:dyDescent="0.25">
      <c r="B14" s="15" t="s">
        <v>0</v>
      </c>
      <c r="C14" s="41">
        <v>1569</v>
      </c>
      <c r="D14" s="13"/>
      <c r="E14" s="41">
        <v>2180</v>
      </c>
      <c r="F14" s="41">
        <v>2286</v>
      </c>
      <c r="G14" s="41">
        <v>4214</v>
      </c>
      <c r="H14" s="41">
        <v>404</v>
      </c>
      <c r="I14" s="18">
        <f>(E14+G14)/F14</f>
        <v>2.7970253718285214</v>
      </c>
      <c r="J14" s="13"/>
      <c r="K14" s="14"/>
      <c r="L14" s="4"/>
    </row>
    <row r="15" spans="2:12" x14ac:dyDescent="0.25">
      <c r="B15" s="15" t="s">
        <v>59</v>
      </c>
      <c r="C15" s="41">
        <v>0.45500000000000002</v>
      </c>
      <c r="D15" s="13"/>
      <c r="E15" s="13"/>
      <c r="F15" s="13"/>
      <c r="G15" s="13"/>
      <c r="H15" s="13"/>
      <c r="I15" s="13"/>
      <c r="J15" s="13"/>
      <c r="K15" s="14"/>
      <c r="L15" s="4"/>
    </row>
    <row r="16" spans="2:12" x14ac:dyDescent="0.25"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4"/>
    </row>
    <row r="17" spans="2:12" x14ac:dyDescent="0.25">
      <c r="B17" s="15" t="s">
        <v>62</v>
      </c>
      <c r="C17" s="41">
        <v>307</v>
      </c>
      <c r="D17" s="13"/>
      <c r="E17" s="59" t="s">
        <v>79</v>
      </c>
      <c r="F17" s="59"/>
      <c r="G17" s="59"/>
      <c r="H17" s="59"/>
      <c r="I17" s="59"/>
      <c r="J17" s="59"/>
      <c r="K17" s="19"/>
      <c r="L17" s="1"/>
    </row>
    <row r="18" spans="2:12" x14ac:dyDescent="0.25">
      <c r="B18" s="15" t="s">
        <v>63</v>
      </c>
      <c r="C18" s="41">
        <v>287</v>
      </c>
      <c r="D18" s="13"/>
      <c r="E18" s="20" t="s">
        <v>6</v>
      </c>
      <c r="F18" s="20" t="s">
        <v>7</v>
      </c>
      <c r="G18" s="20" t="s">
        <v>8</v>
      </c>
      <c r="H18" s="20" t="s">
        <v>9</v>
      </c>
      <c r="I18" s="20" t="s">
        <v>10</v>
      </c>
      <c r="J18" s="20" t="s">
        <v>11</v>
      </c>
      <c r="K18" s="21" t="s">
        <v>5</v>
      </c>
      <c r="L18" s="1"/>
    </row>
    <row r="19" spans="2:12" x14ac:dyDescent="0.25">
      <c r="B19" s="22" t="s">
        <v>78</v>
      </c>
      <c r="C19" s="23">
        <f>C17+C18</f>
        <v>594</v>
      </c>
      <c r="D19" s="13"/>
      <c r="E19" s="41">
        <v>24.9</v>
      </c>
      <c r="F19" s="41">
        <v>16.7</v>
      </c>
      <c r="G19" s="41">
        <v>18.399999999999999</v>
      </c>
      <c r="H19" s="41">
        <v>24.6</v>
      </c>
      <c r="I19" s="41">
        <v>8.1999999999999993</v>
      </c>
      <c r="J19" s="41">
        <v>7.2</v>
      </c>
      <c r="K19" s="24">
        <f>SUM(E19:J19)/100</f>
        <v>1</v>
      </c>
      <c r="L19" s="1"/>
    </row>
    <row r="20" spans="2:12" x14ac:dyDescent="0.25">
      <c r="B20" s="22" t="s">
        <v>60</v>
      </c>
      <c r="C20" s="25">
        <f>C17/C19</f>
        <v>0.51683501683501687</v>
      </c>
      <c r="D20" s="13"/>
      <c r="E20" s="13"/>
      <c r="F20" s="13"/>
      <c r="G20" s="13"/>
      <c r="H20" s="13"/>
      <c r="I20" s="13"/>
      <c r="J20" s="13"/>
      <c r="K20" s="14"/>
    </row>
    <row r="21" spans="2:12" x14ac:dyDescent="0.25">
      <c r="B21" s="12"/>
      <c r="C21" s="13"/>
      <c r="D21" s="13"/>
      <c r="E21" s="58" t="str">
        <f>IF(AND(K19&gt;=0.999,K19&lt;=1.001),"Valid datas    &lt;3","Invalid datas, Check the role distribution")</f>
        <v>Valid datas    &lt;3</v>
      </c>
      <c r="F21" s="58"/>
      <c r="G21" s="58"/>
      <c r="H21" s="58"/>
      <c r="I21" s="13"/>
      <c r="J21" s="13"/>
      <c r="K21" s="14"/>
    </row>
    <row r="22" spans="2:12" ht="15.75" thickBot="1" x14ac:dyDescent="0.3">
      <c r="B22" s="26"/>
      <c r="C22" s="27"/>
      <c r="D22" s="27"/>
      <c r="E22" s="27"/>
      <c r="F22" s="27"/>
      <c r="G22" s="27"/>
      <c r="H22" s="27"/>
      <c r="I22" s="27"/>
      <c r="J22" s="27"/>
      <c r="K22" s="28"/>
    </row>
    <row r="23" spans="2:12" ht="15.75" thickBot="1" x14ac:dyDescent="0.3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2:12" ht="19.5" thickBot="1" x14ac:dyDescent="0.35">
      <c r="B24" s="55" t="s">
        <v>65</v>
      </c>
      <c r="C24" s="56"/>
      <c r="D24" s="56"/>
      <c r="E24" s="57"/>
      <c r="F24" s="3"/>
      <c r="G24" s="55" t="s">
        <v>66</v>
      </c>
      <c r="H24" s="56"/>
      <c r="I24" s="56"/>
      <c r="J24" s="56"/>
      <c r="K24" s="57"/>
    </row>
    <row r="25" spans="2:12" x14ac:dyDescent="0.25">
      <c r="B25" s="12"/>
      <c r="C25" s="13"/>
      <c r="D25" s="13"/>
      <c r="E25" s="14"/>
      <c r="F25" s="3"/>
      <c r="G25" s="29"/>
      <c r="H25" s="30"/>
      <c r="I25" s="30"/>
      <c r="J25" s="30"/>
      <c r="K25" s="31"/>
    </row>
    <row r="26" spans="2:12" x14ac:dyDescent="0.25">
      <c r="B26" s="12"/>
      <c r="C26" s="13"/>
      <c r="D26" s="13"/>
      <c r="E26" s="14"/>
      <c r="G26" s="32"/>
      <c r="H26" s="33"/>
      <c r="I26" s="13"/>
      <c r="J26" s="44" t="s">
        <v>55</v>
      </c>
      <c r="K26" s="14"/>
    </row>
    <row r="27" spans="2:12" x14ac:dyDescent="0.25">
      <c r="B27" s="12"/>
      <c r="C27" s="13"/>
      <c r="D27" s="13"/>
      <c r="E27" s="14"/>
      <c r="G27" s="32" t="s">
        <v>67</v>
      </c>
      <c r="H27" s="60">
        <f>','!H12</f>
        <v>73.690255842206838</v>
      </c>
      <c r="I27" s="13"/>
      <c r="J27" s="34" t="s">
        <v>50</v>
      </c>
      <c r="K27" s="14"/>
    </row>
    <row r="28" spans="2:12" x14ac:dyDescent="0.25">
      <c r="B28" s="12"/>
      <c r="C28" s="13"/>
      <c r="D28" s="13"/>
      <c r="E28" s="14"/>
      <c r="G28" s="32" t="s">
        <v>68</v>
      </c>
      <c r="H28" s="61">
        <f>','!J10</f>
        <v>53.77585377585379</v>
      </c>
      <c r="I28" s="13"/>
      <c r="J28" s="35" t="s">
        <v>51</v>
      </c>
      <c r="K28" s="14"/>
    </row>
    <row r="29" spans="2:12" x14ac:dyDescent="0.25">
      <c r="B29" s="12"/>
      <c r="C29" s="13"/>
      <c r="D29" s="13"/>
      <c r="E29" s="14"/>
      <c r="G29" s="32" t="s">
        <v>69</v>
      </c>
      <c r="H29" s="61">
        <f>','!K10</f>
        <v>60.695919704235457</v>
      </c>
      <c r="I29" s="13"/>
      <c r="J29" s="36" t="s">
        <v>72</v>
      </c>
      <c r="K29" s="14"/>
    </row>
    <row r="30" spans="2:12" x14ac:dyDescent="0.25">
      <c r="B30" s="12"/>
      <c r="C30" s="13"/>
      <c r="D30" s="13"/>
      <c r="E30" s="14"/>
      <c r="G30" s="32" t="s">
        <v>70</v>
      </c>
      <c r="H30" s="62">
        <f>','!L10</f>
        <v>65.343653300139636</v>
      </c>
      <c r="I30" s="13"/>
      <c r="J30" s="37" t="s">
        <v>73</v>
      </c>
      <c r="K30" s="14"/>
    </row>
    <row r="31" spans="2:12" x14ac:dyDescent="0.25">
      <c r="B31" s="12"/>
      <c r="C31" s="13"/>
      <c r="D31" s="13"/>
      <c r="E31" s="14"/>
      <c r="G31" s="12"/>
      <c r="H31" s="13"/>
      <c r="I31" s="13"/>
      <c r="J31" s="38" t="s">
        <v>74</v>
      </c>
      <c r="K31" s="14"/>
    </row>
    <row r="32" spans="2:12" x14ac:dyDescent="0.25">
      <c r="B32" s="12"/>
      <c r="C32" s="13"/>
      <c r="D32" s="13"/>
      <c r="E32" s="14"/>
      <c r="G32" s="12"/>
      <c r="H32" s="13"/>
      <c r="I32" s="13"/>
      <c r="J32" s="39" t="s">
        <v>75</v>
      </c>
      <c r="K32" s="14"/>
    </row>
    <row r="33" spans="2:11" x14ac:dyDescent="0.25">
      <c r="B33" s="12"/>
      <c r="C33" s="13"/>
      <c r="D33" s="13"/>
      <c r="E33" s="14"/>
      <c r="G33" s="12"/>
      <c r="H33" s="13"/>
      <c r="I33" s="13"/>
      <c r="J33" s="13"/>
      <c r="K33" s="14"/>
    </row>
    <row r="34" spans="2:11" x14ac:dyDescent="0.25">
      <c r="B34" s="12"/>
      <c r="C34" s="13"/>
      <c r="D34" s="13"/>
      <c r="E34" s="14"/>
      <c r="G34" s="12"/>
      <c r="H34" s="13"/>
      <c r="I34" s="13"/>
      <c r="J34" s="13"/>
      <c r="K34" s="14"/>
    </row>
    <row r="35" spans="2:11" ht="18.75" x14ac:dyDescent="0.3">
      <c r="B35" s="12"/>
      <c r="C35" s="13"/>
      <c r="D35" s="13"/>
      <c r="E35" s="14"/>
      <c r="G35" s="52" t="s">
        <v>71</v>
      </c>
      <c r="H35" s="53"/>
      <c r="I35" s="40">
        <f>','!B10</f>
        <v>67.919284857351457</v>
      </c>
      <c r="J35" s="13"/>
      <c r="K35" s="14"/>
    </row>
    <row r="36" spans="2:11" x14ac:dyDescent="0.25">
      <c r="B36" s="12"/>
      <c r="C36" s="13"/>
      <c r="D36" s="13"/>
      <c r="E36" s="14"/>
      <c r="G36" s="12"/>
      <c r="H36" s="13"/>
      <c r="I36" s="13"/>
      <c r="J36" s="13"/>
      <c r="K36" s="14"/>
    </row>
    <row r="37" spans="2:11" ht="15.75" thickBot="1" x14ac:dyDescent="0.3">
      <c r="B37" s="26"/>
      <c r="C37" s="27"/>
      <c r="D37" s="27"/>
      <c r="E37" s="28"/>
      <c r="G37" s="26"/>
      <c r="H37" s="27"/>
      <c r="I37" s="27"/>
      <c r="J37" s="27"/>
      <c r="K37" s="28"/>
    </row>
    <row r="39" spans="2:11" x14ac:dyDescent="0.25">
      <c r="J39" s="43" t="s">
        <v>53</v>
      </c>
    </row>
  </sheetData>
  <sheetProtection password="F245" sheet="1" objects="1" scenarios="1" selectLockedCells="1"/>
  <mergeCells count="7">
    <mergeCell ref="G35:H35"/>
    <mergeCell ref="B1:K1"/>
    <mergeCell ref="B11:K11"/>
    <mergeCell ref="E21:H21"/>
    <mergeCell ref="E17:J17"/>
    <mergeCell ref="G24:K24"/>
    <mergeCell ref="B24:E24"/>
  </mergeCells>
  <conditionalFormatting sqref="E21">
    <cfRule type="containsText" dxfId="13" priority="14" operator="containsText" text="Invalid datas, Check the role distribution">
      <formula>NOT(ISERROR(SEARCH("Invalid datas, Check the role distribution",E21)))</formula>
    </cfRule>
    <cfRule type="containsText" dxfId="12" priority="15" operator="containsText" text="Valid datas    &lt;3">
      <formula>NOT(ISERROR(SEARCH("Valid datas    &lt;3",E21)))</formula>
    </cfRule>
  </conditionalFormatting>
  <conditionalFormatting sqref="H27:H30">
    <cfRule type="cellIs" dxfId="11" priority="7" operator="lessThan">
      <formula>30</formula>
    </cfRule>
    <cfRule type="cellIs" dxfId="10" priority="8" operator="between">
      <formula>30</formula>
      <formula>50</formula>
    </cfRule>
    <cfRule type="cellIs" dxfId="9" priority="9" operator="between">
      <formula>50</formula>
      <formula>65</formula>
    </cfRule>
    <cfRule type="cellIs" dxfId="8" priority="10" operator="between">
      <formula>65</formula>
      <formula>80</formula>
    </cfRule>
    <cfRule type="cellIs" dxfId="7" priority="11" operator="between">
      <formula>80</formula>
      <formula>90</formula>
    </cfRule>
    <cfRule type="cellIs" dxfId="6" priority="12" operator="greaterThan">
      <formula>90</formula>
    </cfRule>
  </conditionalFormatting>
  <conditionalFormatting sqref="I35">
    <cfRule type="cellIs" dxfId="5" priority="1" operator="lessThan">
      <formula>30</formula>
    </cfRule>
    <cfRule type="cellIs" dxfId="4" priority="2" operator="between">
      <formula>30</formula>
      <formula>50</formula>
    </cfRule>
    <cfRule type="cellIs" dxfId="3" priority="3" operator="between">
      <formula>50</formula>
      <formula>65</formula>
    </cfRule>
    <cfRule type="cellIs" dxfId="2" priority="4" operator="between">
      <formula>65</formula>
      <formula>80</formula>
    </cfRule>
    <cfRule type="cellIs" dxfId="1" priority="5" operator="between">
      <formula>80</formula>
      <formula>90</formula>
    </cfRule>
    <cfRule type="cellIs" dxfId="0" priority="6" operator="greaterThan">
      <formula>90</formula>
    </cfRule>
  </conditionalFormatting>
  <hyperlinks>
    <hyperlink ref="G4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zoomScale="70" zoomScaleNormal="70" workbookViewId="0">
      <selection activeCell="J32" sqref="J32"/>
    </sheetView>
  </sheetViews>
  <sheetFormatPr baseColWidth="10" defaultRowHeight="15" x14ac:dyDescent="0.25"/>
  <cols>
    <col min="1" max="16384" width="11.42578125" style="47"/>
  </cols>
  <sheetData>
    <row r="1" spans="1:22" ht="14.25" customHeight="1" x14ac:dyDescent="0.25">
      <c r="A1" s="46"/>
      <c r="B1" s="46" t="s">
        <v>12</v>
      </c>
      <c r="C1" s="46" t="s">
        <v>13</v>
      </c>
      <c r="D1" s="46" t="s">
        <v>14</v>
      </c>
      <c r="E1" s="46" t="s">
        <v>15</v>
      </c>
      <c r="F1" s="46" t="s">
        <v>16</v>
      </c>
      <c r="G1" s="46" t="s">
        <v>17</v>
      </c>
      <c r="H1" s="46" t="s">
        <v>18</v>
      </c>
      <c r="I1" s="46" t="s">
        <v>19</v>
      </c>
      <c r="J1" s="46" t="s">
        <v>20</v>
      </c>
      <c r="K1" s="46" t="s">
        <v>21</v>
      </c>
      <c r="L1" s="46" t="s">
        <v>22</v>
      </c>
      <c r="M1" s="46" t="s">
        <v>23</v>
      </c>
      <c r="N1" s="46" t="s">
        <v>24</v>
      </c>
      <c r="O1" s="46" t="s">
        <v>25</v>
      </c>
      <c r="P1" s="46"/>
      <c r="Q1" s="46" t="s">
        <v>26</v>
      </c>
      <c r="R1" s="46" t="s">
        <v>27</v>
      </c>
      <c r="S1" s="46" t="s">
        <v>28</v>
      </c>
      <c r="T1" s="46" t="s">
        <v>29</v>
      </c>
      <c r="U1" s="46" t="s">
        <v>30</v>
      </c>
      <c r="V1" s="46" t="s">
        <v>31</v>
      </c>
    </row>
    <row r="2" spans="1:22" x14ac:dyDescent="0.25">
      <c r="A2" s="46"/>
      <c r="B2" s="46"/>
      <c r="C2" s="46"/>
      <c r="D2" s="46"/>
      <c r="E2" s="46"/>
      <c r="F2" s="46"/>
      <c r="G2" s="46"/>
      <c r="H2" s="46"/>
      <c r="I2" s="46"/>
      <c r="J2" s="46">
        <v>2.75</v>
      </c>
      <c r="K2" s="46">
        <v>3.4249999999999998</v>
      </c>
      <c r="L2" s="46">
        <v>2.6</v>
      </c>
      <c r="M2" s="46">
        <v>2.5299999999999998</v>
      </c>
      <c r="N2" s="46">
        <v>2.72</v>
      </c>
      <c r="O2" s="46">
        <v>2.5499999999999998</v>
      </c>
      <c r="P2" s="46">
        <f>AVERAGE(J2:O2)</f>
        <v>2.7624999999999997</v>
      </c>
      <c r="Q2" s="46"/>
      <c r="R2" s="46"/>
      <c r="S2" s="46"/>
      <c r="T2" s="46"/>
      <c r="U2" s="46"/>
      <c r="V2" s="46"/>
    </row>
    <row r="3" spans="1:22" x14ac:dyDescent="0.25">
      <c r="A3" s="46" t="str">
        <f>statistiques!C13</f>
        <v>Pr0ma</v>
      </c>
      <c r="B3" s="46">
        <f>statistiques!C14</f>
        <v>1569</v>
      </c>
      <c r="C3" s="46">
        <f>statistiques!C15</f>
        <v>0.45500000000000002</v>
      </c>
      <c r="D3" s="46">
        <f>statistiques!C17</f>
        <v>307</v>
      </c>
      <c r="E3" s="46">
        <f>statistiques!C18</f>
        <v>287</v>
      </c>
      <c r="F3" s="46">
        <f>statistiques!E14</f>
        <v>2180</v>
      </c>
      <c r="G3" s="46">
        <f>statistiques!F14</f>
        <v>2286</v>
      </c>
      <c r="H3" s="46">
        <f>statistiques!G14</f>
        <v>4214</v>
      </c>
      <c r="I3" s="46">
        <f>statistiques!H14</f>
        <v>404</v>
      </c>
      <c r="J3" s="46">
        <f>statistiques!E19</f>
        <v>24.9</v>
      </c>
      <c r="K3" s="46">
        <f>statistiques!F19</f>
        <v>16.7</v>
      </c>
      <c r="L3" s="46">
        <f>statistiques!G19</f>
        <v>18.399999999999999</v>
      </c>
      <c r="M3" s="46">
        <f>statistiques!H19</f>
        <v>24.6</v>
      </c>
      <c r="N3" s="46">
        <f>statistiques!I19</f>
        <v>8.1999999999999993</v>
      </c>
      <c r="O3" s="46">
        <f>statistiques!J19</f>
        <v>7.2</v>
      </c>
      <c r="P3" s="46">
        <f>SUM(J3:O3)</f>
        <v>100</v>
      </c>
      <c r="Q3" s="46">
        <f>(F3+H3)/G3</f>
        <v>2.7970253718285214</v>
      </c>
      <c r="R3" s="46">
        <f>(J3*$J$2+K3*$K$2+L3*$L$2+M3*$M$2+N3*$N$2+O3*$O$2)/100</f>
        <v>2.7641449999999996</v>
      </c>
      <c r="S3" s="46">
        <f>F3/(D3+E3)</f>
        <v>3.67003367003367</v>
      </c>
      <c r="T3" s="46">
        <f>G3/(D3+E3)</f>
        <v>3.8484848484848486</v>
      </c>
      <c r="U3" s="46">
        <f>H3/(D3+E3)</f>
        <v>7.0942760942760943</v>
      </c>
      <c r="V3" s="46">
        <f>I3/(D3+E3)</f>
        <v>0.68013468013468015</v>
      </c>
    </row>
    <row r="4" spans="1:22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1:22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1:22" x14ac:dyDescent="0.25">
      <c r="A6" s="46" t="s">
        <v>46</v>
      </c>
      <c r="B6" s="46"/>
      <c r="C6" s="46">
        <v>900</v>
      </c>
      <c r="D6" s="46">
        <v>100</v>
      </c>
      <c r="E6" s="46">
        <v>7</v>
      </c>
      <c r="F6" s="46">
        <v>1.5</v>
      </c>
      <c r="G6" s="46">
        <v>0.25</v>
      </c>
      <c r="H6" s="46"/>
      <c r="I6" s="46"/>
      <c r="J6" s="46"/>
      <c r="K6" s="46"/>
      <c r="L6" s="46"/>
      <c r="M6" s="46"/>
      <c r="N6" s="46" t="s">
        <v>32</v>
      </c>
      <c r="O6" s="46" t="s">
        <v>33</v>
      </c>
      <c r="P6" s="46" t="s">
        <v>34</v>
      </c>
      <c r="Q6" s="46" t="s">
        <v>35</v>
      </c>
      <c r="R6" s="46" t="s">
        <v>36</v>
      </c>
      <c r="S6" s="46" t="s">
        <v>37</v>
      </c>
      <c r="T6" s="46"/>
      <c r="U6" s="46"/>
      <c r="V6" s="46"/>
    </row>
    <row r="7" spans="1:22" x14ac:dyDescent="0.25">
      <c r="A7" s="46" t="s">
        <v>47</v>
      </c>
      <c r="B7" s="46"/>
      <c r="C7" s="46">
        <v>2300</v>
      </c>
      <c r="D7" s="46">
        <v>0.05</v>
      </c>
      <c r="E7" s="46">
        <v>14</v>
      </c>
      <c r="F7" s="46">
        <v>6</v>
      </c>
      <c r="G7" s="46">
        <v>0.7</v>
      </c>
      <c r="H7" s="46"/>
      <c r="I7" s="46"/>
      <c r="J7" s="46"/>
      <c r="K7" s="46"/>
      <c r="L7" s="46"/>
      <c r="M7" s="46"/>
      <c r="N7" s="46" t="s">
        <v>12</v>
      </c>
      <c r="O7" s="46">
        <f>100/(C7-C6)</f>
        <v>7.1428571428571425E-2</v>
      </c>
      <c r="P7" s="46">
        <f>-C6*O7</f>
        <v>-64.285714285714278</v>
      </c>
      <c r="Q7" s="46"/>
      <c r="R7" s="46"/>
      <c r="S7" s="46">
        <v>1</v>
      </c>
      <c r="T7" s="46"/>
      <c r="U7" s="46"/>
      <c r="V7" s="46"/>
    </row>
    <row r="8" spans="1:22" x14ac:dyDescent="0.25">
      <c r="A8" s="46"/>
      <c r="B8" s="46">
        <f>SUM(C8:G8)</f>
        <v>1</v>
      </c>
      <c r="C8" s="46">
        <v>0.3</v>
      </c>
      <c r="D8" s="46">
        <v>0.3</v>
      </c>
      <c r="E8" s="46">
        <v>0.15</v>
      </c>
      <c r="F8" s="46">
        <v>0.15</v>
      </c>
      <c r="G8" s="46">
        <v>0.1</v>
      </c>
      <c r="H8" s="46"/>
      <c r="I8" s="46"/>
      <c r="J8" s="46"/>
      <c r="K8" s="46"/>
      <c r="L8" s="46"/>
      <c r="M8" s="46"/>
      <c r="N8" s="46" t="s">
        <v>13</v>
      </c>
      <c r="O8" s="46">
        <f>100/(D7-D6)</f>
        <v>-1.0005002501250626</v>
      </c>
      <c r="P8" s="46">
        <f>-D6*O8</f>
        <v>100.05002501250627</v>
      </c>
      <c r="Q8" s="46"/>
      <c r="R8" s="46"/>
      <c r="S8" s="46">
        <v>1</v>
      </c>
      <c r="T8" s="46"/>
      <c r="U8" s="46"/>
      <c r="V8" s="46"/>
    </row>
    <row r="9" spans="1:22" x14ac:dyDescent="0.25">
      <c r="A9" s="46"/>
      <c r="B9" s="46" t="s">
        <v>48</v>
      </c>
      <c r="C9" s="46" t="s">
        <v>12</v>
      </c>
      <c r="D9" s="46" t="s">
        <v>13</v>
      </c>
      <c r="E9" s="46" t="s">
        <v>38</v>
      </c>
      <c r="F9" s="46" t="s">
        <v>39</v>
      </c>
      <c r="G9" s="46" t="s">
        <v>40</v>
      </c>
      <c r="H9" s="46" t="s">
        <v>41</v>
      </c>
      <c r="I9" s="46" t="s">
        <v>42</v>
      </c>
      <c r="J9" s="46" t="s">
        <v>43</v>
      </c>
      <c r="K9" s="46" t="s">
        <v>44</v>
      </c>
      <c r="L9" s="46" t="s">
        <v>45</v>
      </c>
      <c r="M9" s="46"/>
      <c r="N9" s="46" t="s">
        <v>38</v>
      </c>
      <c r="O9" s="46">
        <f>100/(E7-E6)</f>
        <v>14.285714285714286</v>
      </c>
      <c r="P9" s="46">
        <f>-E6*O9</f>
        <v>-100</v>
      </c>
      <c r="Q9" s="46"/>
      <c r="R9" s="46"/>
      <c r="S9" s="46">
        <v>1</v>
      </c>
      <c r="T9" s="46"/>
      <c r="U9" s="46"/>
      <c r="V9" s="46"/>
    </row>
    <row r="10" spans="1:22" x14ac:dyDescent="0.25">
      <c r="A10" s="46" t="str">
        <f>A3</f>
        <v>Pr0ma</v>
      </c>
      <c r="B10" s="48">
        <f>(H10*$C$8+I10*$D$8+J10*$E$8+K10*$F$8+L10*$G$8)/$B$8</f>
        <v>67.919284857351457</v>
      </c>
      <c r="C10" s="46">
        <f>B3</f>
        <v>1569</v>
      </c>
      <c r="D10" s="46">
        <f>C3</f>
        <v>0.45500000000000002</v>
      </c>
      <c r="E10" s="48">
        <f>(F3+H3)/(D3+E3)</f>
        <v>10.764309764309765</v>
      </c>
      <c r="F10" s="48">
        <f>Q3*((J3/100)*($P$2/$J$2)+(K3/100)*($P$2/$K$2)+(L3/100)*($P$2/$L$2)+(M3/100)*($P$2/$M$2)+(N3/100)*($P$2/$N$2)+(O3/100)*($P$2/$O$2))</f>
        <v>2.8256022104014744</v>
      </c>
      <c r="G10" s="48">
        <f>D3/(E3+D3)</f>
        <v>0.51683501683501687</v>
      </c>
      <c r="H10" s="48">
        <f>$O$7*C10+$P$7</f>
        <v>47.785714285714292</v>
      </c>
      <c r="I10" s="48">
        <f>$O$8*D10+$P$8</f>
        <v>99.59479739869937</v>
      </c>
      <c r="J10" s="48">
        <f>$O$9*E10+$P$9</f>
        <v>53.77585377585379</v>
      </c>
      <c r="K10" s="48">
        <f>$O$10*F10^3+$P$10*F10^2+$Q$10*F10+$R$10</f>
        <v>60.695919704235457</v>
      </c>
      <c r="L10" s="48">
        <f>$O$11*G10^3+$P$11*G10^2+$Q$11*G10+$R$11</f>
        <v>65.343653300139636</v>
      </c>
      <c r="M10" s="46"/>
      <c r="N10" s="46" t="s">
        <v>26</v>
      </c>
      <c r="O10" s="46">
        <v>0.25540000000000002</v>
      </c>
      <c r="P10" s="46">
        <v>-6.3719000000000001</v>
      </c>
      <c r="Q10" s="46">
        <v>54.097000000000001</v>
      </c>
      <c r="R10" s="46">
        <v>-47.048999999999999</v>
      </c>
      <c r="S10" s="46">
        <v>3</v>
      </c>
      <c r="T10" s="46"/>
      <c r="U10" s="46"/>
      <c r="V10" s="46"/>
    </row>
    <row r="11" spans="1:22" x14ac:dyDescent="0.25">
      <c r="A11" s="46"/>
      <c r="B11" s="48"/>
      <c r="C11" s="46"/>
      <c r="D11" s="46"/>
      <c r="E11" s="48"/>
      <c r="F11" s="48"/>
      <c r="G11" s="48"/>
      <c r="H11" s="48" t="s">
        <v>80</v>
      </c>
      <c r="I11" s="48"/>
      <c r="J11" s="48"/>
      <c r="K11" s="48"/>
      <c r="L11" s="48"/>
      <c r="M11" s="46"/>
      <c r="N11" s="46" t="s">
        <v>40</v>
      </c>
      <c r="O11" s="46">
        <v>-63.51</v>
      </c>
      <c r="P11" s="46">
        <v>-89.632000000000005</v>
      </c>
      <c r="Q11" s="46">
        <v>344.28</v>
      </c>
      <c r="R11" s="46">
        <v>-79.882000000000005</v>
      </c>
      <c r="S11" s="46">
        <v>3</v>
      </c>
      <c r="T11" s="46"/>
      <c r="U11" s="46"/>
      <c r="V11" s="46"/>
    </row>
    <row r="12" spans="1:22" x14ac:dyDescent="0.25">
      <c r="A12" s="46"/>
      <c r="B12" s="46"/>
      <c r="C12" s="49"/>
      <c r="D12" s="46"/>
      <c r="E12" s="46"/>
      <c r="F12" s="46"/>
      <c r="G12" s="46"/>
      <c r="H12" s="46">
        <f>(H10*C8+I10*D8)/(C8+D8)</f>
        <v>73.690255842206838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spans="1:22" x14ac:dyDescent="0.25">
      <c r="A13" s="46"/>
      <c r="B13" s="46"/>
      <c r="C13" s="49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</row>
    <row r="14" spans="1:22" x14ac:dyDescent="0.25">
      <c r="A14" s="50"/>
      <c r="B14" s="51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</row>
    <row r="15" spans="1:22" x14ac:dyDescent="0.25">
      <c r="A15" s="50"/>
      <c r="B15" s="51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</row>
    <row r="16" spans="1:22" x14ac:dyDescent="0.25">
      <c r="A16" s="50"/>
      <c r="B16" s="51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</row>
    <row r="17" spans="1:22" x14ac:dyDescent="0.25">
      <c r="A17" s="50"/>
      <c r="B17" s="51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</row>
    <row r="18" spans="1:22" x14ac:dyDescent="0.25">
      <c r="A18" s="50"/>
      <c r="B18" s="51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</row>
    <row r="19" spans="1:22" x14ac:dyDescent="0.25">
      <c r="A19" s="50"/>
      <c r="B19" s="51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</row>
    <row r="20" spans="1:22" x14ac:dyDescent="0.25">
      <c r="A20" s="50"/>
      <c r="B20" s="51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</row>
    <row r="21" spans="1:22" x14ac:dyDescent="0.25">
      <c r="A21" s="50"/>
      <c r="B21" s="51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</row>
    <row r="22" spans="1:22" x14ac:dyDescent="0.25">
      <c r="A22" s="50"/>
      <c r="B22" s="51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</row>
    <row r="23" spans="1:22" x14ac:dyDescent="0.25">
      <c r="A23" s="50"/>
      <c r="B23" s="51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</row>
    <row r="24" spans="1:22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</row>
    <row r="25" spans="1:22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</row>
    <row r="26" spans="1:22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</row>
    <row r="27" spans="1:22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</row>
    <row r="28" spans="1:22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</row>
    <row r="29" spans="1:22" x14ac:dyDescent="0.25">
      <c r="T29" s="50"/>
      <c r="U29" s="50"/>
      <c r="V29" s="50"/>
    </row>
    <row r="30" spans="1:22" x14ac:dyDescent="0.25">
      <c r="T30" s="51"/>
      <c r="U30" s="51"/>
      <c r="V30" s="50"/>
    </row>
    <row r="31" spans="1:22" x14ac:dyDescent="0.25">
      <c r="T31" s="51"/>
      <c r="U31" s="51"/>
      <c r="V31" s="50"/>
    </row>
    <row r="32" spans="1:22" x14ac:dyDescent="0.25">
      <c r="T32" s="51"/>
      <c r="U32" s="51"/>
      <c r="V32" s="50"/>
    </row>
    <row r="33" spans="1:22" x14ac:dyDescent="0.25">
      <c r="T33" s="51"/>
      <c r="U33" s="51"/>
      <c r="V33" s="50"/>
    </row>
    <row r="34" spans="1:22" x14ac:dyDescent="0.25">
      <c r="T34" s="51"/>
      <c r="U34" s="51"/>
      <c r="V34" s="50"/>
    </row>
    <row r="35" spans="1:22" x14ac:dyDescent="0.25">
      <c r="A35" s="50"/>
      <c r="B35" s="48"/>
      <c r="C35" s="46"/>
      <c r="D35" s="46"/>
      <c r="E35" s="48"/>
      <c r="F35" s="48"/>
      <c r="G35" s="48"/>
      <c r="H35" s="48"/>
      <c r="I35" s="48"/>
      <c r="J35" s="48"/>
      <c r="K35" s="48"/>
      <c r="L35" s="48"/>
      <c r="M35" s="50"/>
      <c r="N35" s="50"/>
      <c r="O35" s="50"/>
      <c r="P35" s="50"/>
      <c r="Q35" s="50"/>
      <c r="R35" s="50"/>
      <c r="S35" s="50"/>
      <c r="T35" s="50"/>
      <c r="U35" s="50"/>
      <c r="V35" s="50"/>
    </row>
    <row r="36" spans="1:22" x14ac:dyDescent="0.25">
      <c r="A36" s="50"/>
      <c r="B36" s="48"/>
      <c r="C36" s="46"/>
      <c r="D36" s="46"/>
      <c r="E36" s="48"/>
      <c r="F36" s="48"/>
      <c r="G36" s="48"/>
      <c r="H36" s="48"/>
      <c r="I36" s="48"/>
      <c r="J36" s="48"/>
      <c r="K36" s="48"/>
      <c r="L36" s="48"/>
      <c r="M36" s="50"/>
      <c r="N36" s="50"/>
      <c r="O36" s="50"/>
      <c r="P36" s="50"/>
      <c r="Q36" s="50"/>
      <c r="R36" s="50"/>
      <c r="S36" s="50"/>
      <c r="T36" s="51"/>
      <c r="U36" s="51"/>
      <c r="V36" s="50"/>
    </row>
    <row r="37" spans="1:22" x14ac:dyDescent="0.25">
      <c r="A37" s="50"/>
      <c r="B37" s="48"/>
      <c r="C37" s="46"/>
      <c r="D37" s="46"/>
      <c r="E37" s="48"/>
      <c r="F37" s="48"/>
      <c r="G37" s="48"/>
      <c r="H37" s="48"/>
      <c r="I37" s="48"/>
      <c r="J37" s="48"/>
      <c r="K37" s="48"/>
      <c r="L37" s="48"/>
      <c r="M37" s="50"/>
      <c r="N37" s="50"/>
      <c r="O37" s="50"/>
      <c r="P37" s="50"/>
      <c r="Q37" s="50"/>
      <c r="R37" s="50"/>
      <c r="S37" s="50"/>
      <c r="T37" s="51"/>
      <c r="U37" s="51"/>
      <c r="V37" s="50"/>
    </row>
    <row r="38" spans="1:22" x14ac:dyDescent="0.25">
      <c r="A38" s="50"/>
      <c r="B38" s="48"/>
      <c r="C38" s="46"/>
      <c r="D38" s="46"/>
      <c r="E38" s="48"/>
      <c r="F38" s="48"/>
      <c r="G38" s="48"/>
      <c r="H38" s="48"/>
      <c r="I38" s="48"/>
      <c r="J38" s="48"/>
      <c r="K38" s="48"/>
      <c r="L38" s="48"/>
      <c r="M38" s="50"/>
      <c r="N38" s="50"/>
      <c r="O38" s="50"/>
      <c r="P38" s="50"/>
      <c r="Q38" s="50"/>
      <c r="R38" s="50"/>
      <c r="S38" s="50"/>
      <c r="T38" s="51"/>
      <c r="U38" s="51"/>
      <c r="V38" s="50"/>
    </row>
    <row r="39" spans="1:22" x14ac:dyDescent="0.25">
      <c r="A39" s="50"/>
      <c r="B39" s="48"/>
      <c r="C39" s="46"/>
      <c r="D39" s="46"/>
      <c r="E39" s="48"/>
      <c r="F39" s="48"/>
      <c r="G39" s="48"/>
      <c r="H39" s="48"/>
      <c r="I39" s="48"/>
      <c r="J39" s="48"/>
      <c r="K39" s="48"/>
      <c r="L39" s="48"/>
      <c r="M39" s="50"/>
      <c r="N39" s="50"/>
      <c r="O39" s="50"/>
      <c r="P39" s="50"/>
      <c r="Q39" s="50"/>
      <c r="R39" s="50"/>
      <c r="S39" s="50"/>
      <c r="T39" s="50"/>
      <c r="U39" s="51"/>
      <c r="V39" s="50"/>
    </row>
    <row r="40" spans="1:22" x14ac:dyDescent="0.25">
      <c r="A40" s="50"/>
      <c r="B40" s="48"/>
      <c r="C40" s="46"/>
      <c r="D40" s="46"/>
      <c r="E40" s="48"/>
      <c r="F40" s="48"/>
      <c r="G40" s="48"/>
      <c r="H40" s="48"/>
      <c r="I40" s="48"/>
      <c r="J40" s="48"/>
      <c r="K40" s="48"/>
      <c r="L40" s="48"/>
      <c r="M40" s="50"/>
      <c r="N40" s="50"/>
      <c r="O40" s="50"/>
      <c r="P40" s="50"/>
      <c r="Q40" s="50"/>
      <c r="R40" s="50"/>
      <c r="S40" s="50"/>
      <c r="T40" s="51"/>
      <c r="U40" s="51"/>
      <c r="V40" s="50"/>
    </row>
    <row r="41" spans="1:22" x14ac:dyDescent="0.25">
      <c r="A41" s="50"/>
      <c r="B41" s="48"/>
      <c r="C41" s="46"/>
      <c r="D41" s="46"/>
      <c r="E41" s="48"/>
      <c r="F41" s="48"/>
      <c r="G41" s="48"/>
      <c r="H41" s="48"/>
      <c r="I41" s="48"/>
      <c r="J41" s="48"/>
      <c r="K41" s="48"/>
      <c r="L41" s="48"/>
      <c r="M41" s="50"/>
      <c r="N41" s="50"/>
      <c r="O41" s="50"/>
      <c r="P41" s="50"/>
      <c r="Q41" s="50"/>
      <c r="R41" s="50"/>
      <c r="S41" s="50"/>
      <c r="T41" s="51"/>
      <c r="U41" s="51"/>
      <c r="V41" s="50"/>
    </row>
    <row r="42" spans="1:22" x14ac:dyDescent="0.25">
      <c r="A42" s="50"/>
      <c r="B42" s="48"/>
      <c r="C42" s="46"/>
      <c r="D42" s="46"/>
      <c r="E42" s="48"/>
      <c r="F42" s="48"/>
      <c r="G42" s="48"/>
      <c r="H42" s="48"/>
      <c r="I42" s="48"/>
      <c r="J42" s="48"/>
      <c r="K42" s="48"/>
      <c r="L42" s="48"/>
      <c r="M42" s="50"/>
      <c r="N42" s="50"/>
      <c r="O42" s="50"/>
      <c r="P42" s="50"/>
      <c r="Q42" s="50"/>
      <c r="R42" s="50"/>
      <c r="S42" s="50"/>
      <c r="T42" s="51"/>
      <c r="U42" s="51"/>
      <c r="V42" s="50"/>
    </row>
    <row r="43" spans="1:22" x14ac:dyDescent="0.25">
      <c r="A43" s="50"/>
      <c r="B43" s="48"/>
      <c r="C43" s="46"/>
      <c r="D43" s="46"/>
      <c r="E43" s="48"/>
      <c r="F43" s="48"/>
      <c r="G43" s="48"/>
      <c r="H43" s="48"/>
      <c r="I43" s="48"/>
      <c r="J43" s="48"/>
      <c r="K43" s="48"/>
      <c r="L43" s="48"/>
      <c r="M43" s="50"/>
      <c r="N43" s="50"/>
      <c r="O43" s="50"/>
      <c r="P43" s="50"/>
      <c r="Q43" s="50"/>
      <c r="R43" s="50"/>
      <c r="S43" s="50"/>
      <c r="T43" s="51"/>
      <c r="U43" s="51"/>
      <c r="V43" s="50"/>
    </row>
    <row r="44" spans="1:22" x14ac:dyDescent="0.25">
      <c r="A44" s="50"/>
      <c r="B44" s="48"/>
      <c r="C44" s="46"/>
      <c r="D44" s="46"/>
      <c r="E44" s="48"/>
      <c r="F44" s="48"/>
      <c r="G44" s="48"/>
      <c r="H44" s="48"/>
      <c r="I44" s="48"/>
      <c r="J44" s="48"/>
      <c r="K44" s="48"/>
      <c r="L44" s="48"/>
      <c r="M44" s="50"/>
      <c r="N44" s="50"/>
      <c r="O44" s="50"/>
      <c r="P44" s="50"/>
      <c r="Q44" s="50"/>
      <c r="R44" s="50"/>
      <c r="S44" s="50"/>
      <c r="T44" s="50"/>
      <c r="U44" s="50"/>
      <c r="V44" s="50"/>
    </row>
    <row r="45" spans="1:22" x14ac:dyDescent="0.25">
      <c r="A45" s="50"/>
      <c r="B45" s="48"/>
      <c r="C45" s="46"/>
      <c r="D45" s="46"/>
      <c r="E45" s="48"/>
      <c r="F45" s="48"/>
      <c r="G45" s="48"/>
      <c r="H45" s="48"/>
      <c r="I45" s="48"/>
      <c r="J45" s="48"/>
      <c r="K45" s="48"/>
      <c r="L45" s="48"/>
      <c r="M45" s="50"/>
      <c r="N45" s="50"/>
      <c r="O45" s="50"/>
      <c r="P45" s="50"/>
      <c r="Q45" s="50"/>
      <c r="R45" s="50"/>
      <c r="S45" s="50"/>
      <c r="T45" s="50"/>
      <c r="U45" s="50"/>
      <c r="V45" s="50"/>
    </row>
    <row r="46" spans="1:22" x14ac:dyDescent="0.25">
      <c r="A46" s="50"/>
      <c r="B46" s="48"/>
      <c r="C46" s="46"/>
      <c r="D46" s="46"/>
      <c r="E46" s="48"/>
      <c r="F46" s="48"/>
      <c r="G46" s="48"/>
      <c r="H46" s="48"/>
      <c r="I46" s="48"/>
      <c r="J46" s="48"/>
      <c r="K46" s="48"/>
      <c r="L46" s="48"/>
      <c r="M46" s="50"/>
      <c r="N46" s="50"/>
      <c r="O46" s="50"/>
      <c r="P46" s="50"/>
      <c r="Q46" s="50"/>
      <c r="R46" s="50"/>
      <c r="S46" s="50"/>
      <c r="T46" s="50"/>
      <c r="U46" s="50"/>
      <c r="V46" s="50"/>
    </row>
    <row r="47" spans="1:22" x14ac:dyDescent="0.25">
      <c r="A47" s="50"/>
      <c r="B47" s="48"/>
      <c r="C47" s="46"/>
      <c r="D47" s="46"/>
      <c r="E47" s="48"/>
      <c r="F47" s="48"/>
      <c r="G47" s="48"/>
      <c r="H47" s="48"/>
      <c r="I47" s="48"/>
      <c r="J47" s="48"/>
      <c r="K47" s="48"/>
      <c r="L47" s="48"/>
      <c r="M47" s="50"/>
      <c r="N47" s="50"/>
      <c r="O47" s="50"/>
      <c r="P47" s="50"/>
      <c r="Q47" s="50"/>
      <c r="R47" s="50"/>
      <c r="S47" s="50"/>
      <c r="T47" s="50"/>
      <c r="U47" s="50"/>
      <c r="V47" s="50"/>
    </row>
    <row r="48" spans="1:22" x14ac:dyDescent="0.25">
      <c r="A48" s="50"/>
      <c r="B48" s="48"/>
      <c r="C48" s="46"/>
      <c r="D48" s="46"/>
      <c r="E48" s="48"/>
      <c r="F48" s="48"/>
      <c r="G48" s="48"/>
      <c r="H48" s="48"/>
      <c r="I48" s="48"/>
      <c r="J48" s="48"/>
      <c r="K48" s="48"/>
      <c r="L48" s="48"/>
      <c r="M48" s="50"/>
      <c r="N48" s="50"/>
      <c r="O48" s="50"/>
      <c r="P48" s="50"/>
      <c r="Q48" s="50"/>
      <c r="R48" s="50"/>
      <c r="S48" s="50"/>
      <c r="T48" s="50"/>
      <c r="U48" s="50"/>
      <c r="V48" s="50"/>
    </row>
    <row r="49" spans="1:22" x14ac:dyDescent="0.25">
      <c r="A49" s="50"/>
      <c r="B49" s="48"/>
      <c r="C49" s="46"/>
      <c r="D49" s="46"/>
      <c r="E49" s="48"/>
      <c r="F49" s="48"/>
      <c r="G49" s="48"/>
      <c r="H49" s="48"/>
      <c r="I49" s="48"/>
      <c r="J49" s="48"/>
      <c r="K49" s="48"/>
      <c r="L49" s="48"/>
      <c r="M49" s="50"/>
      <c r="N49" s="50"/>
      <c r="O49" s="50"/>
      <c r="P49" s="50"/>
      <c r="Q49" s="50"/>
      <c r="R49" s="50"/>
      <c r="S49" s="50"/>
      <c r="T49" s="50"/>
      <c r="U49" s="50"/>
      <c r="V49" s="50"/>
    </row>
    <row r="50" spans="1:22" x14ac:dyDescent="0.25">
      <c r="A50" s="50"/>
      <c r="B50" s="48"/>
      <c r="C50" s="46"/>
      <c r="D50" s="46"/>
      <c r="E50" s="48"/>
      <c r="F50" s="48"/>
      <c r="G50" s="48"/>
      <c r="H50" s="48"/>
      <c r="I50" s="48"/>
      <c r="J50" s="48"/>
      <c r="K50" s="48"/>
      <c r="L50" s="48"/>
      <c r="M50" s="50"/>
      <c r="N50" s="50"/>
      <c r="O50" s="50"/>
      <c r="P50" s="50"/>
      <c r="Q50" s="50"/>
      <c r="R50" s="50"/>
      <c r="S50" s="50"/>
      <c r="T50" s="50"/>
      <c r="U50" s="50"/>
      <c r="V50" s="50"/>
    </row>
    <row r="51" spans="1:22" x14ac:dyDescent="0.25">
      <c r="A51" s="50"/>
      <c r="B51" s="48"/>
      <c r="C51" s="46"/>
      <c r="D51" s="46"/>
      <c r="E51" s="48"/>
      <c r="F51" s="48"/>
      <c r="G51" s="48"/>
      <c r="H51" s="48"/>
      <c r="I51" s="48"/>
      <c r="J51" s="48"/>
      <c r="K51" s="48"/>
      <c r="L51" s="48"/>
      <c r="M51" s="50"/>
      <c r="N51" s="50"/>
      <c r="O51" s="50"/>
      <c r="P51" s="50"/>
      <c r="Q51" s="50"/>
      <c r="R51" s="50"/>
      <c r="S51" s="50"/>
      <c r="T51" s="50"/>
      <c r="U51" s="50"/>
      <c r="V51" s="50"/>
    </row>
    <row r="52" spans="1:22" x14ac:dyDescent="0.25">
      <c r="A52" s="50"/>
      <c r="B52" s="48"/>
      <c r="C52" s="46"/>
      <c r="D52" s="46"/>
      <c r="E52" s="48"/>
      <c r="F52" s="48"/>
      <c r="G52" s="48"/>
      <c r="H52" s="48"/>
      <c r="I52" s="48"/>
      <c r="J52" s="48"/>
      <c r="K52" s="48"/>
      <c r="L52" s="48"/>
      <c r="M52" s="50"/>
      <c r="N52" s="50"/>
      <c r="O52" s="50"/>
      <c r="P52" s="50"/>
      <c r="Q52" s="50"/>
      <c r="R52" s="50"/>
      <c r="S52" s="50"/>
      <c r="T52" s="50"/>
      <c r="U52" s="50"/>
      <c r="V52" s="50"/>
    </row>
    <row r="53" spans="1:22" x14ac:dyDescent="0.25">
      <c r="A53" s="50"/>
      <c r="B53" s="48"/>
      <c r="C53" s="46"/>
      <c r="D53" s="46"/>
      <c r="E53" s="48"/>
      <c r="F53" s="48"/>
      <c r="G53" s="48"/>
      <c r="H53" s="48"/>
      <c r="I53" s="48"/>
      <c r="J53" s="48"/>
      <c r="K53" s="48"/>
      <c r="L53" s="48"/>
      <c r="M53" s="50"/>
      <c r="N53" s="50"/>
      <c r="O53" s="50"/>
      <c r="P53" s="50"/>
      <c r="Q53" s="50"/>
      <c r="R53" s="50"/>
      <c r="S53" s="50"/>
      <c r="T53" s="50"/>
      <c r="U53" s="50"/>
      <c r="V53" s="50"/>
    </row>
  </sheetData>
  <sheetProtection password="F245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statistiques</vt:lpstr>
      <vt:lpstr>,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Quentin MORIN</dc:creator>
  <cp:lastModifiedBy>Quentin MORIN</cp:lastModifiedBy>
  <dcterms:created xsi:type="dcterms:W3CDTF">2016-10-27T09:08:34Z</dcterms:created>
  <dcterms:modified xsi:type="dcterms:W3CDTF">2016-11-24T13:11:14Z</dcterms:modified>
</cp:coreProperties>
</file>