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-Alex\Documents\"/>
    </mc:Choice>
  </mc:AlternateContent>
  <bookViews>
    <workbookView xWindow="0" yWindow="0" windowWidth="28800" windowHeight="12435" tabRatio="947"/>
  </bookViews>
  <sheets>
    <sheet name="Aston Martin" sheetId="19" r:id="rId1"/>
    <sheet name="BV6 Aston Martin" sheetId="20" r:id="rId2"/>
    <sheet name="BMW" sheetId="6" r:id="rId3"/>
    <sheet name="BV7 BMW" sheetId="7" r:id="rId4"/>
    <sheet name="Corvette" sheetId="4" r:id="rId5"/>
    <sheet name="BV6 Corvette" sheetId="5" r:id="rId6"/>
    <sheet name="Ford" sheetId="17" r:id="rId7"/>
    <sheet name="BV6 Ford" sheetId="18" r:id="rId8"/>
    <sheet name="Honda" sheetId="12" r:id="rId9"/>
    <sheet name="BV6 Honda" sheetId="13" r:id="rId10"/>
    <sheet name="Lotus" sheetId="23" r:id="rId11"/>
    <sheet name="BV6 Lotus" sheetId="24" r:id="rId12"/>
    <sheet name="Maserati" sheetId="1" r:id="rId13"/>
    <sheet name="BV6 Maserati" sheetId="2" r:id="rId14"/>
    <sheet name="Mazda" sheetId="10" r:id="rId15"/>
    <sheet name="BV6 Mazda" sheetId="11" r:id="rId16"/>
    <sheet name="Nissan" sheetId="21" r:id="rId17"/>
    <sheet name="BV6 Nissan" sheetId="22" r:id="rId18"/>
    <sheet name="Toyota" sheetId="8" r:id="rId19"/>
    <sheet name="BV6 Toyota" sheetId="9" r:id="rId20"/>
    <sheet name="TVR" sheetId="25" r:id="rId21"/>
    <sheet name="BV5 TVR" sheetId="2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6" l="1"/>
  <c r="G6" i="26" s="1"/>
  <c r="I2" i="26"/>
  <c r="L6" i="24"/>
  <c r="G5" i="24" s="1"/>
  <c r="I2" i="24"/>
  <c r="L6" i="22"/>
  <c r="C3" i="22" s="1"/>
  <c r="D4" i="22" s="1"/>
  <c r="E4" i="22" s="1"/>
  <c r="I2" i="22"/>
  <c r="L6" i="20"/>
  <c r="C7" i="20" s="1"/>
  <c r="I2" i="20"/>
  <c r="L6" i="18"/>
  <c r="C7" i="18" s="1"/>
  <c r="I2" i="18"/>
  <c r="L6" i="13"/>
  <c r="C7" i="13" s="1"/>
  <c r="I2" i="13"/>
  <c r="L6" i="11"/>
  <c r="C7" i="11" s="1"/>
  <c r="I2" i="11"/>
  <c r="L6" i="9"/>
  <c r="C7" i="9" s="1"/>
  <c r="I2" i="9"/>
  <c r="L6" i="7"/>
  <c r="C8" i="7" s="1"/>
  <c r="I2" i="7"/>
  <c r="L6" i="5"/>
  <c r="C7" i="5" s="1"/>
  <c r="G5" i="5"/>
  <c r="I2" i="5"/>
  <c r="C2" i="26" l="1"/>
  <c r="D3" i="26" s="1"/>
  <c r="E3" i="26" s="1"/>
  <c r="C4" i="26"/>
  <c r="D5" i="26" s="1"/>
  <c r="E5" i="26" s="1"/>
  <c r="C3" i="26"/>
  <c r="D4" i="26" s="1"/>
  <c r="E4" i="26" s="1"/>
  <c r="C5" i="26"/>
  <c r="D6" i="26" s="1"/>
  <c r="E6" i="26" s="1"/>
  <c r="C6" i="26"/>
  <c r="G5" i="26"/>
  <c r="C3" i="24"/>
  <c r="D4" i="24" s="1"/>
  <c r="E4" i="24" s="1"/>
  <c r="C2" i="24"/>
  <c r="D3" i="24" s="1"/>
  <c r="E3" i="24" s="1"/>
  <c r="C5" i="24"/>
  <c r="D6" i="24" s="1"/>
  <c r="E6" i="24" s="1"/>
  <c r="C6" i="24"/>
  <c r="D7" i="24" s="1"/>
  <c r="E7" i="24" s="1"/>
  <c r="G6" i="24"/>
  <c r="C4" i="24"/>
  <c r="D5" i="24" s="1"/>
  <c r="E5" i="24" s="1"/>
  <c r="C7" i="24"/>
  <c r="C2" i="22"/>
  <c r="D3" i="22" s="1"/>
  <c r="E3" i="22" s="1"/>
  <c r="G5" i="22"/>
  <c r="C5" i="22"/>
  <c r="D6" i="22" s="1"/>
  <c r="E6" i="22" s="1"/>
  <c r="C6" i="22"/>
  <c r="D7" i="22" s="1"/>
  <c r="E7" i="22" s="1"/>
  <c r="G6" i="22"/>
  <c r="C4" i="22"/>
  <c r="D5" i="22" s="1"/>
  <c r="E5" i="22" s="1"/>
  <c r="C7" i="22"/>
  <c r="C3" i="20"/>
  <c r="D4" i="20" s="1"/>
  <c r="E4" i="20" s="1"/>
  <c r="C6" i="20"/>
  <c r="D7" i="20" s="1"/>
  <c r="E7" i="20" s="1"/>
  <c r="C5" i="20"/>
  <c r="D6" i="20" s="1"/>
  <c r="E6" i="20" s="1"/>
  <c r="C2" i="20"/>
  <c r="D3" i="20" s="1"/>
  <c r="E3" i="20" s="1"/>
  <c r="G5" i="20"/>
  <c r="G6" i="20"/>
  <c r="C4" i="20"/>
  <c r="D5" i="20" s="1"/>
  <c r="E5" i="20" s="1"/>
  <c r="C2" i="18"/>
  <c r="D3" i="18" s="1"/>
  <c r="E3" i="18" s="1"/>
  <c r="C5" i="18"/>
  <c r="D6" i="18" s="1"/>
  <c r="E6" i="18" s="1"/>
  <c r="C3" i="18"/>
  <c r="D4" i="18" s="1"/>
  <c r="E4" i="18" s="1"/>
  <c r="C6" i="18"/>
  <c r="D7" i="18" s="1"/>
  <c r="E7" i="18" s="1"/>
  <c r="C4" i="18"/>
  <c r="D5" i="18" s="1"/>
  <c r="E5" i="18" s="1"/>
  <c r="G6" i="18"/>
  <c r="G5" i="18"/>
  <c r="C5" i="13"/>
  <c r="D6" i="13" s="1"/>
  <c r="E6" i="13" s="1"/>
  <c r="C3" i="13"/>
  <c r="D4" i="13" s="1"/>
  <c r="E4" i="13" s="1"/>
  <c r="G5" i="13"/>
  <c r="C6" i="13"/>
  <c r="D7" i="13" s="1"/>
  <c r="E7" i="13" s="1"/>
  <c r="C2" i="13"/>
  <c r="D3" i="13" s="1"/>
  <c r="E3" i="13" s="1"/>
  <c r="C4" i="13"/>
  <c r="D5" i="13" s="1"/>
  <c r="E5" i="13" s="1"/>
  <c r="G6" i="13"/>
  <c r="C2" i="11"/>
  <c r="D3" i="11" s="1"/>
  <c r="E3" i="11" s="1"/>
  <c r="C5" i="11"/>
  <c r="D6" i="11" s="1"/>
  <c r="E6" i="11" s="1"/>
  <c r="G5" i="11"/>
  <c r="C3" i="11"/>
  <c r="D4" i="11" s="1"/>
  <c r="E4" i="11" s="1"/>
  <c r="C6" i="11"/>
  <c r="D7" i="11" s="1"/>
  <c r="E7" i="11" s="1"/>
  <c r="C4" i="11"/>
  <c r="D5" i="11" s="1"/>
  <c r="E5" i="11" s="1"/>
  <c r="G6" i="11"/>
  <c r="C4" i="9"/>
  <c r="D5" i="9" s="1"/>
  <c r="E5" i="9" s="1"/>
  <c r="C2" i="9"/>
  <c r="D3" i="9" s="1"/>
  <c r="E3" i="9" s="1"/>
  <c r="C5" i="9"/>
  <c r="D6" i="9" s="1"/>
  <c r="E6" i="9" s="1"/>
  <c r="G6" i="9"/>
  <c r="C3" i="9"/>
  <c r="D4" i="9" s="1"/>
  <c r="E4" i="9" s="1"/>
  <c r="G5" i="9"/>
  <c r="C6" i="9"/>
  <c r="D7" i="9" s="1"/>
  <c r="E7" i="9" s="1"/>
  <c r="C2" i="7"/>
  <c r="D3" i="7" s="1"/>
  <c r="E3" i="7" s="1"/>
  <c r="C5" i="7"/>
  <c r="D6" i="7" s="1"/>
  <c r="E6" i="7" s="1"/>
  <c r="C6" i="7"/>
  <c r="D7" i="7" s="1"/>
  <c r="E7" i="7" s="1"/>
  <c r="C4" i="7"/>
  <c r="D5" i="7" s="1"/>
  <c r="E5" i="7" s="1"/>
  <c r="C7" i="7"/>
  <c r="D8" i="7" s="1"/>
  <c r="E8" i="7" s="1"/>
  <c r="C3" i="7"/>
  <c r="D4" i="7" s="1"/>
  <c r="E4" i="7" s="1"/>
  <c r="G5" i="7"/>
  <c r="G6" i="7"/>
  <c r="C2" i="5"/>
  <c r="D3" i="5" s="1"/>
  <c r="E3" i="5" s="1"/>
  <c r="C3" i="5"/>
  <c r="D4" i="5" s="1"/>
  <c r="E4" i="5" s="1"/>
  <c r="C5" i="5"/>
  <c r="D6" i="5" s="1"/>
  <c r="E6" i="5" s="1"/>
  <c r="C6" i="5"/>
  <c r="D7" i="5" s="1"/>
  <c r="E7" i="5" s="1"/>
  <c r="G6" i="5"/>
  <c r="C4" i="5"/>
  <c r="D5" i="5" s="1"/>
  <c r="E5" i="5" s="1"/>
  <c r="L6" i="2"/>
  <c r="G6" i="2" s="1"/>
  <c r="I2" i="2"/>
  <c r="C4" i="2" l="1"/>
  <c r="D5" i="2" s="1"/>
  <c r="E5" i="2" s="1"/>
  <c r="C7" i="2"/>
  <c r="C2" i="2"/>
  <c r="D3" i="2" s="1"/>
  <c r="E3" i="2" s="1"/>
  <c r="C5" i="2"/>
  <c r="D6" i="2" s="1"/>
  <c r="E6" i="2" s="1"/>
  <c r="C6" i="2"/>
  <c r="D7" i="2" s="1"/>
  <c r="E7" i="2" s="1"/>
  <c r="C3" i="2"/>
  <c r="D4" i="2" s="1"/>
  <c r="E4" i="2" s="1"/>
  <c r="G5" i="2"/>
</calcChain>
</file>

<file path=xl/sharedStrings.xml><?xml version="1.0" encoding="utf-8"?>
<sst xmlns="http://schemas.openxmlformats.org/spreadsheetml/2006/main" count="1618" uniqueCount="130">
  <si>
    <t>Voiture de base :</t>
  </si>
  <si>
    <t>Puissance :</t>
  </si>
  <si>
    <t>Couple :</t>
  </si>
  <si>
    <t xml:space="preserve">Poids : </t>
  </si>
  <si>
    <t>PP :</t>
  </si>
  <si>
    <t>Vidange</t>
  </si>
  <si>
    <t>Rigidité améliorée</t>
  </si>
  <si>
    <t>Kit aéro</t>
  </si>
  <si>
    <t>Fond plat</t>
  </si>
  <si>
    <t>Aileron</t>
  </si>
  <si>
    <t>Autre</t>
  </si>
  <si>
    <t>Jantes</t>
  </si>
  <si>
    <t>Pneus</t>
  </si>
  <si>
    <t>Suspension personnalisable</t>
  </si>
  <si>
    <t>Freins course</t>
  </si>
  <si>
    <t>Transmission personnalisable</t>
  </si>
  <si>
    <t>Embrayage triple disque</t>
  </si>
  <si>
    <t>Arbre de transmission carbone</t>
  </si>
  <si>
    <t>Réglage du moteur :</t>
  </si>
  <si>
    <t>Ordinateur :</t>
  </si>
  <si>
    <t>Collecteur d'échappement :</t>
  </si>
  <si>
    <t>Convertisseur catalytique :</t>
  </si>
  <si>
    <t>Admission :</t>
  </si>
  <si>
    <t>Turbo :</t>
  </si>
  <si>
    <t>Suralimentation :</t>
  </si>
  <si>
    <t xml:space="preserve">Limiteur de puissance : </t>
  </si>
  <si>
    <t>GT AUTO</t>
  </si>
  <si>
    <t>PUISSANCE</t>
  </si>
  <si>
    <t>Nitro :</t>
  </si>
  <si>
    <t>CARROSSERIE</t>
  </si>
  <si>
    <t>Réduction de poids :</t>
  </si>
  <si>
    <t xml:space="preserve">Poids du lest : </t>
  </si>
  <si>
    <t>Différentiel à glissement limité</t>
  </si>
  <si>
    <t>CrD + CrM</t>
  </si>
  <si>
    <t>OUI</t>
  </si>
  <si>
    <t>Maserati GranTurismo S ’08</t>
  </si>
  <si>
    <t>Type A</t>
  </si>
  <si>
    <t>NON</t>
  </si>
  <si>
    <t>-</t>
  </si>
  <si>
    <t>+1"</t>
  </si>
  <si>
    <t>Sport</t>
  </si>
  <si>
    <t>Echappement :</t>
  </si>
  <si>
    <t>Capot carbone (couleur) :</t>
  </si>
  <si>
    <t>Fenêtres :</t>
  </si>
  <si>
    <t>Niveau 3</t>
  </si>
  <si>
    <t>Pièces à installer</t>
  </si>
  <si>
    <t>SUSPENSION</t>
  </si>
  <si>
    <t>Avant</t>
  </si>
  <si>
    <t>Arrière</t>
  </si>
  <si>
    <t>Position du lest recommandée :</t>
  </si>
  <si>
    <t>Répartition des masses recommandée :</t>
  </si>
  <si>
    <t>Garde au sol :</t>
  </si>
  <si>
    <t>Amortissement :</t>
  </si>
  <si>
    <t>Compression :</t>
  </si>
  <si>
    <t>Extension :</t>
  </si>
  <si>
    <t>Barres anti-roulis :</t>
  </si>
  <si>
    <t>Carrossage :</t>
  </si>
  <si>
    <t>Alignement :</t>
  </si>
  <si>
    <t>Freins :</t>
  </si>
  <si>
    <t>Appui :</t>
  </si>
  <si>
    <t>Couple initial :</t>
  </si>
  <si>
    <t>Accélération :</t>
  </si>
  <si>
    <t>DIFFERENTIEL A GLISSEMENT LIMITE</t>
  </si>
  <si>
    <t>Rapport</t>
  </si>
  <si>
    <t>Vmax rapport</t>
  </si>
  <si>
    <t xml:space="preserve">Perte de régime </t>
  </si>
  <si>
    <t>Régime de départ</t>
  </si>
  <si>
    <t>Vmax objectif</t>
  </si>
  <si>
    <t>km/h @</t>
  </si>
  <si>
    <t>tours/minute</t>
  </si>
  <si>
    <t>STOCK</t>
  </si>
  <si>
    <t>1ère</t>
  </si>
  <si>
    <t>V 1ère objectif</t>
  </si>
  <si>
    <t>Rupteur</t>
  </si>
  <si>
    <t>@</t>
  </si>
  <si>
    <t>2ème</t>
  </si>
  <si>
    <t>Passer rapport @</t>
  </si>
  <si>
    <t>km/h</t>
  </si>
  <si>
    <t>3ème</t>
  </si>
  <si>
    <t>Final</t>
  </si>
  <si>
    <t>4ème</t>
  </si>
  <si>
    <t>Final conseillé</t>
  </si>
  <si>
    <t>5ème</t>
  </si>
  <si>
    <t>1ère conseillée</t>
  </si>
  <si>
    <t>Coef :</t>
  </si>
  <si>
    <t>6ème</t>
  </si>
  <si>
    <t>&gt;&gt;&gt;&gt;&gt;</t>
  </si>
  <si>
    <t>Une fois cela fait, ne touchez plus à "Vitesse max. (automatique)" et réglez vos rapports.</t>
  </si>
  <si>
    <t>Pour atteindre ces valeurs, après avoir préparé l'auto conformément au règlement, mettez la boite par défaut, mettez la "Vitesse finale" tout à droite, puis la "Vitesse max. (automatique)" tout à gauche.</t>
  </si>
  <si>
    <t>Chevrolet Corvette Z06 (C6) '06</t>
  </si>
  <si>
    <t>Type A - B</t>
  </si>
  <si>
    <t>+0"</t>
  </si>
  <si>
    <t>Semi-course</t>
  </si>
  <si>
    <t>Type B</t>
  </si>
  <si>
    <t>Libre</t>
  </si>
  <si>
    <t>Niveau 1</t>
  </si>
  <si>
    <t>BMW M4 GT4</t>
  </si>
  <si>
    <t>BMW M4 Coupé</t>
  </si>
  <si>
    <t>7ème</t>
  </si>
  <si>
    <t>Toyota GT86 GT4</t>
  </si>
  <si>
    <t>Scion FR-S’12</t>
  </si>
  <si>
    <t>Niveau 2</t>
  </si>
  <si>
    <t>Course</t>
  </si>
  <si>
    <t>Haut régime</t>
  </si>
  <si>
    <t>Mazda MX-5 GT4</t>
  </si>
  <si>
    <t>Mazda Roadster RS (NC) '07</t>
  </si>
  <si>
    <t>Honda S2000 '06</t>
  </si>
  <si>
    <t>Type A-B</t>
  </si>
  <si>
    <t>Ford Mustang GT4</t>
  </si>
  <si>
    <t>Ford Mustang Boss 302 '13</t>
  </si>
  <si>
    <t>Aston Martin Vantage GT4</t>
  </si>
  <si>
    <t>Aston Martin V12 Vantage '10</t>
  </si>
  <si>
    <t>Nissan Fairlady Z (Z34) '08</t>
  </si>
  <si>
    <t>Lotus Evora GT4</t>
  </si>
  <si>
    <t>Lotus Evora '09</t>
  </si>
  <si>
    <t>+2"</t>
  </si>
  <si>
    <t>TVR Tuscan Speed  '00</t>
  </si>
  <si>
    <t xml:space="preserve">Puissance max à 6700 tours (500ch) </t>
  </si>
  <si>
    <t>50-50</t>
  </si>
  <si>
    <t>Réglage de base</t>
  </si>
  <si>
    <t>Réglage personnel</t>
  </si>
  <si>
    <r>
      <t xml:space="preserve">Boite de vitesses : voir feuille suivante pour un exemple. Voir la méthode sur le forum dans la section </t>
    </r>
    <r>
      <rPr>
        <b/>
        <i/>
        <sz val="11"/>
        <color theme="1"/>
        <rFont val="Calibri"/>
        <family val="2"/>
        <scheme val="minor"/>
      </rPr>
      <t>Utilitaires</t>
    </r>
    <r>
      <rPr>
        <b/>
        <sz val="11"/>
        <color theme="1"/>
        <rFont val="Calibri"/>
        <family val="2"/>
        <scheme val="minor"/>
      </rPr>
      <t>.</t>
    </r>
  </si>
  <si>
    <t>51-49</t>
  </si>
  <si>
    <t>47-53</t>
  </si>
  <si>
    <t>Nissan 370Z Nismo RC GT4</t>
  </si>
  <si>
    <t>43-57</t>
  </si>
  <si>
    <t>Honda S2000 R GT4</t>
  </si>
  <si>
    <t>Callaway Corvette C6 GT4</t>
  </si>
  <si>
    <t>Maserati GranTurismo MC GT4</t>
  </si>
  <si>
    <t>TVR Tuscan T400R GT4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</si>
</sst>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General\ &quot;%&quot;"/>
    <numFmt numFmtId="165" formatCode="General\ &quot;kg&quot;"/>
    <numFmt numFmtId="166" formatCode="General\ &quot;ch&quot;"/>
    <numFmt numFmtId="167" formatCode="General\ &quot;Nm&quot;"/>
    <numFmt numFmtId="168" formatCode="0.000"/>
    <numFmt numFmtId="169" formatCode="&quot;@ &quot;0&quot; km/h&quot;"/>
    <numFmt numFmtId="170" formatCode="&quot;-&quot;0&quot; &gt;&gt;&gt;&quot;"/>
    <numFmt numFmtId="171" formatCode="0&quot; tours/minute&quot;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Arial Black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7328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166" fontId="0" fillId="5" borderId="5" xfId="0" applyNumberFormat="1" applyFill="1" applyBorder="1" applyAlignment="1">
      <alignment horizontal="left"/>
    </xf>
    <xf numFmtId="0" fontId="2" fillId="5" borderId="2" xfId="0" applyFont="1" applyFill="1" applyBorder="1" applyAlignment="1">
      <alignment horizontal="right"/>
    </xf>
    <xf numFmtId="167" fontId="0" fillId="5" borderId="3" xfId="0" applyNumberForma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165" fontId="0" fillId="4" borderId="9" xfId="0" applyNumberFormat="1" applyFill="1" applyBorder="1" applyAlignment="1">
      <alignment horizontal="left"/>
    </xf>
    <xf numFmtId="0" fontId="2" fillId="5" borderId="10" xfId="0" applyFont="1" applyFill="1" applyBorder="1" applyAlignment="1">
      <alignment horizontal="right"/>
    </xf>
    <xf numFmtId="0" fontId="0" fillId="5" borderId="11" xfId="0" applyFill="1" applyBorder="1" applyAlignment="1">
      <alignment horizontal="left"/>
    </xf>
    <xf numFmtId="0" fontId="0" fillId="10" borderId="2" xfId="0" applyFill="1" applyBorder="1"/>
    <xf numFmtId="0" fontId="2" fillId="10" borderId="2" xfId="0" applyFont="1" applyFill="1" applyBorder="1" applyAlignment="1">
      <alignment horizontal="right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8" xfId="0" applyFont="1" applyFill="1" applyBorder="1" applyAlignment="1">
      <alignment horizontal="center"/>
    </xf>
    <xf numFmtId="0" fontId="0" fillId="11" borderId="18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6" fillId="0" borderId="0" xfId="0" applyFont="1"/>
    <xf numFmtId="0" fontId="0" fillId="0" borderId="12" xfId="0" applyBorder="1"/>
    <xf numFmtId="0" fontId="0" fillId="0" borderId="24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17" borderId="22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7" fillId="17" borderId="20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20" borderId="1" xfId="0" applyFont="1" applyFill="1" applyBorder="1"/>
    <xf numFmtId="0" fontId="1" fillId="20" borderId="16" xfId="0" applyFont="1" applyFill="1" applyBorder="1"/>
    <xf numFmtId="0" fontId="0" fillId="0" borderId="26" xfId="0" applyBorder="1"/>
    <xf numFmtId="0" fontId="0" fillId="12" borderId="27" xfId="0" applyFill="1" applyBorder="1"/>
    <xf numFmtId="0" fontId="0" fillId="0" borderId="27" xfId="0" applyBorder="1"/>
    <xf numFmtId="0" fontId="0" fillId="0" borderId="28" xfId="0" applyBorder="1"/>
    <xf numFmtId="0" fontId="0" fillId="0" borderId="8" xfId="0" applyBorder="1" applyAlignment="1">
      <alignment horizontal="center"/>
    </xf>
    <xf numFmtId="168" fontId="0" fillId="8" borderId="9" xfId="0" applyNumberFormat="1" applyFill="1" applyBorder="1" applyAlignment="1">
      <alignment horizontal="right"/>
    </xf>
    <xf numFmtId="169" fontId="0" fillId="2" borderId="32" xfId="0" applyNumberFormat="1" applyFill="1" applyBorder="1" applyAlignment="1">
      <alignment horizontal="left"/>
    </xf>
    <xf numFmtId="0" fontId="0" fillId="14" borderId="33" xfId="0" applyFill="1" applyBorder="1"/>
    <xf numFmtId="0" fontId="0" fillId="14" borderId="4" xfId="0" applyFill="1" applyBorder="1"/>
    <xf numFmtId="0" fontId="0" fillId="12" borderId="0" xfId="0" applyFill="1" applyBorder="1"/>
    <xf numFmtId="0" fontId="0" fillId="2" borderId="0" xfId="0" applyFill="1" applyBorder="1"/>
    <xf numFmtId="0" fontId="0" fillId="0" borderId="35" xfId="0" applyBorder="1" applyAlignment="1">
      <alignment horizontal="center"/>
    </xf>
    <xf numFmtId="0" fontId="0" fillId="16" borderId="35" xfId="0" applyFill="1" applyBorder="1"/>
    <xf numFmtId="0" fontId="0" fillId="0" borderId="36" xfId="0" applyBorder="1"/>
    <xf numFmtId="169" fontId="0" fillId="2" borderId="37" xfId="0" applyNumberFormat="1" applyFill="1" applyBorder="1" applyAlignment="1">
      <alignment horizontal="left"/>
    </xf>
    <xf numFmtId="170" fontId="0" fillId="3" borderId="38" xfId="0" applyNumberFormat="1" applyFill="1" applyBorder="1" applyAlignment="1">
      <alignment horizontal="center"/>
    </xf>
    <xf numFmtId="171" fontId="0" fillId="2" borderId="8" xfId="0" applyNumberFormat="1" applyFill="1" applyBorder="1" applyAlignment="1">
      <alignment horizontal="left"/>
    </xf>
    <xf numFmtId="0" fontId="0" fillId="0" borderId="39" xfId="0" applyBorder="1"/>
    <xf numFmtId="0" fontId="0" fillId="12" borderId="40" xfId="0" applyFill="1" applyBorder="1"/>
    <xf numFmtId="0" fontId="0" fillId="0" borderId="41" xfId="0" applyBorder="1"/>
    <xf numFmtId="0" fontId="0" fillId="0" borderId="40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168" fontId="0" fillId="16" borderId="44" xfId="0" applyNumberFormat="1" applyFill="1" applyBorder="1"/>
    <xf numFmtId="0" fontId="0" fillId="0" borderId="44" xfId="0" applyBorder="1" applyAlignment="1">
      <alignment horizontal="center"/>
    </xf>
    <xf numFmtId="0" fontId="0" fillId="16" borderId="44" xfId="0" applyFill="1" applyBorder="1"/>
    <xf numFmtId="0" fontId="0" fillId="0" borderId="45" xfId="0" applyBorder="1"/>
    <xf numFmtId="171" fontId="0" fillId="2" borderId="38" xfId="0" applyNumberFormat="1" applyFill="1" applyBorder="1" applyAlignment="1">
      <alignment horizontal="left"/>
    </xf>
    <xf numFmtId="0" fontId="0" fillId="0" borderId="34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4" xfId="0" applyBorder="1"/>
    <xf numFmtId="0" fontId="0" fillId="0" borderId="48" xfId="0" applyBorder="1"/>
    <xf numFmtId="168" fontId="0" fillId="2" borderId="6" xfId="0" applyNumberFormat="1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3" xfId="0" applyBorder="1"/>
    <xf numFmtId="168" fontId="0" fillId="2" borderId="7" xfId="0" applyNumberFormat="1" applyFill="1" applyBorder="1"/>
    <xf numFmtId="0" fontId="0" fillId="0" borderId="52" xfId="0" applyBorder="1" applyAlignment="1">
      <alignment horizontal="center"/>
    </xf>
    <xf numFmtId="0" fontId="0" fillId="2" borderId="31" xfId="0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69" fontId="0" fillId="2" borderId="56" xfId="0" applyNumberFormat="1" applyFill="1" applyBorder="1" applyAlignment="1">
      <alignment horizontal="left"/>
    </xf>
    <xf numFmtId="170" fontId="0" fillId="3" borderId="21" xfId="0" applyNumberFormat="1" applyFill="1" applyBorder="1" applyAlignment="1">
      <alignment horizontal="center"/>
    </xf>
    <xf numFmtId="171" fontId="0" fillId="2" borderId="21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168" fontId="0" fillId="8" borderId="3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0" borderId="57" xfId="0" applyBorder="1"/>
    <xf numFmtId="168" fontId="0" fillId="8" borderId="0" xfId="0" applyNumberFormat="1" applyFill="1" applyBorder="1" applyAlignment="1">
      <alignment horizontal="right"/>
    </xf>
    <xf numFmtId="0" fontId="0" fillId="0" borderId="58" xfId="0" applyBorder="1"/>
    <xf numFmtId="169" fontId="0" fillId="2" borderId="59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169" fontId="0" fillId="2" borderId="21" xfId="0" applyNumberFormat="1" applyFill="1" applyBorder="1" applyAlignment="1">
      <alignment horizontal="left"/>
    </xf>
    <xf numFmtId="0" fontId="0" fillId="9" borderId="19" xfId="0" applyFont="1" applyFill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1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16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3" fillId="21" borderId="0" xfId="0" applyFont="1" applyFill="1" applyAlignment="1">
      <alignment horizontal="center" vertical="center"/>
    </xf>
    <xf numFmtId="0" fontId="0" fillId="10" borderId="16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1" fillId="7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7328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P16" sqref="P1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111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590</v>
      </c>
    </row>
    <row r="7" spans="1:12" x14ac:dyDescent="0.25">
      <c r="D7" s="20" t="s">
        <v>3</v>
      </c>
      <c r="E7" s="21">
        <v>1350</v>
      </c>
    </row>
    <row r="8" spans="1:12" ht="15.75" thickBot="1" x14ac:dyDescent="0.3">
      <c r="D8" s="22" t="s">
        <v>4</v>
      </c>
      <c r="E8" s="23">
        <v>518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80</v>
      </c>
      <c r="G13" s="8">
        <v>80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15</v>
      </c>
      <c r="G14" s="108">
        <v>15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5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4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30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25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13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77.3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118</v>
      </c>
      <c r="J32" s="4" t="s">
        <v>50</v>
      </c>
      <c r="K32" s="37"/>
      <c r="L32" s="10" t="s">
        <v>118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8700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3.6259999999999999</v>
      </c>
      <c r="C2" s="53">
        <f t="shared" ref="C2:C7" si="0">((1/($B$8*B2))*$N$2)/$L$6</f>
        <v>99.99310303893418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9200</v>
      </c>
      <c r="J2" s="3" t="s">
        <v>69</v>
      </c>
      <c r="K2" s="138" t="s">
        <v>73</v>
      </c>
      <c r="L2" s="139"/>
      <c r="M2" s="58" t="s">
        <v>74</v>
      </c>
      <c r="N2" s="59">
        <v>9200</v>
      </c>
      <c r="O2" s="60" t="s">
        <v>69</v>
      </c>
    </row>
    <row r="3" spans="1:15" ht="15.75" thickBot="1" x14ac:dyDescent="0.3">
      <c r="A3" s="51" t="s">
        <v>75</v>
      </c>
      <c r="B3" s="52">
        <v>2.2080000000000002</v>
      </c>
      <c r="C3" s="61">
        <f t="shared" si="0"/>
        <v>164.20968823332208</v>
      </c>
      <c r="D3" s="62">
        <f>$N$2-(C2*$L$6*B3*$B$8)</f>
        <v>3597.7937120794259</v>
      </c>
      <c r="E3" s="63">
        <f>$G$3-D3</f>
        <v>5402.2062879205741</v>
      </c>
      <c r="F3" s="64" t="s">
        <v>76</v>
      </c>
      <c r="G3" s="65">
        <v>9000</v>
      </c>
      <c r="H3" s="66" t="s">
        <v>69</v>
      </c>
      <c r="I3" s="67"/>
      <c r="J3" s="68"/>
      <c r="K3" s="69" t="s">
        <v>71</v>
      </c>
      <c r="L3" s="70">
        <v>2.98</v>
      </c>
      <c r="M3" s="71" t="s">
        <v>74</v>
      </c>
      <c r="N3" s="72">
        <v>92</v>
      </c>
      <c r="O3" s="73" t="s">
        <v>77</v>
      </c>
    </row>
    <row r="4" spans="1:15" ht="15.75" thickBot="1" x14ac:dyDescent="0.3">
      <c r="A4" s="51" t="s">
        <v>78</v>
      </c>
      <c r="B4" s="52">
        <v>1.7649999999999999</v>
      </c>
      <c r="C4" s="61">
        <f t="shared" si="0"/>
        <v>205.42492443012765</v>
      </c>
      <c r="D4" s="62">
        <f>$N$2-(C3*$L$6*B4*$B$8)</f>
        <v>1845.8333333333358</v>
      </c>
      <c r="E4" s="74">
        <f t="shared" ref="E4:E7" si="1">$G$3-D4</f>
        <v>7154.1666666666642</v>
      </c>
      <c r="H4" s="1"/>
      <c r="I4" s="75"/>
      <c r="J4" s="76"/>
      <c r="K4" s="77" t="s">
        <v>79</v>
      </c>
      <c r="L4" s="70">
        <v>3.9449999999999998</v>
      </c>
      <c r="M4" s="71"/>
      <c r="N4" s="78"/>
      <c r="O4" s="73"/>
    </row>
    <row r="5" spans="1:15" ht="15.75" thickBot="1" x14ac:dyDescent="0.3">
      <c r="A5" s="51" t="s">
        <v>80</v>
      </c>
      <c r="B5" s="52">
        <v>1.48</v>
      </c>
      <c r="C5" s="61">
        <f t="shared" si="0"/>
        <v>244.98310244538868</v>
      </c>
      <c r="D5" s="62">
        <f>$N$2-(C4*$L$6*B5*$B$8)</f>
        <v>1485.5524079320121</v>
      </c>
      <c r="E5" s="74">
        <f t="shared" si="1"/>
        <v>7514.4475920679879</v>
      </c>
      <c r="F5" s="79" t="s">
        <v>81</v>
      </c>
      <c r="G5" s="80">
        <f>I1/(B7*G1*$L$6)</f>
        <v>2.9827375328083989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1.28</v>
      </c>
      <c r="C6" s="61">
        <f t="shared" si="0"/>
        <v>283.26171220248068</v>
      </c>
      <c r="D6" s="62">
        <f>$N$2-(C5*$L$6*B6*$B$8)</f>
        <v>1243.2432432432433</v>
      </c>
      <c r="E6" s="74">
        <f t="shared" si="1"/>
        <v>7756.7567567567567</v>
      </c>
      <c r="F6" s="84" t="s">
        <v>83</v>
      </c>
      <c r="G6" s="85">
        <f>N2/(B8*G2*$L$6)</f>
        <v>3.625749916191753</v>
      </c>
      <c r="H6" s="78"/>
      <c r="I6" s="78"/>
      <c r="J6" s="81"/>
      <c r="K6" s="86" t="s">
        <v>84</v>
      </c>
      <c r="L6" s="87">
        <f>(N2*(1/(L3*L4)))/N3</f>
        <v>8.5062223016136311</v>
      </c>
      <c r="M6" s="88"/>
      <c r="N6" s="89"/>
      <c r="O6" s="90"/>
    </row>
    <row r="7" spans="1:15" ht="15.75" thickBot="1" x14ac:dyDescent="0.3">
      <c r="A7" s="51" t="s">
        <v>85</v>
      </c>
      <c r="B7" s="52">
        <v>1.143</v>
      </c>
      <c r="C7" s="91">
        <f t="shared" si="0"/>
        <v>317.2134659835304</v>
      </c>
      <c r="D7" s="92">
        <f>$N$2-(C6*$L$6*B7*$B$8)</f>
        <v>984.6875</v>
      </c>
      <c r="E7" s="93">
        <f t="shared" si="1"/>
        <v>8015.3125</v>
      </c>
    </row>
    <row r="8" spans="1:15" ht="15.75" thickBot="1" x14ac:dyDescent="0.3">
      <c r="A8" s="94" t="s">
        <v>79</v>
      </c>
      <c r="B8" s="95">
        <v>2.9830000000000001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I38" sqref="I38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114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418.9</v>
      </c>
    </row>
    <row r="7" spans="1:12" x14ac:dyDescent="0.25">
      <c r="D7" s="20" t="s">
        <v>3</v>
      </c>
      <c r="E7" s="21">
        <v>1250</v>
      </c>
    </row>
    <row r="8" spans="1:12" ht="15.75" thickBot="1" x14ac:dyDescent="0.3">
      <c r="D8" s="22" t="s">
        <v>4</v>
      </c>
      <c r="E8" s="23">
        <v>501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85</v>
      </c>
      <c r="G13" s="8">
        <v>100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10</v>
      </c>
      <c r="G14" s="108">
        <v>12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4</v>
      </c>
      <c r="J15" s="6" t="s">
        <v>53</v>
      </c>
      <c r="K15" s="38"/>
      <c r="L15" s="8"/>
    </row>
    <row r="16" spans="1:12" x14ac:dyDescent="0.25">
      <c r="A16" s="6" t="s">
        <v>8</v>
      </c>
      <c r="B16" s="31" t="s">
        <v>38</v>
      </c>
      <c r="E16" s="6" t="s">
        <v>54</v>
      </c>
      <c r="F16" s="38">
        <v>6</v>
      </c>
      <c r="G16" s="8">
        <v>3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0.03</v>
      </c>
      <c r="G19" s="10">
        <v>0.18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6</v>
      </c>
      <c r="G21" s="11">
        <v>4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20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48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105" t="s">
        <v>38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-50</v>
      </c>
      <c r="J31" s="2" t="s">
        <v>49</v>
      </c>
      <c r="K31" s="36"/>
      <c r="L31" s="44">
        <v>-50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125</v>
      </c>
      <c r="J32" s="4" t="s">
        <v>50</v>
      </c>
      <c r="K32" s="37"/>
      <c r="L32" s="10" t="s">
        <v>125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45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L19" sqref="L1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7000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3.153</v>
      </c>
      <c r="C2" s="53">
        <f t="shared" ref="C2:C7" si="0">((1/($B$8*B2))*$N$2)/$L$6</f>
        <v>99.999440720580139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7500</v>
      </c>
      <c r="J2" s="3" t="s">
        <v>69</v>
      </c>
      <c r="K2" s="138" t="s">
        <v>73</v>
      </c>
      <c r="L2" s="139"/>
      <c r="M2" s="58" t="s">
        <v>74</v>
      </c>
      <c r="N2" s="59">
        <v>7500</v>
      </c>
      <c r="O2" s="60" t="s">
        <v>69</v>
      </c>
    </row>
    <row r="3" spans="1:15" ht="15.75" thickBot="1" x14ac:dyDescent="0.3">
      <c r="A3" s="51" t="s">
        <v>75</v>
      </c>
      <c r="B3" s="52">
        <v>1.895</v>
      </c>
      <c r="C3" s="61">
        <f t="shared" si="0"/>
        <v>166.38429371608927</v>
      </c>
      <c r="D3" s="62">
        <f>$N$2-(C2*$L$6*B3*$B$8)</f>
        <v>2992.3882017126543</v>
      </c>
      <c r="E3" s="63">
        <f>$G$3-D3</f>
        <v>4307.6117982873457</v>
      </c>
      <c r="F3" s="64" t="s">
        <v>76</v>
      </c>
      <c r="G3" s="65">
        <v>7300</v>
      </c>
      <c r="H3" s="66" t="s">
        <v>69</v>
      </c>
      <c r="I3" s="67"/>
      <c r="J3" s="68"/>
      <c r="K3" s="69" t="s">
        <v>71</v>
      </c>
      <c r="L3" s="70">
        <v>2.5569999999999999</v>
      </c>
      <c r="M3" s="71" t="s">
        <v>74</v>
      </c>
      <c r="N3" s="72">
        <v>97</v>
      </c>
      <c r="O3" s="73" t="s">
        <v>77</v>
      </c>
    </row>
    <row r="4" spans="1:15" ht="15.75" thickBot="1" x14ac:dyDescent="0.3">
      <c r="A4" s="51" t="s">
        <v>78</v>
      </c>
      <c r="B4" s="52">
        <v>1.5349999999999999</v>
      </c>
      <c r="C4" s="61">
        <f t="shared" si="0"/>
        <v>205.40601732377147</v>
      </c>
      <c r="D4" s="62">
        <f>$N$2-(C3*$L$6*B4*$B$8)</f>
        <v>1424.8021108179419</v>
      </c>
      <c r="E4" s="74">
        <f t="shared" ref="E4:E7" si="1">$G$3-D4</f>
        <v>5875.1978891820581</v>
      </c>
      <c r="H4" s="1"/>
      <c r="I4" s="75"/>
      <c r="J4" s="76"/>
      <c r="K4" s="77" t="s">
        <v>79</v>
      </c>
      <c r="L4" s="70">
        <v>3.7450000000000001</v>
      </c>
      <c r="M4" s="71"/>
      <c r="N4" s="78"/>
      <c r="O4" s="73"/>
    </row>
    <row r="5" spans="1:15" ht="15.75" thickBot="1" x14ac:dyDescent="0.3">
      <c r="A5" s="51" t="s">
        <v>80</v>
      </c>
      <c r="B5" s="52">
        <v>1.29</v>
      </c>
      <c r="C5" s="61">
        <f t="shared" si="0"/>
        <v>244.41723766820863</v>
      </c>
      <c r="D5" s="62">
        <f>$N$2-(C4*$L$6*B5*$B$8)</f>
        <v>1197.0684039087937</v>
      </c>
      <c r="E5" s="74">
        <f t="shared" si="1"/>
        <v>6102.9315960912063</v>
      </c>
      <c r="F5" s="79" t="s">
        <v>81</v>
      </c>
      <c r="G5" s="80">
        <f>I1/(B7*G1*$L$6)</f>
        <v>2.9457833208743911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1.1200000000000001</v>
      </c>
      <c r="C6" s="61">
        <f t="shared" si="0"/>
        <v>281.51628267141882</v>
      </c>
      <c r="D6" s="62">
        <f>$N$2-(C5*$L$6*B6*$B$8)</f>
        <v>988.37209302325482</v>
      </c>
      <c r="E6" s="74">
        <f t="shared" si="1"/>
        <v>6311.6279069767452</v>
      </c>
      <c r="F6" s="84" t="s">
        <v>83</v>
      </c>
      <c r="G6" s="85">
        <f>N2/(B8*G2*$L$6)</f>
        <v>3.1529823659198914</v>
      </c>
      <c r="H6" s="78"/>
      <c r="I6" s="78"/>
      <c r="J6" s="81"/>
      <c r="K6" s="86" t="s">
        <v>84</v>
      </c>
      <c r="L6" s="87">
        <f>(N2*(1/(L3*L4)))/N3</f>
        <v>8.0743389965257784</v>
      </c>
      <c r="M6" s="88"/>
      <c r="N6" s="89"/>
      <c r="O6" s="90"/>
    </row>
    <row r="7" spans="1:15" ht="15.75" thickBot="1" x14ac:dyDescent="0.3">
      <c r="A7" s="51" t="s">
        <v>85</v>
      </c>
      <c r="B7" s="52">
        <v>0.98099999999999998</v>
      </c>
      <c r="C7" s="91">
        <f t="shared" si="0"/>
        <v>321.40493026706332</v>
      </c>
      <c r="D7" s="92">
        <f>$N$2-(C6*$L$6*B7*$B$8)</f>
        <v>930.80357142857247</v>
      </c>
      <c r="E7" s="93">
        <f t="shared" si="1"/>
        <v>6369.1964285714275</v>
      </c>
    </row>
    <row r="8" spans="1:15" ht="15.75" thickBot="1" x14ac:dyDescent="0.3">
      <c r="A8" s="94" t="s">
        <v>79</v>
      </c>
      <c r="B8" s="95">
        <v>2.9460000000000002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sqref="A1:L3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35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524.70000000000005</v>
      </c>
    </row>
    <row r="7" spans="1:12" x14ac:dyDescent="0.25">
      <c r="D7" s="20" t="s">
        <v>3</v>
      </c>
      <c r="E7" s="21">
        <v>1410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92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14</v>
      </c>
      <c r="G14" s="108">
        <v>10.88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5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-0.05</v>
      </c>
      <c r="G19" s="10">
        <v>-0.02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20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35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12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88.9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15</v>
      </c>
      <c r="J31" s="2" t="s">
        <v>49</v>
      </c>
      <c r="K31" s="36"/>
      <c r="L31" s="44">
        <v>15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123</v>
      </c>
      <c r="J32" s="4" t="s">
        <v>50</v>
      </c>
      <c r="K32" s="37"/>
      <c r="L32" s="10" t="s">
        <v>123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80</v>
      </c>
    </row>
  </sheetData>
  <mergeCells count="15">
    <mergeCell ref="E4:G4"/>
    <mergeCell ref="A1:L3"/>
    <mergeCell ref="A12:B12"/>
    <mergeCell ref="A29:B29"/>
    <mergeCell ref="A41:B41"/>
    <mergeCell ref="A10:B10"/>
    <mergeCell ref="E10:G10"/>
    <mergeCell ref="E12:G12"/>
    <mergeCell ref="E23:G23"/>
    <mergeCell ref="E29:G29"/>
    <mergeCell ref="D34:M34"/>
    <mergeCell ref="J10:L10"/>
    <mergeCell ref="J12:L12"/>
    <mergeCell ref="J23:L23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7600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3.613</v>
      </c>
      <c r="C2" s="53">
        <f t="shared" ref="C2:C7" si="0">((1/($B$8*B2))*$N$2)/$L$6</f>
        <v>99.997480202921224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8100</v>
      </c>
      <c r="J2" s="3" t="s">
        <v>69</v>
      </c>
      <c r="K2" s="138" t="s">
        <v>73</v>
      </c>
      <c r="L2" s="139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52">
        <v>2.2269999999999999</v>
      </c>
      <c r="C3" s="61">
        <f t="shared" si="0"/>
        <v>162.23210416396691</v>
      </c>
      <c r="D3" s="62">
        <f>$N$2-(C2*$L$6*B3*$B$8)</f>
        <v>3107.279269305287</v>
      </c>
      <c r="E3" s="63">
        <f>$G$3-D3</f>
        <v>4892.720730694713</v>
      </c>
      <c r="F3" s="64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3.0369999999999999</v>
      </c>
      <c r="M3" s="71" t="s">
        <v>74</v>
      </c>
      <c r="N3" s="72">
        <v>101</v>
      </c>
      <c r="O3" s="73" t="s">
        <v>77</v>
      </c>
    </row>
    <row r="4" spans="1:15" ht="15.75" thickBot="1" x14ac:dyDescent="0.3">
      <c r="A4" s="51" t="s">
        <v>78</v>
      </c>
      <c r="B4" s="52">
        <v>1.7430000000000001</v>
      </c>
      <c r="C4" s="61">
        <f t="shared" si="0"/>
        <v>207.28106481534959</v>
      </c>
      <c r="D4" s="62">
        <f>$N$2-(C3*$L$6*B4*$B$8)</f>
        <v>1760.3951504265833</v>
      </c>
      <c r="E4" s="74">
        <f t="shared" ref="E4:E7" si="1">$G$3-D4</f>
        <v>6239.6048495734167</v>
      </c>
      <c r="H4" s="1"/>
      <c r="I4" s="75"/>
      <c r="J4" s="76"/>
      <c r="K4" s="77" t="s">
        <v>79</v>
      </c>
      <c r="L4" s="70">
        <v>3.51</v>
      </c>
      <c r="M4" s="71"/>
      <c r="N4" s="78"/>
      <c r="O4" s="73"/>
    </row>
    <row r="5" spans="1:15" ht="15.75" thickBot="1" x14ac:dyDescent="0.3">
      <c r="A5" s="51" t="s">
        <v>80</v>
      </c>
      <c r="B5" s="52">
        <v>1.45</v>
      </c>
      <c r="C5" s="61">
        <f t="shared" si="0"/>
        <v>249.1661351538996</v>
      </c>
      <c r="D5" s="62">
        <f>$N$2-(C4*$L$6*B5*$B$8)</f>
        <v>1361.6179001721175</v>
      </c>
      <c r="E5" s="74">
        <f t="shared" si="1"/>
        <v>6638.3820998278825</v>
      </c>
      <c r="F5" s="79" t="s">
        <v>81</v>
      </c>
      <c r="G5" s="80">
        <f>I1/(B7*G1*$L$6)</f>
        <v>2.9799032055063921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1.26</v>
      </c>
      <c r="C6" s="61">
        <f t="shared" si="0"/>
        <v>286.73880632790031</v>
      </c>
      <c r="D6" s="62">
        <f>$N$2-(C5*$L$6*B6*$B$8)</f>
        <v>1061.379310344827</v>
      </c>
      <c r="E6" s="74">
        <f t="shared" si="1"/>
        <v>6938.620689655173</v>
      </c>
      <c r="F6" s="84" t="s">
        <v>83</v>
      </c>
      <c r="G6" s="85">
        <f>N2/(B8*G2*$L$6)</f>
        <v>3.6129089597315436</v>
      </c>
      <c r="H6" s="78"/>
      <c r="I6" s="78"/>
      <c r="J6" s="81"/>
      <c r="K6" s="86" t="s">
        <v>84</v>
      </c>
      <c r="L6" s="87">
        <f>(N2*(1/(L3*L4)))/N3</f>
        <v>7.5233581462044281</v>
      </c>
      <c r="M6" s="88"/>
      <c r="N6" s="89"/>
      <c r="O6" s="90"/>
    </row>
    <row r="7" spans="1:15" ht="15.75" thickBot="1" x14ac:dyDescent="0.3">
      <c r="A7" s="51" t="s">
        <v>85</v>
      </c>
      <c r="B7" s="52">
        <v>1.1299999999999999</v>
      </c>
      <c r="C7" s="91">
        <f t="shared" si="0"/>
        <v>319.72645661341096</v>
      </c>
      <c r="D7" s="92">
        <f>$N$2-(C6*$L$6*B7*$B$8)</f>
        <v>835.71428571428623</v>
      </c>
      <c r="E7" s="93">
        <f t="shared" si="1"/>
        <v>7164.2857142857138</v>
      </c>
    </row>
    <row r="8" spans="1:15" ht="15.75" thickBot="1" x14ac:dyDescent="0.3">
      <c r="A8" s="94" t="s">
        <v>79</v>
      </c>
      <c r="B8" s="95">
        <v>2.98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H42" sqref="H4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104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105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330</v>
      </c>
      <c r="F6" s="18" t="s">
        <v>2</v>
      </c>
      <c r="G6" s="19">
        <v>372.4</v>
      </c>
    </row>
    <row r="7" spans="1:12" x14ac:dyDescent="0.25">
      <c r="D7" s="20" t="s">
        <v>3</v>
      </c>
      <c r="E7" s="21">
        <v>1000</v>
      </c>
    </row>
    <row r="8" spans="1:12" ht="15.75" thickBot="1" x14ac:dyDescent="0.3">
      <c r="D8" s="22" t="s">
        <v>4</v>
      </c>
      <c r="E8" s="23">
        <v>495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85</v>
      </c>
      <c r="G13" s="8">
        <v>85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10</v>
      </c>
      <c r="G14" s="108">
        <v>8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4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6</v>
      </c>
      <c r="G16" s="8">
        <v>5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-0.01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27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12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83.1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118</v>
      </c>
      <c r="J32" s="4" t="s">
        <v>50</v>
      </c>
      <c r="K32" s="37"/>
      <c r="L32" s="10" t="s">
        <v>118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103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101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26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8000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3.222</v>
      </c>
      <c r="C2" s="53">
        <f t="shared" ref="C2:C7" si="0">((1/($B$8*B2))*$N$2)/$L$6</f>
        <v>100.00900672663701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8400</v>
      </c>
      <c r="J2" s="3" t="s">
        <v>69</v>
      </c>
      <c r="K2" s="138" t="s">
        <v>73</v>
      </c>
      <c r="L2" s="139"/>
      <c r="M2" s="58" t="s">
        <v>74</v>
      </c>
      <c r="N2" s="59">
        <v>8400</v>
      </c>
      <c r="O2" s="60" t="s">
        <v>69</v>
      </c>
    </row>
    <row r="3" spans="1:15" ht="15.75" thickBot="1" x14ac:dyDescent="0.3">
      <c r="A3" s="51" t="s">
        <v>75</v>
      </c>
      <c r="B3" s="52">
        <v>1.978</v>
      </c>
      <c r="C3" s="61">
        <f t="shared" si="0"/>
        <v>162.90648112903156</v>
      </c>
      <c r="D3" s="62">
        <f>$N$2-(C2*$L$6*B3*$B$8)</f>
        <v>3243.2029795158287</v>
      </c>
      <c r="E3" s="63">
        <f>$G$3-D3</f>
        <v>5056.7970204841713</v>
      </c>
      <c r="F3" s="64" t="s">
        <v>76</v>
      </c>
      <c r="G3" s="65">
        <v>8300</v>
      </c>
      <c r="H3" s="66" t="s">
        <v>69</v>
      </c>
      <c r="I3" s="67"/>
      <c r="J3" s="68"/>
      <c r="K3" s="69" t="s">
        <v>71</v>
      </c>
      <c r="L3" s="70">
        <v>2.669</v>
      </c>
      <c r="M3" s="71" t="s">
        <v>74</v>
      </c>
      <c r="N3" s="72">
        <v>90</v>
      </c>
      <c r="O3" s="73" t="s">
        <v>77</v>
      </c>
    </row>
    <row r="4" spans="1:15" ht="15.75" thickBot="1" x14ac:dyDescent="0.3">
      <c r="A4" s="51" t="s">
        <v>78</v>
      </c>
      <c r="B4" s="52">
        <v>1.6</v>
      </c>
      <c r="C4" s="61">
        <f t="shared" si="0"/>
        <v>201.39313729576523</v>
      </c>
      <c r="D4" s="62">
        <f>$N$2-(C3*$L$6*B4*$B$8)</f>
        <v>1605.2578361981787</v>
      </c>
      <c r="E4" s="74">
        <f t="shared" ref="E4:E7" si="1">$G$3-D4</f>
        <v>6694.7421638018213</v>
      </c>
      <c r="H4" s="1"/>
      <c r="I4" s="75"/>
      <c r="J4" s="76"/>
      <c r="K4" s="77" t="s">
        <v>79</v>
      </c>
      <c r="L4" s="70">
        <v>4.0229999999999997</v>
      </c>
      <c r="M4" s="71"/>
      <c r="N4" s="78"/>
      <c r="O4" s="73"/>
    </row>
    <row r="5" spans="1:15" ht="15.75" thickBot="1" x14ac:dyDescent="0.3">
      <c r="A5" s="51" t="s">
        <v>80</v>
      </c>
      <c r="B5" s="52">
        <v>1.335</v>
      </c>
      <c r="C5" s="61">
        <f t="shared" si="0"/>
        <v>241.37005218968122</v>
      </c>
      <c r="D5" s="62">
        <f>$N$2-(C4*$L$6*B5*$B$8)</f>
        <v>1391.2500000000009</v>
      </c>
      <c r="E5" s="74">
        <f t="shared" si="1"/>
        <v>6908.7499999999991</v>
      </c>
      <c r="F5" s="79" t="s">
        <v>81</v>
      </c>
      <c r="G5" s="80">
        <f>I1/(B7*G1*$L$6)</f>
        <v>2.998851277754504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1.155</v>
      </c>
      <c r="C6" s="61">
        <f t="shared" si="0"/>
        <v>278.98616421924186</v>
      </c>
      <c r="D6" s="62">
        <f>$N$2-(C5*$L$6*B6*$B$8)</f>
        <v>1132.5842696629206</v>
      </c>
      <c r="E6" s="74">
        <f t="shared" si="1"/>
        <v>7167.4157303370794</v>
      </c>
      <c r="F6" s="84" t="s">
        <v>83</v>
      </c>
      <c r="G6" s="85">
        <f>N2/(B8*G2*$L$6)</f>
        <v>3.2222901967322439</v>
      </c>
      <c r="H6" s="78"/>
      <c r="I6" s="78"/>
      <c r="J6" s="81"/>
      <c r="K6" s="86" t="s">
        <v>84</v>
      </c>
      <c r="L6" s="87">
        <f>(N2*(1/(L3*L4)))/N3</f>
        <v>8.6923693197733609</v>
      </c>
      <c r="M6" s="88"/>
      <c r="N6" s="89"/>
      <c r="O6" s="90"/>
    </row>
    <row r="7" spans="1:15" ht="15.75" thickBot="1" x14ac:dyDescent="0.3">
      <c r="A7" s="51" t="s">
        <v>85</v>
      </c>
      <c r="B7" s="52">
        <v>1.0229999999999999</v>
      </c>
      <c r="C7" s="91">
        <f t="shared" si="0"/>
        <v>314.98437895720861</v>
      </c>
      <c r="D7" s="92">
        <f>$N$2-(C6*$L$6*B7*$B$8)</f>
        <v>960.00000000000182</v>
      </c>
      <c r="E7" s="93">
        <f t="shared" si="1"/>
        <v>7339.9999999999982</v>
      </c>
    </row>
    <row r="8" spans="1:15" ht="15.75" thickBot="1" x14ac:dyDescent="0.3">
      <c r="A8" s="94" t="s">
        <v>79</v>
      </c>
      <c r="B8" s="95">
        <v>2.9990000000000001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30" sqref="B30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124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112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420</v>
      </c>
      <c r="F6" s="18" t="s">
        <v>2</v>
      </c>
      <c r="G6" s="19">
        <v>439.1</v>
      </c>
    </row>
    <row r="7" spans="1:12" x14ac:dyDescent="0.25">
      <c r="D7" s="20" t="s">
        <v>3</v>
      </c>
      <c r="E7" s="21">
        <v>1280</v>
      </c>
    </row>
    <row r="8" spans="1:12" ht="15.75" thickBot="1" x14ac:dyDescent="0.3">
      <c r="D8" s="22" t="s">
        <v>4</v>
      </c>
      <c r="E8" s="23">
        <v>508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13.5</v>
      </c>
      <c r="G14" s="108">
        <v>13.2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5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-0.02</v>
      </c>
      <c r="G19" s="10">
        <v>0.05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25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32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97.2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122</v>
      </c>
      <c r="J32" s="4" t="s">
        <v>50</v>
      </c>
      <c r="K32" s="37"/>
      <c r="L32" s="10" t="s">
        <v>122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27" t="s">
        <v>34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27" t="s">
        <v>34</v>
      </c>
    </row>
    <row r="36" spans="1:13" x14ac:dyDescent="0.25">
      <c r="A36" s="6" t="s">
        <v>22</v>
      </c>
      <c r="B36" s="27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46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7700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3.1150000000000002</v>
      </c>
      <c r="C2" s="53">
        <f t="shared" ref="C2:C7" si="0">((1/($B$8*B2))*$N$2)/$L$6</f>
        <v>100.00674456247374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8200</v>
      </c>
      <c r="J2" s="3" t="s">
        <v>69</v>
      </c>
      <c r="K2" s="138" t="s">
        <v>73</v>
      </c>
      <c r="L2" s="139"/>
      <c r="M2" s="58" t="s">
        <v>74</v>
      </c>
      <c r="N2" s="59">
        <v>8200</v>
      </c>
      <c r="O2" s="60" t="s">
        <v>69</v>
      </c>
    </row>
    <row r="3" spans="1:15" ht="15.75" thickBot="1" x14ac:dyDescent="0.3">
      <c r="A3" s="51" t="s">
        <v>75</v>
      </c>
      <c r="B3" s="52">
        <v>1.9219999999999999</v>
      </c>
      <c r="C3" s="61">
        <f t="shared" si="0"/>
        <v>162.08169058902484</v>
      </c>
      <c r="D3" s="62">
        <f>$N$2-(C2*$L$6*B3*$B$8)</f>
        <v>3140.4815409309795</v>
      </c>
      <c r="E3" s="63">
        <f>$G$3-D3</f>
        <v>4859.5184590690205</v>
      </c>
      <c r="F3" s="64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2.6219999999999999</v>
      </c>
      <c r="M3" s="71" t="s">
        <v>74</v>
      </c>
      <c r="N3" s="72">
        <v>96</v>
      </c>
      <c r="O3" s="73" t="s">
        <v>77</v>
      </c>
    </row>
    <row r="4" spans="1:15" ht="15.75" thickBot="1" x14ac:dyDescent="0.3">
      <c r="A4" s="51" t="s">
        <v>78</v>
      </c>
      <c r="B4" s="52">
        <v>1.52</v>
      </c>
      <c r="C4" s="61">
        <f t="shared" si="0"/>
        <v>204.94803244217482</v>
      </c>
      <c r="D4" s="62">
        <f>$N$2-(C3*$L$6*B4*$B$8)</f>
        <v>1715.0884495317368</v>
      </c>
      <c r="E4" s="74">
        <f t="shared" ref="E4:E7" si="1">$G$3-D4</f>
        <v>6284.9115504682632</v>
      </c>
      <c r="H4" s="1"/>
      <c r="I4" s="75"/>
      <c r="J4" s="76"/>
      <c r="K4" s="77" t="s">
        <v>79</v>
      </c>
      <c r="L4" s="70">
        <v>4.12</v>
      </c>
      <c r="M4" s="71"/>
      <c r="N4" s="78"/>
      <c r="O4" s="73"/>
    </row>
    <row r="5" spans="1:15" ht="15.75" thickBot="1" x14ac:dyDescent="0.3">
      <c r="A5" s="51" t="s">
        <v>80</v>
      </c>
      <c r="B5" s="52">
        <v>1.27</v>
      </c>
      <c r="C5" s="61">
        <f t="shared" si="0"/>
        <v>245.29213331661867</v>
      </c>
      <c r="D5" s="62">
        <f>$N$2-(C4*$L$6*B5*$B$8)</f>
        <v>1348.6842105263149</v>
      </c>
      <c r="E5" s="74">
        <f t="shared" si="1"/>
        <v>6651.3157894736851</v>
      </c>
      <c r="F5" s="79" t="s">
        <v>81</v>
      </c>
      <c r="G5" s="80">
        <f>I1/(B7*G1*$L$6)</f>
        <v>3.3292939287054408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1.095</v>
      </c>
      <c r="C6" s="61">
        <f t="shared" si="0"/>
        <v>284.49407243114678</v>
      </c>
      <c r="D6" s="62">
        <f>$N$2-(C5*$L$6*B6*$B$8)</f>
        <v>1129.9212598425202</v>
      </c>
      <c r="E6" s="74">
        <f t="shared" si="1"/>
        <v>6870.0787401574798</v>
      </c>
      <c r="F6" s="84" t="s">
        <v>83</v>
      </c>
      <c r="G6" s="85">
        <f>N2/(B8*G2*$L$6)</f>
        <v>3.1152100931210569</v>
      </c>
      <c r="H6" s="78"/>
      <c r="I6" s="78"/>
      <c r="J6" s="81"/>
      <c r="K6" s="86" t="s">
        <v>84</v>
      </c>
      <c r="L6" s="87">
        <f>(N2*(1/(L3*L4)))/N3</f>
        <v>7.9070177907128878</v>
      </c>
      <c r="M6" s="88"/>
      <c r="N6" s="89"/>
      <c r="O6" s="90"/>
    </row>
    <row r="7" spans="1:15" ht="15.75" thickBot="1" x14ac:dyDescent="0.3">
      <c r="A7" s="51" t="s">
        <v>85</v>
      </c>
      <c r="B7" s="52">
        <v>0.97499999999999998</v>
      </c>
      <c r="C7" s="91">
        <f t="shared" si="0"/>
        <v>319.50872749959558</v>
      </c>
      <c r="D7" s="92">
        <f>$N$2-(C6*$L$6*B7*$B$8)</f>
        <v>898.6301369863013</v>
      </c>
      <c r="E7" s="93">
        <f t="shared" si="1"/>
        <v>7101.3698630136987</v>
      </c>
    </row>
    <row r="8" spans="1:15" ht="15.75" thickBot="1" x14ac:dyDescent="0.3">
      <c r="A8" s="94" t="s">
        <v>79</v>
      </c>
      <c r="B8" s="95">
        <v>3.3290000000000002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7" sqref="G7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99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100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390</v>
      </c>
      <c r="F6" s="18" t="s">
        <v>2</v>
      </c>
      <c r="G6" s="19">
        <v>350.9</v>
      </c>
    </row>
    <row r="7" spans="1:12" x14ac:dyDescent="0.25">
      <c r="D7" s="20" t="s">
        <v>3</v>
      </c>
      <c r="E7" s="21">
        <v>1150</v>
      </c>
    </row>
    <row r="8" spans="1:12" ht="15.75" thickBot="1" x14ac:dyDescent="0.3">
      <c r="D8" s="22" t="s">
        <v>4</v>
      </c>
      <c r="E8" s="23">
        <v>504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85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8</v>
      </c>
      <c r="G14" s="108">
        <v>10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4</v>
      </c>
      <c r="G15" s="8">
        <v>6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6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-0.05</v>
      </c>
      <c r="G19" s="10">
        <v>-0.03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7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27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98.8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122</v>
      </c>
      <c r="J32" s="4" t="s">
        <v>50</v>
      </c>
      <c r="K32" s="37"/>
      <c r="L32" s="10" t="s">
        <v>122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13" t="s">
        <v>103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12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F21" sqref="F21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6800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2.7669999999999999</v>
      </c>
      <c r="C2" s="53">
        <f t="shared" ref="C2:C7" si="0">((1/($B$8*B2))*$N$2)/$L$6</f>
        <v>99.984058059618221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7300</v>
      </c>
      <c r="J2" s="3" t="s">
        <v>69</v>
      </c>
      <c r="K2" s="138" t="s">
        <v>73</v>
      </c>
      <c r="L2" s="139"/>
      <c r="M2" s="58" t="s">
        <v>74</v>
      </c>
      <c r="N2" s="59">
        <v>7300</v>
      </c>
      <c r="O2" s="60" t="s">
        <v>69</v>
      </c>
    </row>
    <row r="3" spans="1:15" ht="15.75" thickBot="1" x14ac:dyDescent="0.3">
      <c r="A3" s="51" t="s">
        <v>75</v>
      </c>
      <c r="B3" s="52">
        <v>1.694</v>
      </c>
      <c r="C3" s="61">
        <f t="shared" si="0"/>
        <v>163.3151644928947</v>
      </c>
      <c r="D3" s="62">
        <f>$N$2-(C2*$L$6*B3*$B$8)</f>
        <v>2830.8276111311889</v>
      </c>
      <c r="E3" s="63">
        <f>$G$3-D3</f>
        <v>4369.1723888688111</v>
      </c>
      <c r="F3" s="64" t="s">
        <v>76</v>
      </c>
      <c r="G3" s="65">
        <v>7200</v>
      </c>
      <c r="H3" s="66" t="s">
        <v>69</v>
      </c>
      <c r="I3" s="67"/>
      <c r="J3" s="68"/>
      <c r="K3" s="69" t="s">
        <v>71</v>
      </c>
      <c r="L3" s="70">
        <v>2.31</v>
      </c>
      <c r="M3" s="71" t="s">
        <v>74</v>
      </c>
      <c r="N3" s="72">
        <v>94</v>
      </c>
      <c r="O3" s="73" t="s">
        <v>77</v>
      </c>
    </row>
    <row r="4" spans="1:15" ht="15.75" thickBot="1" x14ac:dyDescent="0.3">
      <c r="A4" s="51" t="s">
        <v>78</v>
      </c>
      <c r="B4" s="52">
        <v>1.34</v>
      </c>
      <c r="C4" s="61">
        <f t="shared" si="0"/>
        <v>206.45961839624147</v>
      </c>
      <c r="D4" s="62">
        <f>$N$2-(C3*$L$6*B4*$B$8)</f>
        <v>1525.5017709563153</v>
      </c>
      <c r="E4" s="74">
        <f t="shared" ref="E4:E7" si="1">$G$3-D4</f>
        <v>5674.4982290436847</v>
      </c>
      <c r="H4" s="1"/>
      <c r="I4" s="75"/>
      <c r="J4" s="76"/>
      <c r="K4" s="77" t="s">
        <v>79</v>
      </c>
      <c r="L4" s="70">
        <v>4.165</v>
      </c>
      <c r="M4" s="71"/>
      <c r="N4" s="78"/>
      <c r="O4" s="73"/>
    </row>
    <row r="5" spans="1:15" ht="15.75" thickBot="1" x14ac:dyDescent="0.3">
      <c r="A5" s="51" t="s">
        <v>80</v>
      </c>
      <c r="B5" s="52">
        <v>1.115</v>
      </c>
      <c r="C5" s="61">
        <f t="shared" si="0"/>
        <v>248.12187322956373</v>
      </c>
      <c r="D5" s="62">
        <f>$N$2-(C4*$L$6*B5*$B$8)</f>
        <v>1225.7462686567169</v>
      </c>
      <c r="E5" s="74">
        <f t="shared" si="1"/>
        <v>5974.2537313432831</v>
      </c>
      <c r="F5" s="79" t="s">
        <v>81</v>
      </c>
      <c r="G5" s="80">
        <f>I1/(B7*G1*$L$6)</f>
        <v>3.2690869599885186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0.96499999999999997</v>
      </c>
      <c r="C6" s="61">
        <f t="shared" si="0"/>
        <v>286.69004005281204</v>
      </c>
      <c r="D6" s="62">
        <f>$N$2-(C5*$L$6*B6*$B$8)</f>
        <v>982.06278026905966</v>
      </c>
      <c r="E6" s="74">
        <f t="shared" si="1"/>
        <v>6217.9372197309403</v>
      </c>
      <c r="F6" s="84" t="s">
        <v>83</v>
      </c>
      <c r="G6" s="85">
        <f>N2/(B8*G2*$L$6)</f>
        <v>2.7665588865096358</v>
      </c>
      <c r="H6" s="78"/>
      <c r="I6" s="78"/>
      <c r="J6" s="81"/>
      <c r="K6" s="86" t="s">
        <v>84</v>
      </c>
      <c r="L6" s="87">
        <f>(N2*(1/(L3*L4)))/N3</f>
        <v>8.07175591983132</v>
      </c>
      <c r="M6" s="88"/>
      <c r="N6" s="89"/>
      <c r="O6" s="90"/>
    </row>
    <row r="7" spans="1:15" ht="15.75" thickBot="1" x14ac:dyDescent="0.3">
      <c r="A7" s="51" t="s">
        <v>85</v>
      </c>
      <c r="B7" s="52">
        <v>0.85899999999999999</v>
      </c>
      <c r="C7" s="91">
        <f t="shared" si="0"/>
        <v>322.06739074617417</v>
      </c>
      <c r="D7" s="92">
        <f>$N$2-(C6*$L$6*B7*$B$8)</f>
        <v>801.8652849740929</v>
      </c>
      <c r="E7" s="93">
        <f t="shared" si="1"/>
        <v>6398.1347150259071</v>
      </c>
    </row>
    <row r="8" spans="1:15" ht="15.75" thickBot="1" x14ac:dyDescent="0.3">
      <c r="A8" s="94" t="s">
        <v>79</v>
      </c>
      <c r="B8" s="95">
        <v>3.2690000000000001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8400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3.496</v>
      </c>
      <c r="C2" s="53">
        <f t="shared" ref="C2:C7" si="0">((1/($B$8*B2))*$N$2)/$L$6</f>
        <v>100.00122057765444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8900</v>
      </c>
      <c r="J2" s="3" t="s">
        <v>69</v>
      </c>
      <c r="K2" s="138" t="s">
        <v>73</v>
      </c>
      <c r="L2" s="139"/>
      <c r="M2" s="58" t="s">
        <v>74</v>
      </c>
      <c r="N2" s="59">
        <v>8900</v>
      </c>
      <c r="O2" s="60" t="s">
        <v>69</v>
      </c>
    </row>
    <row r="3" spans="1:15" ht="15.75" thickBot="1" x14ac:dyDescent="0.3">
      <c r="A3" s="51" t="s">
        <v>75</v>
      </c>
      <c r="B3" s="52">
        <v>2.1240000000000001</v>
      </c>
      <c r="C3" s="61">
        <f t="shared" si="0"/>
        <v>164.59711258920896</v>
      </c>
      <c r="D3" s="62">
        <f>$N$2-(C2*$L$6*B3*$B$8)</f>
        <v>3492.7917620137305</v>
      </c>
      <c r="E3" s="63">
        <f>$G$3-D3</f>
        <v>5307.2082379862695</v>
      </c>
      <c r="F3" s="64" t="s">
        <v>76</v>
      </c>
      <c r="G3" s="65">
        <v>8800</v>
      </c>
      <c r="H3" s="66" t="s">
        <v>69</v>
      </c>
      <c r="I3" s="67"/>
      <c r="J3" s="68"/>
      <c r="K3" s="69" t="s">
        <v>71</v>
      </c>
      <c r="L3" s="70">
        <v>2.8690000000000002</v>
      </c>
      <c r="M3" s="71" t="s">
        <v>74</v>
      </c>
      <c r="N3" s="72">
        <v>91</v>
      </c>
      <c r="O3" s="73" t="s">
        <v>77</v>
      </c>
    </row>
    <row r="4" spans="1:15" ht="15.75" thickBot="1" x14ac:dyDescent="0.3">
      <c r="A4" s="51" t="s">
        <v>78</v>
      </c>
      <c r="B4" s="52">
        <v>1.7</v>
      </c>
      <c r="C4" s="61">
        <f t="shared" si="0"/>
        <v>205.64956890557644</v>
      </c>
      <c r="D4" s="62">
        <f>$N$2-(C3*$L$6*B4*$B$8)</f>
        <v>1776.6478342749542</v>
      </c>
      <c r="E4" s="74">
        <f t="shared" ref="E4:E7" si="1">$G$3-D4</f>
        <v>7023.3521657250458</v>
      </c>
      <c r="H4" s="1"/>
      <c r="I4" s="75"/>
      <c r="J4" s="76"/>
      <c r="K4" s="77" t="s">
        <v>79</v>
      </c>
      <c r="L4" s="70">
        <v>3.9649999999999999</v>
      </c>
      <c r="M4" s="71"/>
      <c r="N4" s="78"/>
      <c r="O4" s="73"/>
    </row>
    <row r="5" spans="1:15" ht="15.75" thickBot="1" x14ac:dyDescent="0.3">
      <c r="A5" s="51" t="s">
        <v>80</v>
      </c>
      <c r="B5" s="52">
        <v>1.41</v>
      </c>
      <c r="C5" s="61">
        <f t="shared" si="0"/>
        <v>247.94628875140421</v>
      </c>
      <c r="D5" s="62">
        <f>$N$2-(C4*$L$6*B5*$B$8)</f>
        <v>1518.2352941176468</v>
      </c>
      <c r="E5" s="74">
        <f t="shared" si="1"/>
        <v>7281.7647058823532</v>
      </c>
      <c r="F5" s="79" t="s">
        <v>81</v>
      </c>
      <c r="G5" s="80">
        <f>I1/(B7*G1*$L$6)</f>
        <v>2.9606731950970375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1.23</v>
      </c>
      <c r="C6" s="61">
        <f t="shared" si="0"/>
        <v>284.23111149551215</v>
      </c>
      <c r="D6" s="62">
        <f>$N$2-(C5*$L$6*B6*$B$8)</f>
        <v>1136.1702127659564</v>
      </c>
      <c r="E6" s="74">
        <f t="shared" si="1"/>
        <v>7663.8297872340436</v>
      </c>
      <c r="F6" s="84" t="s">
        <v>83</v>
      </c>
      <c r="G6" s="85">
        <f>N2/(B8*G2*$L$6)</f>
        <v>3.496042671394799</v>
      </c>
      <c r="H6" s="78"/>
      <c r="I6" s="78"/>
      <c r="J6" s="81"/>
      <c r="K6" s="86" t="s">
        <v>84</v>
      </c>
      <c r="L6" s="87">
        <f>(N2*(1/(L3*L4)))/N3</f>
        <v>8.5975532513007291</v>
      </c>
      <c r="M6" s="88"/>
      <c r="N6" s="89"/>
      <c r="O6" s="90"/>
    </row>
    <row r="7" spans="1:15" ht="15.75" thickBot="1" x14ac:dyDescent="0.3">
      <c r="A7" s="51" t="s">
        <v>85</v>
      </c>
      <c r="B7" s="52">
        <v>1.1000000000000001</v>
      </c>
      <c r="C7" s="91">
        <f t="shared" si="0"/>
        <v>317.82206103589084</v>
      </c>
      <c r="D7" s="92">
        <f>$N$2-(C6*$L$6*B7*$B$8)</f>
        <v>940.65040650406445</v>
      </c>
      <c r="E7" s="93">
        <f t="shared" si="1"/>
        <v>7859.3495934959356</v>
      </c>
    </row>
    <row r="8" spans="1:15" ht="15.75" thickBot="1" x14ac:dyDescent="0.3">
      <c r="A8" s="94" t="s">
        <v>79</v>
      </c>
      <c r="B8" s="95">
        <v>2.9609999999999999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31" sqref="B31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129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116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350</v>
      </c>
      <c r="F6" s="18" t="s">
        <v>2</v>
      </c>
      <c r="G6" s="19">
        <v>448.1</v>
      </c>
    </row>
    <row r="7" spans="1:12" x14ac:dyDescent="0.25">
      <c r="D7" s="20" t="s">
        <v>3</v>
      </c>
      <c r="E7" s="21">
        <v>1100</v>
      </c>
    </row>
    <row r="8" spans="1:12" ht="15.75" thickBot="1" x14ac:dyDescent="0.3">
      <c r="D8" s="22" t="s">
        <v>4</v>
      </c>
      <c r="E8" s="23">
        <v>497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75</v>
      </c>
      <c r="G13" s="8">
        <v>75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9</v>
      </c>
      <c r="G14" s="108">
        <v>8.6999999999999993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>
        <v>5</v>
      </c>
      <c r="G16" s="8">
        <v>4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115</v>
      </c>
      <c r="E19" s="7" t="s">
        <v>57</v>
      </c>
      <c r="F19" s="109">
        <v>-0.01</v>
      </c>
      <c r="G19" s="110">
        <v>-0.01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36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10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88.1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0</v>
      </c>
      <c r="J31" s="2" t="s">
        <v>49</v>
      </c>
      <c r="K31" s="36"/>
      <c r="L31" s="44">
        <v>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6" t="s">
        <v>118</v>
      </c>
      <c r="J32" s="4" t="s">
        <v>50</v>
      </c>
      <c r="K32" s="37"/>
      <c r="L32" s="10" t="s">
        <v>118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33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O20" sqref="O20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7600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2.992</v>
      </c>
      <c r="C2" s="53">
        <f>((1/($B$7*B2))*$N$2)/$L$6</f>
        <v>100.01124884793398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8100</v>
      </c>
      <c r="J2" s="3" t="s">
        <v>69</v>
      </c>
      <c r="K2" s="138" t="s">
        <v>73</v>
      </c>
      <c r="L2" s="139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52">
        <v>1.665</v>
      </c>
      <c r="C3" s="61">
        <f>((1/($B$7*B3))*$N$2)/$L$6</f>
        <v>179.71991384565672</v>
      </c>
      <c r="D3" s="62">
        <f>$N$2-(C2*$L$6*B3*$B$7)</f>
        <v>3592.4799465240631</v>
      </c>
      <c r="E3" s="63">
        <f>$G$3-D3</f>
        <v>3907.5200534759369</v>
      </c>
      <c r="F3" s="64" t="s">
        <v>76</v>
      </c>
      <c r="G3" s="65">
        <v>7500</v>
      </c>
      <c r="H3" s="66" t="s">
        <v>69</v>
      </c>
      <c r="I3" s="67"/>
      <c r="J3" s="68"/>
      <c r="K3" s="69" t="s">
        <v>71</v>
      </c>
      <c r="L3" s="70">
        <v>2.375</v>
      </c>
      <c r="M3" s="71" t="s">
        <v>74</v>
      </c>
      <c r="N3" s="72">
        <v>95</v>
      </c>
      <c r="O3" s="73" t="s">
        <v>77</v>
      </c>
    </row>
    <row r="4" spans="1:15" ht="15.75" thickBot="1" x14ac:dyDescent="0.3">
      <c r="A4" s="51" t="s">
        <v>78</v>
      </c>
      <c r="B4" s="52">
        <v>1.29</v>
      </c>
      <c r="C4" s="61">
        <f>((1/($B$7*B4))*$N$2)/$L$6</f>
        <v>231.96407484730113</v>
      </c>
      <c r="D4" s="62">
        <f>$N$2-(C3*$L$6*B4*$B$7)</f>
        <v>1824.3243243243251</v>
      </c>
      <c r="E4" s="74">
        <f t="shared" ref="E4:E5" si="0">$G$3-D4</f>
        <v>5675.6756756756749</v>
      </c>
      <c r="H4" s="1"/>
      <c r="I4" s="75"/>
      <c r="J4" s="76"/>
      <c r="K4" s="77" t="s">
        <v>79</v>
      </c>
      <c r="L4" s="70">
        <v>4.24</v>
      </c>
      <c r="M4" s="71"/>
      <c r="N4" s="78"/>
      <c r="O4" s="73"/>
    </row>
    <row r="5" spans="1:15" ht="15.75" thickBot="1" x14ac:dyDescent="0.3">
      <c r="A5" s="51" t="s">
        <v>80</v>
      </c>
      <c r="B5" s="52">
        <v>1.08</v>
      </c>
      <c r="C5" s="61">
        <f>((1/($B$7*B5))*$N$2)/$L$6</f>
        <v>277.06820051205409</v>
      </c>
      <c r="D5" s="62">
        <f>$N$2-(C4*$L$6*B5*$B$7)</f>
        <v>1318.6046511627901</v>
      </c>
      <c r="E5" s="74">
        <f t="shared" si="0"/>
        <v>6181.3953488372099</v>
      </c>
      <c r="F5" s="79" t="s">
        <v>81</v>
      </c>
      <c r="G5" s="80">
        <f>I1/(B6*G1*$L$6)</f>
        <v>3.1965724033625267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0.93600000000000005</v>
      </c>
      <c r="C6" s="91">
        <f>((1/($B$7*B6))*$N$2)/$L$6</f>
        <v>319.69407751390861</v>
      </c>
      <c r="D6" s="92">
        <f>$N$2-(C5*$L$6*B6*$B$7)</f>
        <v>1080.0000000000009</v>
      </c>
      <c r="E6" s="93">
        <f>$G$3-D6</f>
        <v>6419.9999999999991</v>
      </c>
      <c r="F6" s="84" t="s">
        <v>83</v>
      </c>
      <c r="G6" s="85">
        <f>N2/(B7*G2*$L$6)</f>
        <v>2.9923365655301848</v>
      </c>
      <c r="H6" s="78"/>
      <c r="I6" s="78"/>
      <c r="J6" s="81"/>
      <c r="K6" s="86" t="s">
        <v>84</v>
      </c>
      <c r="L6" s="87">
        <f>(N2*(1/(L3*L4)))/N3</f>
        <v>8.467046464224115</v>
      </c>
      <c r="M6" s="88"/>
      <c r="N6" s="89"/>
      <c r="O6" s="90"/>
    </row>
    <row r="7" spans="1:15" ht="15.75" thickBot="1" x14ac:dyDescent="0.3">
      <c r="A7" s="94" t="s">
        <v>79</v>
      </c>
      <c r="B7" s="95">
        <v>3.1970000000000001</v>
      </c>
    </row>
    <row r="8" spans="1:15" x14ac:dyDescent="0.25">
      <c r="C8" s="9"/>
    </row>
    <row r="9" spans="1:15" x14ac:dyDescent="0.25">
      <c r="A9" s="96" t="s">
        <v>86</v>
      </c>
      <c r="B9" t="s">
        <v>88</v>
      </c>
      <c r="C9" s="9"/>
    </row>
    <row r="10" spans="1:15" x14ac:dyDescent="0.25">
      <c r="B10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F14" sqref="F1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96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97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410</v>
      </c>
      <c r="F6" s="18" t="s">
        <v>2</v>
      </c>
      <c r="G6" s="19">
        <v>589</v>
      </c>
    </row>
    <row r="7" spans="1:12" x14ac:dyDescent="0.25">
      <c r="D7" s="20" t="s">
        <v>3</v>
      </c>
      <c r="E7" s="21">
        <v>1400</v>
      </c>
    </row>
    <row r="8" spans="1:12" ht="15.75" thickBot="1" x14ac:dyDescent="0.3">
      <c r="D8" s="22" t="s">
        <v>4</v>
      </c>
      <c r="E8" s="23">
        <v>512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100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11.24</v>
      </c>
      <c r="G14" s="108">
        <v>12.5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3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>
        <v>7</v>
      </c>
      <c r="G16" s="8">
        <v>5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27" t="s">
        <v>94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-0.04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19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28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8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87.4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118</v>
      </c>
      <c r="J32" s="4" t="s">
        <v>50</v>
      </c>
      <c r="K32" s="37"/>
      <c r="L32" s="10" t="s">
        <v>118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43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33" t="s">
        <v>63</v>
      </c>
      <c r="B1" s="140"/>
      <c r="C1" s="45" t="s">
        <v>64</v>
      </c>
      <c r="D1" s="45" t="s">
        <v>65</v>
      </c>
      <c r="E1" s="45" t="s">
        <v>66</v>
      </c>
      <c r="F1" s="99" t="s">
        <v>67</v>
      </c>
      <c r="G1" s="48">
        <v>300</v>
      </c>
      <c r="H1" s="49" t="s">
        <v>68</v>
      </c>
      <c r="I1" s="48">
        <v>7700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100">
        <v>3.0390000000000001</v>
      </c>
      <c r="C2" s="53">
        <f t="shared" ref="C2:C8" si="0">((1/($B$9*B2))*$N$2)/$L$6</f>
        <v>100.00176911618497</v>
      </c>
      <c r="D2" s="54"/>
      <c r="E2" s="54"/>
      <c r="F2" s="1" t="s">
        <v>72</v>
      </c>
      <c r="G2" s="56">
        <v>100</v>
      </c>
      <c r="H2" s="1" t="s">
        <v>68</v>
      </c>
      <c r="I2" s="57">
        <f>N2</f>
        <v>8100</v>
      </c>
      <c r="J2" s="3" t="s">
        <v>69</v>
      </c>
      <c r="K2" s="138" t="s">
        <v>73</v>
      </c>
      <c r="L2" s="139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100">
        <v>2.0830000000000002</v>
      </c>
      <c r="C3" s="61">
        <f t="shared" si="0"/>
        <v>145.89792431305142</v>
      </c>
      <c r="D3" s="62">
        <f t="shared" ref="D3:D8" si="1">$N$2-(C2*$L$6*B3*$B$9)</f>
        <v>2548.0750246791704</v>
      </c>
      <c r="E3" s="74">
        <f>$G$3-D3</f>
        <v>5451.9249753208296</v>
      </c>
      <c r="F3" s="101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2.7440000000000002</v>
      </c>
      <c r="M3" s="71" t="s">
        <v>74</v>
      </c>
      <c r="N3" s="72">
        <v>90</v>
      </c>
      <c r="O3" s="73" t="s">
        <v>77</v>
      </c>
    </row>
    <row r="4" spans="1:15" ht="15.75" thickBot="1" x14ac:dyDescent="0.3">
      <c r="A4" s="51" t="s">
        <v>78</v>
      </c>
      <c r="B4" s="100">
        <v>1.6950000000000001</v>
      </c>
      <c r="C4" s="61">
        <f t="shared" si="0"/>
        <v>179.29520728264666</v>
      </c>
      <c r="D4" s="62">
        <f t="shared" si="1"/>
        <v>1508.7854056649066</v>
      </c>
      <c r="E4" s="74">
        <f t="shared" ref="E4:E8" si="2">$G$3-D4</f>
        <v>6491.2145943350934</v>
      </c>
      <c r="H4" s="1"/>
      <c r="I4" s="75"/>
      <c r="J4" s="76"/>
      <c r="K4" s="77" t="s">
        <v>79</v>
      </c>
      <c r="L4" s="70">
        <v>4.12</v>
      </c>
      <c r="M4" s="71"/>
      <c r="N4" s="78"/>
      <c r="O4" s="73"/>
    </row>
    <row r="5" spans="1:15" ht="15.75" thickBot="1" x14ac:dyDescent="0.3">
      <c r="A5" s="51" t="s">
        <v>80</v>
      </c>
      <c r="B5" s="100">
        <v>1.415</v>
      </c>
      <c r="C5" s="61">
        <f t="shared" si="0"/>
        <v>214.774117557658</v>
      </c>
      <c r="D5" s="62">
        <f t="shared" si="1"/>
        <v>1338.0530973451332</v>
      </c>
      <c r="E5" s="74">
        <f t="shared" si="2"/>
        <v>6661.9469026548668</v>
      </c>
      <c r="F5" s="79" t="s">
        <v>81</v>
      </c>
      <c r="G5" s="80">
        <f>I1/(B8*G1*$L$6)</f>
        <v>3.347973385639015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100">
        <v>1.22</v>
      </c>
      <c r="C6" s="61">
        <f t="shared" si="0"/>
        <v>249.10276749515253</v>
      </c>
      <c r="D6" s="62">
        <f t="shared" si="1"/>
        <v>1116.2544169611319</v>
      </c>
      <c r="E6" s="74">
        <f t="shared" si="2"/>
        <v>6883.7455830388681</v>
      </c>
      <c r="F6" s="84" t="s">
        <v>83</v>
      </c>
      <c r="G6" s="85">
        <f>N2/(B9*G2*$L$6)</f>
        <v>3.0390537634408608</v>
      </c>
      <c r="H6" s="78"/>
      <c r="I6" s="78"/>
      <c r="J6" s="81"/>
      <c r="K6" s="86" t="s">
        <v>84</v>
      </c>
      <c r="L6" s="87">
        <f>(N2*(1/(L3*L4)))/N3</f>
        <v>7.9608819949616443</v>
      </c>
      <c r="M6" s="88"/>
      <c r="N6" s="89"/>
      <c r="O6" s="90"/>
    </row>
    <row r="7" spans="1:15" x14ac:dyDescent="0.25">
      <c r="A7" s="51" t="s">
        <v>85</v>
      </c>
      <c r="B7" s="100">
        <v>1.07</v>
      </c>
      <c r="C7" s="102">
        <f t="shared" si="0"/>
        <v>284.02371620942625</v>
      </c>
      <c r="D7" s="62">
        <f t="shared" si="1"/>
        <v>995.90163934426255</v>
      </c>
      <c r="E7" s="74">
        <f t="shared" si="2"/>
        <v>7004.0983606557375</v>
      </c>
    </row>
    <row r="8" spans="1:15" ht="15.75" thickBot="1" x14ac:dyDescent="0.3">
      <c r="A8" s="103" t="s">
        <v>98</v>
      </c>
      <c r="B8" s="100">
        <v>0.96299999999999997</v>
      </c>
      <c r="C8" s="104">
        <f t="shared" si="0"/>
        <v>315.58190689936254</v>
      </c>
      <c r="D8" s="92">
        <f t="shared" si="1"/>
        <v>810.00000000000182</v>
      </c>
      <c r="E8" s="93">
        <f t="shared" si="2"/>
        <v>7189.9999999999982</v>
      </c>
    </row>
    <row r="9" spans="1:15" ht="15.75" thickBot="1" x14ac:dyDescent="0.3">
      <c r="A9" s="94" t="s">
        <v>79</v>
      </c>
      <c r="B9" s="95">
        <v>3.3479999999999999</v>
      </c>
      <c r="C9" s="9"/>
    </row>
    <row r="11" spans="1:15" x14ac:dyDescent="0.25">
      <c r="A11" s="96" t="s">
        <v>86</v>
      </c>
      <c r="B11" t="s">
        <v>88</v>
      </c>
    </row>
    <row r="12" spans="1:15" x14ac:dyDescent="0.25">
      <c r="B12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O18" sqref="O18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127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89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410</v>
      </c>
      <c r="F6" s="18" t="s">
        <v>2</v>
      </c>
      <c r="G6" s="19">
        <v>640.4</v>
      </c>
    </row>
    <row r="7" spans="1:12" x14ac:dyDescent="0.25">
      <c r="D7" s="20" t="s">
        <v>3</v>
      </c>
      <c r="E7" s="21">
        <v>1406</v>
      </c>
    </row>
    <row r="8" spans="1:12" ht="15.75" thickBot="1" x14ac:dyDescent="0.3">
      <c r="D8" s="22" t="s">
        <v>4</v>
      </c>
      <c r="E8" s="23">
        <v>516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15.18</v>
      </c>
      <c r="G14" s="108">
        <v>15.18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90</v>
      </c>
      <c r="E15" s="6" t="s">
        <v>53</v>
      </c>
      <c r="F15" s="38">
        <v>5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0.05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5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36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72.8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122</v>
      </c>
      <c r="J32" s="4" t="s">
        <v>50</v>
      </c>
      <c r="K32" s="37"/>
      <c r="L32" s="10" t="s">
        <v>122</v>
      </c>
    </row>
    <row r="33" spans="1:13" x14ac:dyDescent="0.25">
      <c r="A33" s="6" t="s">
        <v>41</v>
      </c>
      <c r="B33" s="13" t="s">
        <v>92</v>
      </c>
    </row>
    <row r="34" spans="1:13" x14ac:dyDescent="0.25">
      <c r="A34" s="6" t="s">
        <v>20</v>
      </c>
      <c r="B34" s="33" t="s">
        <v>37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98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0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D34:M34"/>
    <mergeCell ref="E23:G23"/>
    <mergeCell ref="J23:L23"/>
    <mergeCell ref="A29:B29"/>
    <mergeCell ref="E29:G29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7200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2.9550000000000001</v>
      </c>
      <c r="C2" s="53">
        <f t="shared" ref="C2:C7" si="0">((1/($B$8*B2))*$N$2)/$L$6</f>
        <v>99.988349837729899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7700</v>
      </c>
      <c r="J2" s="3" t="s">
        <v>69</v>
      </c>
      <c r="K2" s="138" t="s">
        <v>73</v>
      </c>
      <c r="L2" s="139"/>
      <c r="M2" s="58" t="s">
        <v>74</v>
      </c>
      <c r="N2" s="59">
        <v>7700</v>
      </c>
      <c r="O2" s="60" t="s">
        <v>69</v>
      </c>
    </row>
    <row r="3" spans="1:15" ht="15.75" thickBot="1" x14ac:dyDescent="0.3">
      <c r="A3" s="51" t="s">
        <v>75</v>
      </c>
      <c r="B3" s="52">
        <v>1.875</v>
      </c>
      <c r="C3" s="61">
        <f t="shared" si="0"/>
        <v>157.58163934426227</v>
      </c>
      <c r="D3" s="62">
        <f>$N$2-(C2*$L$6*B3*$B$8)</f>
        <v>2814.2131979695432</v>
      </c>
      <c r="E3" s="63">
        <f>$G$3-D3</f>
        <v>4785.7868020304568</v>
      </c>
      <c r="F3" s="64" t="s">
        <v>76</v>
      </c>
      <c r="G3" s="65">
        <v>7600</v>
      </c>
      <c r="H3" s="66" t="s">
        <v>69</v>
      </c>
      <c r="I3" s="67"/>
      <c r="J3" s="68"/>
      <c r="K3" s="69" t="s">
        <v>71</v>
      </c>
      <c r="L3" s="70">
        <v>2.5840000000000001</v>
      </c>
      <c r="M3" s="71" t="s">
        <v>74</v>
      </c>
      <c r="N3" s="72">
        <v>93</v>
      </c>
      <c r="O3" s="73" t="s">
        <v>77</v>
      </c>
    </row>
    <row r="4" spans="1:15" ht="15.75" thickBot="1" x14ac:dyDescent="0.3">
      <c r="A4" s="51" t="s">
        <v>78</v>
      </c>
      <c r="B4" s="52">
        <v>1.45</v>
      </c>
      <c r="C4" s="61">
        <f t="shared" si="0"/>
        <v>203.76936122102884</v>
      </c>
      <c r="D4" s="62">
        <f>$N$2-(C3*$L$6*B4*$B$8)</f>
        <v>1745.3333333333348</v>
      </c>
      <c r="E4" s="74">
        <f t="shared" ref="E4:E7" si="1">$G$3-D4</f>
        <v>5854.6666666666652</v>
      </c>
      <c r="H4" s="1"/>
      <c r="I4" s="75"/>
      <c r="J4" s="76"/>
      <c r="K4" s="77" t="s">
        <v>79</v>
      </c>
      <c r="L4" s="70">
        <v>4.05</v>
      </c>
      <c r="M4" s="71"/>
      <c r="N4" s="78"/>
      <c r="O4" s="73"/>
    </row>
    <row r="5" spans="1:15" ht="15.75" thickBot="1" x14ac:dyDescent="0.3">
      <c r="A5" s="51" t="s">
        <v>80</v>
      </c>
      <c r="B5" s="52">
        <v>1.21</v>
      </c>
      <c r="C5" s="61">
        <f t="shared" si="0"/>
        <v>244.18642460371225</v>
      </c>
      <c r="D5" s="62">
        <f>$N$2-(C4*$L$6*B5*$B$8)</f>
        <v>1274.4827586206902</v>
      </c>
      <c r="E5" s="74">
        <f t="shared" si="1"/>
        <v>6325.5172413793098</v>
      </c>
      <c r="F5" s="79" t="s">
        <v>81</v>
      </c>
      <c r="G5" s="80">
        <f>I1/(B7*G1*$L$6)</f>
        <v>3.2937555734168114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1.0449999999999999</v>
      </c>
      <c r="C6" s="61">
        <f t="shared" si="0"/>
        <v>282.74217585692998</v>
      </c>
      <c r="D6" s="62">
        <f>$N$2-(C5*$L$6*B6*$B$8)</f>
        <v>1050.0000000000009</v>
      </c>
      <c r="E6" s="74">
        <f t="shared" si="1"/>
        <v>6549.9999999999991</v>
      </c>
      <c r="F6" s="84" t="s">
        <v>83</v>
      </c>
      <c r="G6" s="85">
        <f>N2/(B8*G2*$L$6)</f>
        <v>2.9546557377049183</v>
      </c>
      <c r="H6" s="78"/>
      <c r="I6" s="78"/>
      <c r="J6" s="81"/>
      <c r="K6" s="86" t="s">
        <v>84</v>
      </c>
      <c r="L6" s="87">
        <f>(N2*(1/(L3*L4)))/N3</f>
        <v>7.9115257161574721</v>
      </c>
      <c r="M6" s="88"/>
      <c r="N6" s="89"/>
      <c r="O6" s="90"/>
    </row>
    <row r="7" spans="1:15" ht="15.75" thickBot="1" x14ac:dyDescent="0.3">
      <c r="A7" s="51" t="s">
        <v>85</v>
      </c>
      <c r="B7" s="52">
        <v>0.92100000000000004</v>
      </c>
      <c r="C7" s="91">
        <f t="shared" si="0"/>
        <v>320.80952635232552</v>
      </c>
      <c r="D7" s="92">
        <f>$N$2-(C6*$L$6*B7*$B$8)</f>
        <v>913.68421052631402</v>
      </c>
      <c r="E7" s="93">
        <f t="shared" si="1"/>
        <v>6686.315789473686</v>
      </c>
    </row>
    <row r="8" spans="1:15" ht="15.75" thickBot="1" x14ac:dyDescent="0.3">
      <c r="A8" s="94" t="s">
        <v>79</v>
      </c>
      <c r="B8" s="95">
        <v>3.294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D39" sqref="D39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108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109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500</v>
      </c>
      <c r="F6" s="18" t="s">
        <v>2</v>
      </c>
      <c r="G6" s="19">
        <v>556.79999999999995</v>
      </c>
    </row>
    <row r="7" spans="1:12" x14ac:dyDescent="0.25">
      <c r="D7" s="20" t="s">
        <v>3</v>
      </c>
      <c r="E7" s="21">
        <v>1375</v>
      </c>
    </row>
    <row r="8" spans="1:12" ht="15.75" thickBot="1" x14ac:dyDescent="0.3">
      <c r="D8" s="22" t="s">
        <v>4</v>
      </c>
      <c r="E8" s="23">
        <v>531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11.5</v>
      </c>
      <c r="G14" s="108">
        <v>14.72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3</v>
      </c>
      <c r="G15" s="8">
        <v>6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7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0.02</v>
      </c>
      <c r="J19" s="7" t="s">
        <v>57</v>
      </c>
      <c r="K19" s="39"/>
      <c r="L19" s="10"/>
    </row>
    <row r="20" spans="1:12" ht="15.75" thickBot="1" x14ac:dyDescent="0.3">
      <c r="F20" s="96"/>
    </row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3</v>
      </c>
      <c r="G21" s="11">
        <v>7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15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24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99.9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118</v>
      </c>
      <c r="J32" s="4" t="s">
        <v>50</v>
      </c>
      <c r="K32" s="37"/>
      <c r="L32" s="10" t="s">
        <v>118</v>
      </c>
    </row>
    <row r="33" spans="1:13" x14ac:dyDescent="0.25">
      <c r="A33" s="6" t="s">
        <v>41</v>
      </c>
      <c r="B33" s="13" t="s">
        <v>92</v>
      </c>
    </row>
    <row r="34" spans="1:13" x14ac:dyDescent="0.25">
      <c r="A34" s="6" t="s">
        <v>20</v>
      </c>
      <c r="B34" s="33" t="s">
        <v>37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56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3" t="s">
        <v>63</v>
      </c>
      <c r="B1" s="134"/>
      <c r="C1" s="45" t="s">
        <v>64</v>
      </c>
      <c r="D1" s="45" t="s">
        <v>65</v>
      </c>
      <c r="E1" s="46" t="s">
        <v>66</v>
      </c>
      <c r="F1" s="47" t="s">
        <v>67</v>
      </c>
      <c r="G1" s="48">
        <v>300</v>
      </c>
      <c r="H1" s="49" t="s">
        <v>68</v>
      </c>
      <c r="I1" s="48">
        <v>7700</v>
      </c>
      <c r="J1" s="50" t="s">
        <v>69</v>
      </c>
      <c r="K1" s="135" t="s">
        <v>70</v>
      </c>
      <c r="L1" s="136"/>
      <c r="M1" s="136"/>
      <c r="N1" s="136"/>
      <c r="O1" s="137"/>
    </row>
    <row r="2" spans="1:15" x14ac:dyDescent="0.25">
      <c r="A2" s="51" t="s">
        <v>71</v>
      </c>
      <c r="B2" s="52">
        <v>3.1859999999999999</v>
      </c>
      <c r="C2" s="53">
        <f t="shared" ref="C2:C7" si="0">((1/($B$8*B2))*$N$2)/$L$6</f>
        <v>99.984326374697829</v>
      </c>
      <c r="D2" s="54"/>
      <c r="E2" s="55"/>
      <c r="F2" s="2" t="s">
        <v>72</v>
      </c>
      <c r="G2" s="56">
        <v>100</v>
      </c>
      <c r="H2" s="1" t="s">
        <v>68</v>
      </c>
      <c r="I2" s="57">
        <f>N2</f>
        <v>8200</v>
      </c>
      <c r="J2" s="3" t="s">
        <v>69</v>
      </c>
      <c r="K2" s="138" t="s">
        <v>73</v>
      </c>
      <c r="L2" s="139"/>
      <c r="M2" s="58" t="s">
        <v>74</v>
      </c>
      <c r="N2" s="59">
        <v>8200</v>
      </c>
      <c r="O2" s="60" t="s">
        <v>69</v>
      </c>
    </row>
    <row r="3" spans="1:15" ht="15.75" thickBot="1" x14ac:dyDescent="0.3">
      <c r="A3" s="51" t="s">
        <v>75</v>
      </c>
      <c r="B3" s="52">
        <v>1.966</v>
      </c>
      <c r="C3" s="61">
        <f t="shared" si="0"/>
        <v>162.02953399277072</v>
      </c>
      <c r="D3" s="62">
        <f>$N$2-(C2*$L$6*B3*$B$8)</f>
        <v>3139.9874450721909</v>
      </c>
      <c r="E3" s="63">
        <f>$G$3-D3</f>
        <v>4060.0125549278091</v>
      </c>
      <c r="F3" s="64" t="s">
        <v>76</v>
      </c>
      <c r="G3" s="65">
        <v>7200</v>
      </c>
      <c r="H3" s="66" t="s">
        <v>69</v>
      </c>
      <c r="I3" s="67"/>
      <c r="J3" s="68"/>
      <c r="K3" s="69" t="s">
        <v>71</v>
      </c>
      <c r="L3" s="70">
        <v>2.681</v>
      </c>
      <c r="M3" s="71" t="s">
        <v>74</v>
      </c>
      <c r="N3" s="72">
        <v>97</v>
      </c>
      <c r="O3" s="73" t="s">
        <v>77</v>
      </c>
    </row>
    <row r="4" spans="1:15" ht="15.75" thickBot="1" x14ac:dyDescent="0.3">
      <c r="A4" s="51" t="s">
        <v>78</v>
      </c>
      <c r="B4" s="52">
        <v>1.55</v>
      </c>
      <c r="C4" s="61">
        <f t="shared" si="0"/>
        <v>205.51617021276601</v>
      </c>
      <c r="D4" s="62">
        <f>$N$2-(C3*$L$6*B4*$B$8)</f>
        <v>1735.0966429298069</v>
      </c>
      <c r="E4" s="74">
        <f t="shared" ref="E4:E7" si="1">$G$3-D4</f>
        <v>5464.9033570701931</v>
      </c>
      <c r="H4" s="1"/>
      <c r="I4" s="75"/>
      <c r="J4" s="76"/>
      <c r="K4" s="77" t="s">
        <v>79</v>
      </c>
      <c r="L4" s="70">
        <v>4.03</v>
      </c>
      <c r="M4" s="71"/>
      <c r="N4" s="78"/>
      <c r="O4" s="73"/>
    </row>
    <row r="5" spans="1:15" ht="15.75" thickBot="1" x14ac:dyDescent="0.3">
      <c r="A5" s="51" t="s">
        <v>80</v>
      </c>
      <c r="B5" s="52">
        <v>1.3</v>
      </c>
      <c r="C5" s="61">
        <f t="shared" si="0"/>
        <v>245.03851063829791</v>
      </c>
      <c r="D5" s="62">
        <f>$N$2-(C4*$L$6*B5*$B$8)</f>
        <v>1322.5806451612898</v>
      </c>
      <c r="E5" s="74">
        <f t="shared" si="1"/>
        <v>5877.4193548387102</v>
      </c>
      <c r="F5" s="79" t="s">
        <v>81</v>
      </c>
      <c r="G5" s="80">
        <f>I1/(B7*G1*$L$6)</f>
        <v>3.2902890651629688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1.1200000000000001</v>
      </c>
      <c r="C6" s="61">
        <f t="shared" si="0"/>
        <v>284.41969984802432</v>
      </c>
      <c r="D6" s="62">
        <f>$N$2-(C5*$L$6*B6*$B$8)</f>
        <v>1135.3846153846152</v>
      </c>
      <c r="E6" s="74">
        <f t="shared" si="1"/>
        <v>6064.6153846153848</v>
      </c>
      <c r="F6" s="84" t="s">
        <v>83</v>
      </c>
      <c r="G6" s="85">
        <f>N2/(B8*G2*$L$6)</f>
        <v>3.185500638297873</v>
      </c>
      <c r="H6" s="78"/>
      <c r="I6" s="78"/>
      <c r="J6" s="81"/>
      <c r="K6" s="86" t="s">
        <v>84</v>
      </c>
      <c r="L6" s="87">
        <f>(N2*(1/(L3*L4)))/N3</f>
        <v>7.8242056706579417</v>
      </c>
      <c r="M6" s="88"/>
      <c r="N6" s="89"/>
      <c r="O6" s="90"/>
    </row>
    <row r="7" spans="1:15" ht="15.75" thickBot="1" x14ac:dyDescent="0.3">
      <c r="A7" s="51" t="s">
        <v>85</v>
      </c>
      <c r="B7" s="52">
        <v>0.997</v>
      </c>
      <c r="C7" s="91">
        <f t="shared" si="0"/>
        <v>319.50858959858306</v>
      </c>
      <c r="D7" s="92">
        <f>$N$2-(C6*$L$6*B7*$B$8)</f>
        <v>900.53571428571558</v>
      </c>
      <c r="E7" s="93">
        <f t="shared" si="1"/>
        <v>6299.4642857142844</v>
      </c>
    </row>
    <row r="8" spans="1:15" ht="15.75" thickBot="1" x14ac:dyDescent="0.3">
      <c r="A8" s="94" t="s">
        <v>79</v>
      </c>
      <c r="B8" s="95">
        <v>3.29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  <row r="13" spans="1:15" x14ac:dyDescent="0.25">
      <c r="C13" t="s">
        <v>117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30" sqref="B30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7" t="s">
        <v>126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5.7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thickBot="1" x14ac:dyDescent="0.3">
      <c r="C4" s="24"/>
      <c r="D4" s="25" t="s">
        <v>0</v>
      </c>
      <c r="E4" s="128" t="s">
        <v>106</v>
      </c>
      <c r="F4" s="128"/>
      <c r="G4" s="129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306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494</v>
      </c>
    </row>
    <row r="9" spans="1:12" ht="15.75" thickBot="1" x14ac:dyDescent="0.3"/>
    <row r="10" spans="1:12" ht="24" thickBot="1" x14ac:dyDescent="0.4">
      <c r="A10" s="130" t="s">
        <v>45</v>
      </c>
      <c r="B10" s="131"/>
      <c r="E10" s="132" t="s">
        <v>119</v>
      </c>
      <c r="F10" s="132"/>
      <c r="G10" s="132"/>
      <c r="J10" s="132" t="s">
        <v>120</v>
      </c>
      <c r="K10" s="132"/>
      <c r="L10" s="13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2" t="s">
        <v>26</v>
      </c>
      <c r="B12" s="123"/>
      <c r="E12" s="124" t="s">
        <v>46</v>
      </c>
      <c r="F12" s="125"/>
      <c r="G12" s="126"/>
      <c r="J12" s="124" t="s">
        <v>46</v>
      </c>
      <c r="K12" s="125"/>
      <c r="L12" s="126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92</v>
      </c>
      <c r="G13" s="8">
        <v>92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07">
        <v>12</v>
      </c>
      <c r="G14" s="108">
        <v>12</v>
      </c>
      <c r="J14" s="6" t="s">
        <v>52</v>
      </c>
      <c r="K14" s="107"/>
      <c r="L14" s="108"/>
    </row>
    <row r="15" spans="1:12" x14ac:dyDescent="0.25">
      <c r="A15" s="6" t="s">
        <v>7</v>
      </c>
      <c r="B15" s="27" t="s">
        <v>107</v>
      </c>
      <c r="E15" s="6" t="s">
        <v>53</v>
      </c>
      <c r="F15" s="38">
        <v>6</v>
      </c>
      <c r="G15" s="8">
        <v>4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4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-0.02</v>
      </c>
      <c r="G19" s="10">
        <v>0.04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13" t="s">
        <v>62</v>
      </c>
      <c r="F23" s="114"/>
      <c r="G23" s="115"/>
      <c r="J23" s="113" t="s">
        <v>62</v>
      </c>
      <c r="K23" s="114"/>
      <c r="L23" s="11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34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28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17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6" t="s">
        <v>27</v>
      </c>
      <c r="B29" s="117"/>
      <c r="E29" s="118" t="s">
        <v>29</v>
      </c>
      <c r="F29" s="119"/>
      <c r="G29" s="120"/>
      <c r="J29" s="118" t="s">
        <v>29</v>
      </c>
      <c r="K29" s="119"/>
      <c r="L29" s="120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0</v>
      </c>
      <c r="J31" s="2" t="s">
        <v>49</v>
      </c>
      <c r="K31" s="36"/>
      <c r="L31" s="44">
        <v>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118</v>
      </c>
      <c r="J32" s="4" t="s">
        <v>50</v>
      </c>
      <c r="K32" s="37"/>
      <c r="L32" s="10" t="s">
        <v>118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33" t="s">
        <v>37</v>
      </c>
      <c r="D34" s="121" t="s">
        <v>121</v>
      </c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11" t="s">
        <v>29</v>
      </c>
      <c r="B41" s="11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3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Aston Martin</vt:lpstr>
      <vt:lpstr>BV6 Aston Martin</vt:lpstr>
      <vt:lpstr>BMW</vt:lpstr>
      <vt:lpstr>BV7 BMW</vt:lpstr>
      <vt:lpstr>Corvette</vt:lpstr>
      <vt:lpstr>BV6 Corvette</vt:lpstr>
      <vt:lpstr>Ford</vt:lpstr>
      <vt:lpstr>BV6 Ford</vt:lpstr>
      <vt:lpstr>Honda</vt:lpstr>
      <vt:lpstr>BV6 Honda</vt:lpstr>
      <vt:lpstr>Lotus</vt:lpstr>
      <vt:lpstr>BV6 Lotus</vt:lpstr>
      <vt:lpstr>Maserati</vt:lpstr>
      <vt:lpstr>BV6 Maserati</vt:lpstr>
      <vt:lpstr>Mazda</vt:lpstr>
      <vt:lpstr>BV6 Mazda</vt:lpstr>
      <vt:lpstr>Nissan</vt:lpstr>
      <vt:lpstr>BV6 Nissan</vt:lpstr>
      <vt:lpstr>Toyota</vt:lpstr>
      <vt:lpstr>BV6 Toyota</vt:lpstr>
      <vt:lpstr>TVR</vt:lpstr>
      <vt:lpstr>BV5 TVR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GT-Alex</dc:creator>
  <cp:lastModifiedBy>GT-Alex</cp:lastModifiedBy>
  <dcterms:created xsi:type="dcterms:W3CDTF">2016-12-11T14:49:56Z</dcterms:created>
  <dcterms:modified xsi:type="dcterms:W3CDTF">2017-01-10T01:36:52Z</dcterms:modified>
</cp:coreProperties>
</file>