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-Alex\Documents\GT6\"/>
    </mc:Choice>
  </mc:AlternateContent>
  <bookViews>
    <workbookView xWindow="0" yWindow="0" windowWidth="16485" windowHeight="9045" tabRatio="796"/>
  </bookViews>
  <sheets>
    <sheet name="Classement général" sheetId="8" r:id="rId1"/>
    <sheet name="Lest" sheetId="23" r:id="rId2"/>
    <sheet name="Manche 1" sheetId="9" r:id="rId3"/>
    <sheet name="Manche 2" sheetId="27" r:id="rId4"/>
    <sheet name="Manche 3" sheetId="28" r:id="rId5"/>
    <sheet name="Manche 4" sheetId="29" r:id="rId6"/>
    <sheet name="Manche 5" sheetId="30" r:id="rId7"/>
    <sheet name="Manche 6" sheetId="31" r:id="rId8"/>
    <sheet name="Manche 7" sheetId="32" r:id="rId9"/>
    <sheet name="Manche 8" sheetId="33" r:id="rId10"/>
    <sheet name="Modèle 1 groupe" sheetId="1" r:id="rId11"/>
    <sheet name="Modèle 2 groupes" sheetId="35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27" l="1"/>
  <c r="O23" i="28"/>
  <c r="O23" i="29"/>
  <c r="O23" i="30"/>
  <c r="O23" i="31"/>
  <c r="O23" i="32"/>
  <c r="O23" i="33"/>
  <c r="O23" i="1"/>
  <c r="O23" i="35"/>
  <c r="T39" i="9" l="1"/>
  <c r="T40" i="9"/>
  <c r="U40" i="9" s="1"/>
  <c r="T41" i="9"/>
  <c r="T42" i="9"/>
  <c r="T43" i="9"/>
  <c r="T44" i="9"/>
  <c r="T45" i="9"/>
  <c r="T46" i="9"/>
  <c r="U46" i="9" s="1"/>
  <c r="T47" i="9"/>
  <c r="T48" i="9"/>
  <c r="T49" i="9"/>
  <c r="U49" i="9" s="1"/>
  <c r="T50" i="9"/>
  <c r="U50" i="9" s="1"/>
  <c r="T38" i="9"/>
  <c r="U38" i="9" s="1"/>
  <c r="U39" i="9"/>
  <c r="U42" i="9"/>
  <c r="U43" i="9"/>
  <c r="U44" i="9"/>
  <c r="U48" i="9"/>
  <c r="U47" i="9"/>
  <c r="U41" i="9"/>
  <c r="U45" i="9"/>
  <c r="K2" i="23" l="1"/>
  <c r="K3" i="23"/>
  <c r="K4" i="23"/>
  <c r="K5" i="23"/>
  <c r="K6" i="23"/>
  <c r="K7" i="23"/>
  <c r="K8" i="23"/>
  <c r="K9" i="23"/>
  <c r="K10" i="23"/>
  <c r="K11" i="23"/>
  <c r="K12" i="23"/>
  <c r="A19" i="35" l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4" i="35"/>
  <c r="G5" i="35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M4" i="35"/>
  <c r="M5" i="35"/>
  <c r="M6" i="35"/>
  <c r="M7" i="35"/>
  <c r="M8" i="35"/>
  <c r="M9" i="35"/>
  <c r="M10" i="35"/>
  <c r="M11" i="35"/>
  <c r="M12" i="35"/>
  <c r="M13" i="35"/>
  <c r="M14" i="35"/>
  <c r="M15" i="35"/>
  <c r="M16" i="35"/>
  <c r="M17" i="35"/>
  <c r="M18" i="35"/>
  <c r="M3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19" i="35"/>
  <c r="O5" i="35"/>
  <c r="O6" i="35" s="1"/>
  <c r="O7" i="35" s="1"/>
  <c r="O8" i="35" s="1"/>
  <c r="O9" i="35" s="1"/>
  <c r="O10" i="35" s="1"/>
  <c r="O11" i="35" s="1"/>
  <c r="O12" i="35" s="1"/>
  <c r="O13" i="35" s="1"/>
  <c r="O14" i="35" s="1"/>
  <c r="O15" i="35" s="1"/>
  <c r="O16" i="35" s="1"/>
  <c r="O17" i="35" s="1"/>
  <c r="O18" i="35" s="1"/>
  <c r="O4" i="35"/>
  <c r="Q21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4" i="35"/>
  <c r="A4" i="35"/>
  <c r="A5" i="35" s="1"/>
  <c r="A6" i="35" s="1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C3" i="35"/>
  <c r="G3" i="35" l="1"/>
  <c r="G3" i="1"/>
  <c r="C18" i="1" l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J4" i="1"/>
  <c r="C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C3" i="1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U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J4" i="33"/>
  <c r="J5" i="33" s="1"/>
  <c r="G4" i="33"/>
  <c r="C4" i="33"/>
  <c r="A4" i="33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G3" i="33"/>
  <c r="C3" i="33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J4" i="32"/>
  <c r="J5" i="32" s="1"/>
  <c r="J6" i="32" s="1"/>
  <c r="J7" i="32" s="1"/>
  <c r="J8" i="32" s="1"/>
  <c r="J9" i="32" s="1"/>
  <c r="J10" i="32" s="1"/>
  <c r="J11" i="32" s="1"/>
  <c r="J12" i="32" s="1"/>
  <c r="J13" i="32" s="1"/>
  <c r="J14" i="32" s="1"/>
  <c r="J15" i="32" s="1"/>
  <c r="J16" i="32" s="1"/>
  <c r="J17" i="32" s="1"/>
  <c r="J18" i="32" s="1"/>
  <c r="C4" i="32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G3" i="32"/>
  <c r="V3" i="8" s="1"/>
  <c r="C3" i="32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J4" i="31"/>
  <c r="J5" i="31" s="1"/>
  <c r="J6" i="31" s="1"/>
  <c r="J7" i="31" s="1"/>
  <c r="J8" i="31" s="1"/>
  <c r="J9" i="31" s="1"/>
  <c r="J10" i="31" s="1"/>
  <c r="J11" i="31" s="1"/>
  <c r="J12" i="31" s="1"/>
  <c r="J13" i="31" s="1"/>
  <c r="J14" i="31" s="1"/>
  <c r="J15" i="31" s="1"/>
  <c r="J16" i="31" s="1"/>
  <c r="J17" i="31" s="1"/>
  <c r="J18" i="31" s="1"/>
  <c r="C4" i="31"/>
  <c r="A4" i="3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G3" i="31"/>
  <c r="C3" i="31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J4" i="30"/>
  <c r="J5" i="30" s="1"/>
  <c r="G4" i="30"/>
  <c r="T4" i="8" s="1"/>
  <c r="C4" i="30"/>
  <c r="A4" i="30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G3" i="30"/>
  <c r="T3" i="8" s="1"/>
  <c r="C3" i="30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J4" i="29"/>
  <c r="J5" i="29" s="1"/>
  <c r="J6" i="29" s="1"/>
  <c r="J7" i="29" s="1"/>
  <c r="J8" i="29" s="1"/>
  <c r="J9" i="29" s="1"/>
  <c r="J10" i="29" s="1"/>
  <c r="J11" i="29" s="1"/>
  <c r="J12" i="29" s="1"/>
  <c r="J13" i="29" s="1"/>
  <c r="J14" i="29" s="1"/>
  <c r="J15" i="29" s="1"/>
  <c r="J16" i="29" s="1"/>
  <c r="J17" i="29" s="1"/>
  <c r="J18" i="29" s="1"/>
  <c r="C4" i="29"/>
  <c r="A4" i="29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G3" i="29"/>
  <c r="C3" i="29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J4" i="28"/>
  <c r="J5" i="28" s="1"/>
  <c r="J6" i="28" s="1"/>
  <c r="J7" i="28" s="1"/>
  <c r="J8" i="28" s="1"/>
  <c r="J9" i="28" s="1"/>
  <c r="J10" i="28" s="1"/>
  <c r="J11" i="28" s="1"/>
  <c r="J12" i="28" s="1"/>
  <c r="J13" i="28" s="1"/>
  <c r="J14" i="28" s="1"/>
  <c r="J15" i="28" s="1"/>
  <c r="J16" i="28" s="1"/>
  <c r="J17" i="28" s="1"/>
  <c r="J18" i="28" s="1"/>
  <c r="C4" i="28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G3" i="28"/>
  <c r="R3" i="8" s="1"/>
  <c r="C3" i="28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J4" i="27"/>
  <c r="J5" i="27" s="1"/>
  <c r="G4" i="27"/>
  <c r="C4" i="27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G3" i="27"/>
  <c r="C3" i="27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J4" i="9"/>
  <c r="J5" i="9" s="1"/>
  <c r="J6" i="9" s="1"/>
  <c r="C4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C3" i="9"/>
  <c r="H11" i="8"/>
  <c r="H12" i="8"/>
  <c r="H13" i="8"/>
  <c r="C2" i="23"/>
  <c r="C3" i="23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O23" i="9" l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G4" i="1"/>
  <c r="G7" i="1"/>
  <c r="G11" i="1"/>
  <c r="G15" i="1"/>
  <c r="D3" i="8"/>
  <c r="J6" i="33"/>
  <c r="J7" i="33" s="1"/>
  <c r="J8" i="33" s="1"/>
  <c r="J9" i="33" s="1"/>
  <c r="J10" i="33" s="1"/>
  <c r="J11" i="33" s="1"/>
  <c r="J12" i="33" s="1"/>
  <c r="J13" i="33" s="1"/>
  <c r="J14" i="33" s="1"/>
  <c r="J15" i="33" s="1"/>
  <c r="J16" i="33" s="1"/>
  <c r="J17" i="33" s="1"/>
  <c r="J18" i="33" s="1"/>
  <c r="G18" i="33"/>
  <c r="G17" i="33"/>
  <c r="G15" i="33"/>
  <c r="G14" i="33"/>
  <c r="G13" i="33"/>
  <c r="G11" i="33"/>
  <c r="G10" i="33"/>
  <c r="G9" i="33"/>
  <c r="G7" i="33"/>
  <c r="G6" i="33"/>
  <c r="G5" i="33"/>
  <c r="G4" i="32"/>
  <c r="G5" i="32"/>
  <c r="V5" i="8" s="1"/>
  <c r="G6" i="32"/>
  <c r="V6" i="8" s="1"/>
  <c r="G7" i="32"/>
  <c r="G8" i="32"/>
  <c r="G9" i="32"/>
  <c r="G10" i="32"/>
  <c r="G11" i="32"/>
  <c r="G12" i="32"/>
  <c r="G13" i="32"/>
  <c r="G14" i="32"/>
  <c r="G15" i="32"/>
  <c r="G16" i="32"/>
  <c r="G17" i="32"/>
  <c r="G18" i="32"/>
  <c r="G4" i="31"/>
  <c r="G5" i="31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J6" i="30"/>
  <c r="J7" i="30" s="1"/>
  <c r="J8" i="30" s="1"/>
  <c r="J9" i="30" s="1"/>
  <c r="J10" i="30" s="1"/>
  <c r="J11" i="30" s="1"/>
  <c r="J12" i="30" s="1"/>
  <c r="J13" i="30" s="1"/>
  <c r="J14" i="30" s="1"/>
  <c r="J15" i="30" s="1"/>
  <c r="J16" i="30" s="1"/>
  <c r="J17" i="30" s="1"/>
  <c r="J18" i="30" s="1"/>
  <c r="G18" i="30"/>
  <c r="G15" i="30"/>
  <c r="G14" i="30"/>
  <c r="G11" i="30"/>
  <c r="G10" i="30"/>
  <c r="G6" i="30"/>
  <c r="T6" i="8" s="1"/>
  <c r="G5" i="30"/>
  <c r="T5" i="8" s="1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4" i="28"/>
  <c r="G5" i="28"/>
  <c r="R5" i="8" s="1"/>
  <c r="G6" i="28"/>
  <c r="R6" i="8" s="1"/>
  <c r="G7" i="28"/>
  <c r="G8" i="28"/>
  <c r="G9" i="28"/>
  <c r="G10" i="28"/>
  <c r="G11" i="28"/>
  <c r="G12" i="28"/>
  <c r="G13" i="28"/>
  <c r="G14" i="28"/>
  <c r="G15" i="28"/>
  <c r="G16" i="28"/>
  <c r="G17" i="28"/>
  <c r="G18" i="28"/>
  <c r="J6" i="27"/>
  <c r="J7" i="27" s="1"/>
  <c r="J8" i="27" s="1"/>
  <c r="J9" i="27" s="1"/>
  <c r="J10" i="27" s="1"/>
  <c r="J11" i="27" s="1"/>
  <c r="J12" i="27" s="1"/>
  <c r="J13" i="27" s="1"/>
  <c r="J14" i="27" s="1"/>
  <c r="J15" i="27" s="1"/>
  <c r="J16" i="27" s="1"/>
  <c r="J17" i="27" s="1"/>
  <c r="J18" i="27" s="1"/>
  <c r="G18" i="27"/>
  <c r="G15" i="27"/>
  <c r="G14" i="27"/>
  <c r="G11" i="27"/>
  <c r="G10" i="27"/>
  <c r="G7" i="27"/>
  <c r="G6" i="27"/>
  <c r="G5" i="27"/>
  <c r="J7" i="9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D6" i="8" l="1"/>
  <c r="V4" i="8"/>
  <c r="D5" i="8"/>
  <c r="R4" i="8"/>
  <c r="G14" i="1"/>
  <c r="G10" i="1"/>
  <c r="G6" i="1"/>
  <c r="G17" i="1"/>
  <c r="G13" i="1"/>
  <c r="G9" i="1"/>
  <c r="G5" i="1"/>
  <c r="G18" i="1"/>
  <c r="G16" i="1"/>
  <c r="G12" i="1"/>
  <c r="G8" i="1"/>
  <c r="G8" i="33"/>
  <c r="G12" i="33"/>
  <c r="G16" i="33"/>
  <c r="G8" i="30"/>
  <c r="G12" i="30"/>
  <c r="G16" i="30"/>
  <c r="G7" i="30"/>
  <c r="G9" i="30"/>
  <c r="G13" i="30"/>
  <c r="G17" i="30"/>
  <c r="G8" i="27"/>
  <c r="G12" i="27"/>
  <c r="G16" i="27"/>
  <c r="G9" i="27"/>
  <c r="G13" i="27"/>
  <c r="G17" i="27"/>
  <c r="D4" i="23" l="1"/>
  <c r="D4" i="8"/>
  <c r="F16" i="8"/>
  <c r="T7" i="8"/>
  <c r="D7" i="8" s="1"/>
  <c r="D6" i="23" s="1"/>
  <c r="D8" i="23" l="1"/>
  <c r="D12" i="23"/>
  <c r="D16" i="23"/>
  <c r="D20" i="23"/>
  <c r="D24" i="23"/>
  <c r="D28" i="23"/>
  <c r="D32" i="23"/>
  <c r="D11" i="23"/>
  <c r="D19" i="23"/>
  <c r="D27" i="23"/>
  <c r="D9" i="23"/>
  <c r="D13" i="23"/>
  <c r="D17" i="23"/>
  <c r="D21" i="23"/>
  <c r="D25" i="23"/>
  <c r="D29" i="23"/>
  <c r="D33" i="23"/>
  <c r="D10" i="23"/>
  <c r="D14" i="23"/>
  <c r="D18" i="23"/>
  <c r="D22" i="23"/>
  <c r="D26" i="23"/>
  <c r="D30" i="23"/>
  <c r="D7" i="23"/>
  <c r="D15" i="23"/>
  <c r="D23" i="23"/>
  <c r="D31" i="23"/>
  <c r="D2" i="23"/>
  <c r="D3" i="23"/>
  <c r="D5" i="23"/>
  <c r="C62" i="23"/>
  <c r="C49" i="23" l="1"/>
  <c r="C48" i="23"/>
  <c r="C61" i="23"/>
  <c r="C60" i="23" l="1"/>
  <c r="C59" i="23" l="1"/>
  <c r="C38" i="23" l="1"/>
  <c r="C50" i="23"/>
  <c r="C46" i="23"/>
  <c r="C51" i="23"/>
  <c r="C39" i="23"/>
  <c r="C42" i="23"/>
  <c r="C45" i="23"/>
  <c r="C40" i="23"/>
  <c r="C52" i="23"/>
  <c r="C43" i="23"/>
  <c r="C44" i="23"/>
  <c r="C53" i="23"/>
  <c r="C41" i="23"/>
  <c r="C54" i="23"/>
  <c r="C55" i="23"/>
  <c r="C56" i="23"/>
  <c r="C47" i="23"/>
  <c r="C57" i="23"/>
  <c r="C58" i="23"/>
  <c r="G27" i="23" l="1"/>
  <c r="G28" i="23"/>
  <c r="G29" i="23"/>
  <c r="G30" i="23"/>
  <c r="G31" i="23"/>
  <c r="G32" i="23"/>
  <c r="G33" i="23"/>
  <c r="C27" i="23"/>
  <c r="C28" i="23"/>
  <c r="C29" i="23"/>
  <c r="C30" i="23"/>
  <c r="C31" i="23"/>
  <c r="C32" i="23"/>
  <c r="C33" i="23"/>
  <c r="G26" i="23" l="1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F4" i="8" l="1"/>
  <c r="F5" i="8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G17" i="23" l="1"/>
  <c r="G13" i="23" l="1"/>
  <c r="G23" i="23" l="1"/>
  <c r="G18" i="23"/>
  <c r="G8" i="23"/>
  <c r="G4" i="23"/>
  <c r="G16" i="23"/>
  <c r="G19" i="23"/>
  <c r="G22" i="23"/>
  <c r="G21" i="23"/>
  <c r="H9" i="8"/>
  <c r="G12" i="23" l="1"/>
  <c r="G11" i="23"/>
  <c r="G3" i="23"/>
  <c r="G14" i="23"/>
  <c r="G20" i="23"/>
  <c r="G6" i="23"/>
  <c r="G25" i="23"/>
  <c r="G9" i="23"/>
  <c r="G24" i="23"/>
  <c r="G7" i="23"/>
  <c r="G10" i="23"/>
  <c r="G5" i="23"/>
  <c r="G15" i="23"/>
  <c r="H6" i="8"/>
  <c r="H10" i="8" l="1"/>
  <c r="H7" i="8"/>
  <c r="H5" i="8"/>
  <c r="H4" i="8"/>
  <c r="G2" i="23"/>
  <c r="E21" i="23"/>
  <c r="E56" i="23" s="1"/>
  <c r="H8" i="8"/>
  <c r="H3" i="8" l="1"/>
  <c r="D56" i="23"/>
  <c r="E33" i="23"/>
  <c r="E2" i="23"/>
  <c r="E16" i="23"/>
  <c r="E45" i="23" s="1"/>
  <c r="D47" i="23"/>
  <c r="E17" i="23"/>
  <c r="E59" i="23" s="1"/>
  <c r="E18" i="23"/>
  <c r="E49" i="23" s="1"/>
  <c r="E20" i="23"/>
  <c r="E60" i="23" s="1"/>
  <c r="E6" i="23"/>
  <c r="E44" i="23" s="1"/>
  <c r="E30" i="23"/>
  <c r="D46" i="23"/>
  <c r="E22" i="23"/>
  <c r="D41" i="23"/>
  <c r="E4" i="23"/>
  <c r="E40" i="23" s="1"/>
  <c r="E27" i="23"/>
  <c r="E23" i="23"/>
  <c r="E61" i="23" s="1"/>
  <c r="E28" i="23"/>
  <c r="D42" i="23"/>
  <c r="E24" i="23"/>
  <c r="E48" i="23" s="1"/>
  <c r="E29" i="23"/>
  <c r="E10" i="23"/>
  <c r="E53" i="23" s="1"/>
  <c r="D55" i="23"/>
  <c r="D39" i="23"/>
  <c r="D54" i="23"/>
  <c r="D52" i="23"/>
  <c r="D58" i="23"/>
  <c r="E31" i="23"/>
  <c r="E13" i="23"/>
  <c r="E51" i="23" s="1"/>
  <c r="E32" i="23"/>
  <c r="D43" i="23" l="1"/>
  <c r="D38" i="23"/>
  <c r="D57" i="23"/>
  <c r="E25" i="23"/>
  <c r="E62" i="23" s="1"/>
  <c r="D62" i="23"/>
  <c r="E3" i="23"/>
  <c r="E39" i="23" s="1"/>
  <c r="E8" i="23"/>
  <c r="E42" i="23" s="1"/>
  <c r="D48" i="23"/>
  <c r="E7" i="23"/>
  <c r="E43" i="23" s="1"/>
  <c r="E26" i="23"/>
  <c r="E58" i="23" s="1"/>
  <c r="D49" i="23"/>
  <c r="D45" i="23"/>
  <c r="E11" i="23"/>
  <c r="E46" i="23" s="1"/>
  <c r="D61" i="23"/>
  <c r="D60" i="23"/>
  <c r="E15" i="23"/>
  <c r="E47" i="23" s="1"/>
  <c r="D59" i="23"/>
  <c r="E5" i="23"/>
  <c r="E41" i="23" s="1"/>
  <c r="D44" i="23"/>
  <c r="E14" i="23"/>
  <c r="E54" i="23" s="1"/>
  <c r="D53" i="23"/>
  <c r="D51" i="23"/>
  <c r="D40" i="23"/>
  <c r="E12" i="23"/>
  <c r="E52" i="23" s="1"/>
  <c r="D50" i="23"/>
  <c r="E9" i="23"/>
  <c r="E50" i="23" s="1"/>
  <c r="E19" i="23"/>
  <c r="E55" i="23" s="1"/>
  <c r="E38" i="23" l="1"/>
  <c r="E57" i="23"/>
</calcChain>
</file>

<file path=xl/sharedStrings.xml><?xml version="1.0" encoding="utf-8"?>
<sst xmlns="http://schemas.openxmlformats.org/spreadsheetml/2006/main" count="296" uniqueCount="101">
  <si>
    <t>Pos.</t>
  </si>
  <si>
    <t>Pts.</t>
  </si>
  <si>
    <t>Pilote</t>
  </si>
  <si>
    <t>Voiture</t>
  </si>
  <si>
    <t>GT-Alex74</t>
  </si>
  <si>
    <t>Aweoob</t>
  </si>
  <si>
    <t>Mazda</t>
  </si>
  <si>
    <t>Ailef</t>
  </si>
  <si>
    <t>Nissan</t>
  </si>
  <si>
    <t>alainv-du-69</t>
  </si>
  <si>
    <t>Honda</t>
  </si>
  <si>
    <t>Toyota</t>
  </si>
  <si>
    <t>Système de points</t>
  </si>
  <si>
    <t>Pilotes / salon</t>
  </si>
  <si>
    <t>Nombre inscrits</t>
  </si>
  <si>
    <t>Points Groupes A et B</t>
  </si>
  <si>
    <t>Classement après</t>
  </si>
  <si>
    <t>manches</t>
  </si>
  <si>
    <t>Classement constructeurs</t>
  </si>
  <si>
    <t>Constructeur</t>
  </si>
  <si>
    <t>Lest additionnel</t>
  </si>
  <si>
    <t xml:space="preserve">Lest </t>
  </si>
  <si>
    <t>Poids total</t>
  </si>
  <si>
    <t>Poids de base</t>
  </si>
  <si>
    <t>1</t>
  </si>
  <si>
    <t>2</t>
  </si>
  <si>
    <t>3</t>
  </si>
  <si>
    <t>4</t>
  </si>
  <si>
    <t>5</t>
  </si>
  <si>
    <t>6</t>
  </si>
  <si>
    <t>7</t>
  </si>
  <si>
    <t>8</t>
  </si>
  <si>
    <t>NE PAS MODIFIER CES COLONNES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</si>
  <si>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</si>
  <si>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</si>
  <si>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</si>
  <si>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</si>
  <si>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</si>
  <si>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</si>
  <si>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</si>
  <si>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</si>
  <si>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</si>
  <si>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</si>
  <si>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</si>
  <si>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</si>
  <si>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</si>
  <si>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</si>
  <si>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</si>
  <si>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</si>
  <si>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</si>
  <si>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</si>
  <si>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</si>
  <si>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</si>
  <si>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</si>
  <si>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</si>
  <si>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</si>
  <si>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</si>
  <si>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</si>
  <si>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</si>
  <si>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</si>
  <si>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</si>
  <si>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B 13</t>
  </si>
  <si>
    <t>B 14</t>
  </si>
  <si>
    <t>B 15</t>
  </si>
  <si>
    <t>B 16</t>
  </si>
  <si>
    <t>Poids maximum</t>
  </si>
  <si>
    <t>Après manche</t>
  </si>
  <si>
    <t>Lest</t>
  </si>
  <si>
    <t>PP</t>
  </si>
  <si>
    <t>Aston Martin</t>
  </si>
  <si>
    <t>BMW</t>
  </si>
  <si>
    <t>Corvette</t>
  </si>
  <si>
    <t>Ford</t>
  </si>
  <si>
    <t>Lotus</t>
  </si>
  <si>
    <t>Maserati</t>
  </si>
  <si>
    <t>TVR</t>
  </si>
  <si>
    <t>Qualification</t>
  </si>
  <si>
    <t>Course</t>
  </si>
  <si>
    <t>Qualif.</t>
  </si>
  <si>
    <t>MT</t>
  </si>
  <si>
    <t>X</t>
  </si>
  <si>
    <t>Meilleur Tour</t>
  </si>
  <si>
    <t>Pts</t>
  </si>
  <si>
    <t>xxx</t>
  </si>
  <si>
    <t>Système de base</t>
  </si>
  <si>
    <t>x3</t>
  </si>
  <si>
    <t>lest x3 de moyenne/2</t>
  </si>
  <si>
    <t>ou</t>
  </si>
  <si>
    <t>1er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</si>
  <si>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</si>
  <si>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</si>
  <si>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</si>
  <si>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</si>
  <si>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</si>
  <si>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</si>
  <si>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</si>
  <si>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</si>
  <si>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</si>
  <si>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Moy. points attribués / 2</t>
  </si>
  <si>
    <t>Moyenne points attribués / 2</t>
  </si>
  <si>
    <t>Position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</si>
</sst>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General;;"/>
    <numFmt numFmtId="165" formatCode="0;\-0;;@"/>
    <numFmt numFmtId="166" formatCode="0.0"/>
    <numFmt numFmtId="167" formatCode="0&quot; kg&quot;"/>
    <numFmt numFmtId="168" formatCode="&quot;+ &quot;0&quot; kg&quot;"/>
    <numFmt numFmtId="169" formatCode="m:ss.000"/>
    <numFmt numFmtId="170" formatCode="&quot;+&quot;ss.000"/>
    <numFmt numFmtId="171" formatCode="&quot;+&quot;m:ss.000"/>
  </numFmts>
  <fonts count="2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b/>
      <sz val="11"/>
      <color theme="5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9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-0.499984740745262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n">
        <color theme="4" tint="-0.499984740745262"/>
      </left>
      <right/>
      <top style="double">
        <color rgb="FFFF0000"/>
      </top>
      <bottom/>
      <diagonal/>
    </border>
    <border>
      <left/>
      <right style="thin">
        <color auto="1"/>
      </right>
      <top style="double">
        <color rgb="FFFF0000"/>
      </top>
      <bottom/>
      <diagonal/>
    </border>
    <border>
      <left/>
      <right/>
      <top style="double">
        <color rgb="FFFF0000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Font="1" applyFill="1" applyBorder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49" fontId="4" fillId="2" borderId="0" xfId="0" applyNumberFormat="1" applyFont="1" applyFill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9" fontId="1" fillId="3" borderId="0" xfId="0" applyNumberFormat="1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49" fontId="1" fillId="11" borderId="0" xfId="0" applyNumberFormat="1" applyFont="1" applyFill="1" applyBorder="1" applyAlignment="1">
      <alignment horizontal="center"/>
    </xf>
    <xf numFmtId="49" fontId="7" fillId="14" borderId="0" xfId="0" applyNumberFormat="1" applyFont="1" applyFill="1" applyAlignment="1">
      <alignment horizontal="center"/>
    </xf>
    <xf numFmtId="49" fontId="8" fillId="14" borderId="0" xfId="0" applyNumberFormat="1" applyFont="1" applyFill="1" applyAlignment="1">
      <alignment horizontal="center"/>
    </xf>
    <xf numFmtId="0" fontId="1" fillId="9" borderId="0" xfId="0" applyFont="1" applyFill="1"/>
    <xf numFmtId="0" fontId="0" fillId="0" borderId="6" xfId="0" applyBorder="1"/>
    <xf numFmtId="0" fontId="0" fillId="0" borderId="7" xfId="0" applyBorder="1"/>
    <xf numFmtId="165" fontId="0" fillId="0" borderId="0" xfId="0" applyNumberFormat="1"/>
    <xf numFmtId="165" fontId="2" fillId="0" borderId="0" xfId="0" applyNumberFormat="1" applyFont="1" applyFill="1" applyBorder="1"/>
    <xf numFmtId="0" fontId="1" fillId="9" borderId="11" xfId="0" applyFont="1" applyFill="1" applyBorder="1"/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0" xfId="0" applyFont="1" applyFill="1" applyBorder="1"/>
    <xf numFmtId="49" fontId="1" fillId="3" borderId="14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5" borderId="14" xfId="0" applyNumberFormat="1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1" fillId="2" borderId="15" xfId="0" applyFont="1" applyFill="1" applyBorder="1"/>
    <xf numFmtId="49" fontId="1" fillId="3" borderId="16" xfId="0" applyNumberFormat="1" applyFont="1" applyFill="1" applyBorder="1" applyAlignment="1">
      <alignment horizontal="center"/>
    </xf>
    <xf numFmtId="49" fontId="1" fillId="4" borderId="16" xfId="0" applyNumberFormat="1" applyFont="1" applyFill="1" applyBorder="1" applyAlignment="1">
      <alignment horizontal="center"/>
    </xf>
    <xf numFmtId="49" fontId="1" fillId="5" borderId="16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7" fontId="0" fillId="0" borderId="0" xfId="0" applyNumberFormat="1"/>
    <xf numFmtId="168" fontId="0" fillId="0" borderId="0" xfId="0" applyNumberFormat="1"/>
    <xf numFmtId="0" fontId="3" fillId="0" borderId="0" xfId="0" applyFont="1" applyFill="1" applyBorder="1"/>
    <xf numFmtId="165" fontId="0" fillId="15" borderId="17" xfId="0" applyNumberFormat="1" applyFill="1" applyBorder="1"/>
    <xf numFmtId="0" fontId="10" fillId="15" borderId="17" xfId="0" applyFont="1" applyFill="1" applyBorder="1"/>
    <xf numFmtId="167" fontId="2" fillId="0" borderId="0" xfId="0" applyNumberFormat="1" applyFont="1"/>
    <xf numFmtId="0" fontId="6" fillId="12" borderId="0" xfId="0" applyFont="1" applyFill="1" applyAlignment="1">
      <alignment horizontal="left"/>
    </xf>
    <xf numFmtId="0" fontId="0" fillId="0" borderId="0" xfId="0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9" fontId="0" fillId="0" borderId="0" xfId="0" applyNumberForma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 applyAlignment="1">
      <alignment horizontal="left"/>
    </xf>
    <xf numFmtId="170" fontId="13" fillId="0" borderId="0" xfId="0" applyNumberFormat="1" applyFont="1" applyFill="1" applyBorder="1" applyAlignment="1">
      <alignment horizontal="left"/>
    </xf>
    <xf numFmtId="170" fontId="13" fillId="0" borderId="0" xfId="0" applyNumberFormat="1" applyFont="1" applyFill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7" fontId="10" fillId="0" borderId="0" xfId="0" applyNumberFormat="1" applyFont="1"/>
    <xf numFmtId="0" fontId="0" fillId="0" borderId="0" xfId="0" applyAlignment="1">
      <alignment horizontal="left"/>
    </xf>
    <xf numFmtId="167" fontId="2" fillId="0" borderId="0" xfId="0" applyNumberFormat="1" applyFont="1" applyAlignment="1">
      <alignment horizontal="center"/>
    </xf>
    <xf numFmtId="0" fontId="16" fillId="0" borderId="0" xfId="0" applyFont="1" applyFill="1" applyBorder="1"/>
    <xf numFmtId="49" fontId="13" fillId="0" borderId="0" xfId="0" applyNumberFormat="1" applyFont="1" applyFill="1" applyBorder="1" applyAlignment="1">
      <alignment horizontal="left"/>
    </xf>
    <xf numFmtId="0" fontId="0" fillId="0" borderId="0" xfId="0" applyNumberFormat="1" applyBorder="1"/>
    <xf numFmtId="167" fontId="0" fillId="0" borderId="0" xfId="0" applyNumberFormat="1" applyBorder="1"/>
    <xf numFmtId="167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8" xfId="0" applyFont="1" applyFill="1" applyBorder="1"/>
    <xf numFmtId="165" fontId="2" fillId="0" borderId="0" xfId="0" applyNumberFormat="1" applyFont="1"/>
    <xf numFmtId="0" fontId="0" fillId="0" borderId="19" xfId="0" applyFont="1" applyFill="1" applyBorder="1"/>
    <xf numFmtId="0" fontId="0" fillId="0" borderId="0" xfId="0" applyNumberFormat="1"/>
    <xf numFmtId="0" fontId="0" fillId="0" borderId="18" xfId="0" applyBorder="1"/>
    <xf numFmtId="0" fontId="9" fillId="0" borderId="0" xfId="0" applyFont="1"/>
    <xf numFmtId="0" fontId="0" fillId="0" borderId="0" xfId="0" applyNumberFormat="1" applyFont="1" applyFill="1" applyBorder="1"/>
    <xf numFmtId="0" fontId="1" fillId="2" borderId="0" xfId="0" applyFont="1" applyFill="1" applyAlignment="1">
      <alignment horizontal="center"/>
    </xf>
    <xf numFmtId="0" fontId="10" fillId="0" borderId="0" xfId="0" applyFont="1" applyFill="1"/>
    <xf numFmtId="165" fontId="10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170" fontId="13" fillId="0" borderId="0" xfId="0" applyNumberFormat="1" applyFont="1" applyFill="1" applyBorder="1"/>
    <xf numFmtId="0" fontId="1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right"/>
    </xf>
    <xf numFmtId="49" fontId="15" fillId="0" borderId="0" xfId="0" applyNumberFormat="1" applyFont="1" applyFill="1" applyBorder="1" applyAlignment="1">
      <alignment horizontal="center"/>
    </xf>
    <xf numFmtId="171" fontId="14" fillId="0" borderId="0" xfId="0" applyNumberFormat="1" applyFont="1" applyFill="1" applyBorder="1"/>
    <xf numFmtId="0" fontId="0" fillId="0" borderId="0" xfId="0" applyFill="1" applyBorder="1" applyAlignment="1"/>
    <xf numFmtId="166" fontId="9" fillId="0" borderId="0" xfId="0" applyNumberFormat="1" applyFont="1" applyFill="1" applyBorder="1" applyAlignme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11" borderId="0" xfId="0" applyFill="1"/>
    <xf numFmtId="0" fontId="17" fillId="0" borderId="0" xfId="0" applyFont="1" applyFill="1" applyBorder="1"/>
    <xf numFmtId="0" fontId="17" fillId="0" borderId="0" xfId="0" applyFont="1" applyFill="1"/>
    <xf numFmtId="0" fontId="17" fillId="0" borderId="0" xfId="0" applyNumberFormat="1" applyFont="1" applyFill="1" applyBorder="1"/>
    <xf numFmtId="0" fontId="17" fillId="0" borderId="0" xfId="0" applyNumberFormat="1" applyFont="1" applyFill="1"/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7" xfId="0" applyNumberFormat="1" applyBorder="1"/>
    <xf numFmtId="0" fontId="18" fillId="0" borderId="5" xfId="0" applyNumberFormat="1" applyFont="1" applyBorder="1" applyAlignment="1">
      <alignment horizontal="center"/>
    </xf>
    <xf numFmtId="0" fontId="17" fillId="0" borderId="21" xfId="0" applyFont="1" applyFill="1" applyBorder="1"/>
    <xf numFmtId="0" fontId="17" fillId="0" borderId="21" xfId="0" applyNumberFormat="1" applyFont="1" applyFill="1" applyBorder="1"/>
    <xf numFmtId="0" fontId="18" fillId="0" borderId="22" xfId="0" applyFont="1" applyBorder="1" applyAlignment="1">
      <alignment horizontal="center"/>
    </xf>
    <xf numFmtId="0" fontId="18" fillId="0" borderId="23" xfId="0" applyNumberFormat="1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0" fillId="0" borderId="20" xfId="0" applyNumberFormat="1" applyBorder="1"/>
    <xf numFmtId="0" fontId="1" fillId="9" borderId="25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49" fontId="6" fillId="14" borderId="21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21" xfId="0" applyNumberFormat="1" applyBorder="1"/>
    <xf numFmtId="0" fontId="10" fillId="0" borderId="0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9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5" borderId="0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12" borderId="0" xfId="0" applyFont="1" applyFill="1" applyAlignment="1">
      <alignment horizontal="right"/>
    </xf>
    <xf numFmtId="0" fontId="1" fillId="12" borderId="0" xfId="0" applyFont="1" applyFill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66" fontId="9" fillId="10" borderId="3" xfId="0" applyNumberFormat="1" applyFont="1" applyFill="1" applyBorder="1" applyAlignment="1">
      <alignment horizontal="center"/>
    </xf>
    <xf numFmtId="166" fontId="9" fillId="10" borderId="9" xfId="0" applyNumberFormat="1" applyFont="1" applyFill="1" applyBorder="1" applyAlignment="1">
      <alignment horizontal="center"/>
    </xf>
    <xf numFmtId="166" fontId="9" fillId="10" borderId="4" xfId="0" applyNumberFormat="1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168" fontId="0" fillId="0" borderId="0" xfId="0" applyNumberFormat="1" applyFont="1" applyFill="1" applyBorder="1"/>
    <xf numFmtId="0" fontId="19" fillId="0" borderId="0" xfId="0" applyFont="1"/>
    <xf numFmtId="0" fontId="6" fillId="0" borderId="0" xfId="0" applyFont="1"/>
    <xf numFmtId="0" fontId="15" fillId="0" borderId="0" xfId="0" applyFont="1"/>
  </cellXfs>
  <cellStyles count="1">
    <cellStyle name="Normal" xfId="0" builtinId="0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&quot;+ &quot;0&quot; kg&quot;"/>
      <fill>
        <patternFill patternType="none">
          <fgColor indexed="64"/>
          <bgColor indexed="65"/>
        </patternFill>
      </fill>
    </dxf>
    <dxf>
      <numFmt numFmtId="167" formatCode="0&quot; kg&quot;"/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7030A0"/>
        </patternFill>
      </fill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numFmt numFmtId="167" formatCode="0&quot; kg&quot;"/>
      <alignment horizontal="center" vertical="bottom" textRotation="0" wrapText="0" indent="0" justifyLastLine="0" shrinkToFit="0" readingOrder="0"/>
    </dxf>
    <dxf>
      <numFmt numFmtId="167" formatCode="0&quot; kg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7" formatCode="0&quot; kg&quot;"/>
    </dxf>
    <dxf>
      <numFmt numFmtId="167" formatCode="0&quot; kg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5" formatCode="0;\-0;;@"/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+ &quot;0&quot; kg&quot;"/>
    </dxf>
    <dxf>
      <font>
        <b/>
      </font>
      <numFmt numFmtId="167" formatCode="0&quot; kg&quot;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165" formatCode="0;\-0;;@"/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B2:D34" totalsRowShown="0">
  <autoFilter ref="B2:D34"/>
  <sortState ref="B3:D34">
    <sortCondition ref="B2:B34"/>
  </sortState>
  <tableColumns count="3">
    <tableColumn id="1" name="Pilote"/>
    <tableColumn id="2" name="Voiture"/>
    <tableColumn id="3" name="Pts." dataDxfId="108">
      <calculatedColumnFormula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70" name="Tableau125796071" displayName="Tableau125796071" ref="J2:M18" totalsRowShown="0">
  <autoFilter ref="J2:M18"/>
  <tableColumns count="4">
    <tableColumn id="1" name="Pos." dataDxfId="76">
      <calculatedColumnFormula>J2+1</calculatedColumnFormula>
    </tableColumn>
    <tableColumn id="2" name="Qualification"/>
    <tableColumn id="3" name="Meilleur Tour"/>
    <tableColumn id="4" name="Course" dataDxfId="75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71" name="Tableau2468106172" displayName="Tableau2468106172" ref="B2:G18" totalsRowShown="0">
  <autoFilter ref="B2:G18"/>
  <sortState ref="B3:H18">
    <sortCondition descending="1" ref="H2:H18"/>
  </sortState>
  <tableColumns count="6">
    <tableColumn id="1" name="Pilote" dataDxfId="74"/>
    <tableColumn id="2" name="Voiture" dataDxfId="73">
      <calculatedColumnFormula>VLOOKUP(Tableau2468106172[[#This Row],[Pilote]],Tableau2[[Pilote]:[Voiture]],2,0)</calculatedColumnFormula>
    </tableColumn>
    <tableColumn id="3" name="Qualif." dataDxfId="72"/>
    <tableColumn id="4" name="MT" dataDxfId="71">
      <calculatedColumnFormula>IF(ISNA(VLOOKUP(D3,Tableau125796071[[Pos.]:[Qualification]],2,0)),"",VLOOKUP(D3,Tableau125796071[[Pos.]:[Qualification]],2,0))</calculatedColumnFormula>
    </tableColumn>
    <tableColumn id="5" name="Course" dataDxfId="70"/>
    <tableColumn id="6" name="Pts" dataDxfId="69">
      <calculatedColumnFormula>IF(ISERROR(IF(ISNA(VLOOKUP(F3,Tableau125796071[#All],1,0)),"",VLOOKUP(F3,Tableau125796071[#All],4,0))+IF(ISNA(VLOOKUP(E3,Tableau125796071[#All],1,0)),"",VLOOKUP(F3,Tableau125796071[#All],3,0))+IF(ISNA(VLOOKUP(D3,Tableau125796071[#All],1,0)),"",VLOOKUP(F3,Tableau125796071[#All],2,0))),0,IF(ISNA(VLOOKUP(F3,Tableau125796071[#All],1,0)),"",VLOOKUP(F3,Tableau125796071[#All],4,0))+IF(ISNA(VLOOKUP(E3,Tableau125796071[#All],1,0)),"",VLOOKUP(F3,Tableau125796071[#All],3,0))+IF(ISNA(VLOOKUP(D3,Tableau125796071[#All],1,0)),"",VLOOKUP(F3,Tableau125796071[#All],2,0))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2" name="Tableau12579607173" displayName="Tableau12579607173" ref="J2:M18" totalsRowShown="0">
  <autoFilter ref="J2:M18"/>
  <tableColumns count="4">
    <tableColumn id="1" name="Pos." dataDxfId="68">
      <calculatedColumnFormula>J2+1</calculatedColumnFormula>
    </tableColumn>
    <tableColumn id="2" name="Qualification"/>
    <tableColumn id="3" name="Meilleur Tour"/>
    <tableColumn id="4" name="Course" dataDxfId="67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id="73" name="Tableau246810617274" displayName="Tableau246810617274" ref="B2:G18" totalsRowShown="0">
  <autoFilter ref="B2:G18"/>
  <sortState ref="B3:H18">
    <sortCondition descending="1" ref="H2:H18"/>
  </sortState>
  <tableColumns count="6">
    <tableColumn id="1" name="Pilote" dataDxfId="66"/>
    <tableColumn id="2" name="Voiture" dataDxfId="65">
      <calculatedColumnFormula>VLOOKUP(Tableau246810617274[[#This Row],[Pilote]],Tableau2[[Pilote]:[Voiture]],2,0)</calculatedColumnFormula>
    </tableColumn>
    <tableColumn id="3" name="Qualif." dataDxfId="64"/>
    <tableColumn id="4" name="MT" dataDxfId="63">
      <calculatedColumnFormula>IF(ISNA(VLOOKUP(D3,Tableau12579607173[[Pos.]:[Qualification]],2,0)),"",VLOOKUP(D3,Tableau12579607173[[Pos.]:[Qualification]],2,0))</calculatedColumnFormula>
    </tableColumn>
    <tableColumn id="5" name="Course" dataDxfId="62"/>
    <tableColumn id="6" name="Pts" dataDxfId="61">
      <calculatedColumnFormula>IF(ISERROR(IF(ISNA(VLOOKUP(F3,Tableau12579607173[#All],1,0)),"",VLOOKUP(F3,Tableau12579607173[#All],4,0))+IF(ISNA(VLOOKUP(E3,Tableau12579607173[#All],1,0)),"",VLOOKUP(F3,Tableau12579607173[#All],3,0))+IF(ISNA(VLOOKUP(D3,Tableau12579607173[#All],1,0)),"",VLOOKUP(F3,Tableau12579607173[#All],2,0))),0,IF(ISNA(VLOOKUP(F3,Tableau12579607173[#All],1,0)),"",VLOOKUP(F3,Tableau12579607173[#All],4,0))+IF(ISNA(VLOOKUP(E3,Tableau12579607173[#All],1,0)),"",VLOOKUP(F3,Tableau12579607173[#All],3,0))+IF(ISNA(VLOOKUP(D3,Tableau12579607173[#All],1,0)),"",VLOOKUP(F3,Tableau12579607173[#All],2,0))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74" name="Tableau1257960717375" displayName="Tableau1257960717375" ref="J2:M18" totalsRowShown="0">
  <autoFilter ref="J2:M18"/>
  <tableColumns count="4">
    <tableColumn id="1" name="Pos." dataDxfId="60">
      <calculatedColumnFormula>J2+1</calculatedColumnFormula>
    </tableColumn>
    <tableColumn id="2" name="Qualification"/>
    <tableColumn id="3" name="Meilleur Tour"/>
    <tableColumn id="4" name="Course" dataDxfId="59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75" name="Tableau24681061727476" displayName="Tableau24681061727476" ref="B2:G18" totalsRowShown="0">
  <autoFilter ref="B2:G18"/>
  <sortState ref="B3:H18">
    <sortCondition descending="1" ref="H2:H18"/>
  </sortState>
  <tableColumns count="6">
    <tableColumn id="1" name="Pilote" dataDxfId="58"/>
    <tableColumn id="2" name="Voiture" dataDxfId="57">
      <calculatedColumnFormula>VLOOKUP(Tableau24681061727476[[#This Row],[Pilote]],Tableau2[[Pilote]:[Voiture]],2,0)</calculatedColumnFormula>
    </tableColumn>
    <tableColumn id="3" name="Qualif." dataDxfId="56"/>
    <tableColumn id="4" name="MT" dataDxfId="55">
      <calculatedColumnFormula>IF(ISNA(VLOOKUP(D3,Tableau1257960717375[[Pos.]:[Qualification]],2,0)),"",VLOOKUP(D3,Tableau1257960717375[[Pos.]:[Qualification]],2,0))</calculatedColumnFormula>
    </tableColumn>
    <tableColumn id="5" name="Course" dataDxfId="54"/>
    <tableColumn id="6" name="Pts" dataDxfId="53">
      <calculatedColumnFormula>IF(ISERROR(IF(ISNA(VLOOKUP(F3,Tableau1257960717375[#All],1,0)),"",VLOOKUP(F3,Tableau1257960717375[#All],4,0))+IF(ISNA(VLOOKUP(E3,Tableau1257960717375[#All],1,0)),"",VLOOKUP(F3,Tableau1257960717375[#All],3,0))+IF(ISNA(VLOOKUP(D3,Tableau1257960717375[#All],1,0)),"",VLOOKUP(F3,Tableau1257960717375[#All],2,0))),0,IF(ISNA(VLOOKUP(F3,Tableau1257960717375[#All],1,0)),"",VLOOKUP(F3,Tableau1257960717375[#All],4,0))+IF(ISNA(VLOOKUP(E3,Tableau1257960717375[#All],1,0)),"",VLOOKUP(F3,Tableau1257960717375[#All],3,0))+IF(ISNA(VLOOKUP(D3,Tableau1257960717375[#All],1,0)),"",VLOOKUP(F3,Tableau1257960717375[#All],2,0))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76" name="Tableau125796071737577" displayName="Tableau125796071737577" ref="J2:M18" totalsRowShown="0">
  <autoFilter ref="J2:M18"/>
  <tableColumns count="4">
    <tableColumn id="1" name="Pos." dataDxfId="52">
      <calculatedColumnFormula>J2+1</calculatedColumnFormula>
    </tableColumn>
    <tableColumn id="2" name="Qualification"/>
    <tableColumn id="3" name="Meilleur Tour"/>
    <tableColumn id="4" name="Course" dataDxfId="51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id="77" name="Tableau2468106172747678" displayName="Tableau2468106172747678" ref="B2:G18" totalsRowShown="0">
  <autoFilter ref="B2:G18"/>
  <sortState ref="B3:H18">
    <sortCondition descending="1" ref="H2:H18"/>
  </sortState>
  <tableColumns count="6">
    <tableColumn id="1" name="Pilote" dataDxfId="50"/>
    <tableColumn id="2" name="Voiture" dataDxfId="49">
      <calculatedColumnFormula>VLOOKUP(Tableau2468106172747678[[#This Row],[Pilote]],Tableau2[[Pilote]:[Voiture]],2,0)</calculatedColumnFormula>
    </tableColumn>
    <tableColumn id="3" name="Qualif." dataDxfId="48"/>
    <tableColumn id="4" name="MT" dataDxfId="47">
      <calculatedColumnFormula>IF(ISNA(VLOOKUP(D3,Tableau125796071737577[[Pos.]:[Qualification]],2,0)),"",VLOOKUP(D3,Tableau125796071737577[[Pos.]:[Qualification]],2,0))</calculatedColumnFormula>
    </tableColumn>
    <tableColumn id="5" name="Course" dataDxfId="46"/>
    <tableColumn id="6" name="Pts" dataDxfId="45">
      <calculatedColumnFormula>IF(ISERROR(IF(ISNA(VLOOKUP(F3,Tableau125796071737577[#All],1,0)),"",VLOOKUP(F3,Tableau125796071737577[#All],4,0))+IF(ISNA(VLOOKUP(E3,Tableau125796071737577[#All],1,0)),"",VLOOKUP(F3,Tableau125796071737577[#All],3,0))+IF(ISNA(VLOOKUP(D3,Tableau125796071737577[#All],1,0)),"",VLOOKUP(F3,Tableau125796071737577[#All],2,0))),0,IF(ISNA(VLOOKUP(F3,Tableau125796071737577[#All],1,0)),"",VLOOKUP(F3,Tableau125796071737577[#All],4,0))+IF(ISNA(VLOOKUP(E3,Tableau125796071737577[#All],1,0)),"",VLOOKUP(F3,Tableau125796071737577[#All],3,0))+IF(ISNA(VLOOKUP(D3,Tableau125796071737577[#All],1,0)),"",VLOOKUP(F3,Tableau125796071737577[#All],2,0))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78" name="Tableau12579607173757779" displayName="Tableau12579607173757779" ref="J2:M18" totalsRowShown="0">
  <autoFilter ref="J2:M18"/>
  <tableColumns count="4">
    <tableColumn id="1" name="Pos." dataDxfId="44">
      <calculatedColumnFormula>J2+1</calculatedColumnFormula>
    </tableColumn>
    <tableColumn id="2" name="Qualification"/>
    <tableColumn id="3" name="Meilleur Tour"/>
    <tableColumn id="4" name="Course" dataDxfId="43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id="79" name="Tableau246810617274767880" displayName="Tableau246810617274767880" ref="B2:G18" totalsRowShown="0">
  <autoFilter ref="B2:G18"/>
  <sortState ref="B3:H18">
    <sortCondition descending="1" ref="H2:H18"/>
  </sortState>
  <tableColumns count="6">
    <tableColumn id="1" name="Pilote" dataDxfId="42"/>
    <tableColumn id="2" name="Voiture" dataDxfId="41">
      <calculatedColumnFormula>VLOOKUP(Tableau246810617274767880[[#This Row],[Pilote]],Tableau2[[Pilote]:[Voiture]],2,0)</calculatedColumnFormula>
    </tableColumn>
    <tableColumn id="3" name="Qualif." dataDxfId="40"/>
    <tableColumn id="4" name="MT" dataDxfId="39">
      <calculatedColumnFormula>IF(ISNA(VLOOKUP(D3,Tableau12579607173757779[[Pos.]:[Qualification]],2,0)),"",VLOOKUP(D3,Tableau12579607173757779[[Pos.]:[Qualification]],2,0))</calculatedColumnFormula>
    </tableColumn>
    <tableColumn id="5" name="Course" dataDxfId="38"/>
    <tableColumn id="6" name="Pts" dataDxfId="37">
      <calculatedColumnFormula>IF(ISERROR(IF(ISNA(VLOOKUP(F3,Tableau12579607173757779[#All],1,0)),"",VLOOKUP(F3,Tableau12579607173757779[#All],4,0))+IF(ISNA(VLOOKUP(E3,Tableau12579607173757779[#All],1,0)),"",VLOOKUP(F3,Tableau12579607173757779[#All],3,0))+IF(ISNA(VLOOKUP(D3,Tableau12579607173757779[#All],1,0)),"",VLOOKUP(F3,Tableau12579607173757779[#All],2,0))),0,IF(ISNA(VLOOKUP(F3,Tableau12579607173757779[#All],1,0)),"",VLOOKUP(F3,Tableau12579607173757779[#All],4,0))+IF(ISNA(VLOOKUP(E3,Tableau12579607173757779[#All],1,0)),"",VLOOKUP(F3,Tableau12579607173757779[#All],3,0))+IF(ISNA(VLOOKUP(D3,Tableau12579607173757779[#All],1,0)),"",VLOOKUP(F3,Tableau12579607173757779[#All],2,0)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G2:H13" totalsRowShown="0">
  <autoFilter ref="G2:H13"/>
  <sortState ref="G3:H10">
    <sortCondition descending="1" ref="H2:H10"/>
  </sortState>
  <tableColumns count="2">
    <tableColumn id="1" name="Constructeur"/>
    <tableColumn id="2" name="Pts." dataDxfId="107">
      <calculatedColumnFormula>SUMIF(Tableau2[Voiture],Tableau3[[#This Row],[Constructeur]],(Tableau2[Pts.]))</calculatedColumnFormula>
    </tableColumn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id="80" name="Tableau1257960717375777981" displayName="Tableau1257960717375777981" ref="J2:M18" totalsRowShown="0">
  <autoFilter ref="J2:M18"/>
  <tableColumns count="4">
    <tableColumn id="1" name="Pos." dataDxfId="36">
      <calculatedColumnFormula>J2+1</calculatedColumnFormula>
    </tableColumn>
    <tableColumn id="2" name="Qualification"/>
    <tableColumn id="3" name="Meilleur Tour"/>
    <tableColumn id="4" name="Course" dataDxfId="35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id="81" name="Tableau24681061727476788082" displayName="Tableau24681061727476788082" ref="B2:G18" totalsRowShown="0">
  <autoFilter ref="B2:G18"/>
  <sortState ref="B3:H18">
    <sortCondition descending="1" ref="H2:H18"/>
  </sortState>
  <tableColumns count="6">
    <tableColumn id="1" name="Pilote" dataDxfId="34"/>
    <tableColumn id="2" name="Voiture" dataDxfId="33">
      <calculatedColumnFormula>VLOOKUP(Tableau24681061727476788082[[#This Row],[Pilote]],Tableau2[[Pilote]:[Voiture]],2,0)</calculatedColumnFormula>
    </tableColumn>
    <tableColumn id="3" name="Qualif." dataDxfId="32"/>
    <tableColumn id="4" name="MT" dataDxfId="31">
      <calculatedColumnFormula>IF(ISNA(VLOOKUP(D3,Tableau1257960717375777981[[Pos.]:[Qualification]],2,0)),"",VLOOKUP(D3,Tableau1257960717375777981[[Pos.]:[Qualification]],2,0))</calculatedColumnFormula>
    </tableColumn>
    <tableColumn id="5" name="Course" dataDxfId="30"/>
    <tableColumn id="6" name="Pts" dataDxfId="29">
      <calculatedColumnFormula>IF(ISERROR(IF(ISNA(VLOOKUP(F3,Tableau1257960717375777981[#All],1,0)),"",VLOOKUP(F3,Tableau1257960717375777981[#All],4,0))+IF(ISNA(VLOOKUP(E3,Tableau1257960717375777981[#All],1,0)),"",VLOOKUP(F3,Tableau1257960717375777981[#All],3,0))+IF(ISNA(VLOOKUP(D3,Tableau1257960717375777981[#All],1,0)),"",VLOOKUP(F3,Tableau1257960717375777981[#All],2,0))),0,IF(ISNA(VLOOKUP(F3,Tableau1257960717375777981[#All],1,0)),"",VLOOKUP(F3,Tableau1257960717375777981[#All],4,0))+IF(ISNA(VLOOKUP(E3,Tableau1257960717375777981[#All],1,0)),"",VLOOKUP(F3,Tableau1257960717375777981[#All],3,0))+IF(ISNA(VLOOKUP(D3,Tableau1257960717375777981[#All],1,0)),"",VLOOKUP(F3,Tableau1257960717375777981[#All],2,0)))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82" name="Tableau125796071737577798183" displayName="Tableau125796071737577798183" ref="J2:M18" totalsRowShown="0">
  <autoFilter ref="J2:M18"/>
  <tableColumns count="4">
    <tableColumn id="1" name="Pos." dataDxfId="28">
      <calculatedColumnFormula>J2+1</calculatedColumnFormula>
    </tableColumn>
    <tableColumn id="2" name="Qualification"/>
    <tableColumn id="3" name="Meilleur Tour"/>
    <tableColumn id="4" name="Course" dataDxfId="27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id="83" name="Tableau2468106172747678808284" displayName="Tableau2468106172747678808284" ref="B2:G18" totalsRowShown="0">
  <autoFilter ref="B2:G18"/>
  <sortState ref="B3:H18">
    <sortCondition descending="1" ref="H2:H18"/>
  </sortState>
  <tableColumns count="6">
    <tableColumn id="1" name="Pilote" dataDxfId="26"/>
    <tableColumn id="2" name="Voiture" dataDxfId="25">
      <calculatedColumnFormula>VLOOKUP(Tableau2468106172747678808284[[#This Row],[Pilote]],Tableau2[[Pilote]:[Voiture]],2,0)</calculatedColumnFormula>
    </tableColumn>
    <tableColumn id="3" name="Qualif." dataDxfId="24"/>
    <tableColumn id="4" name="MT" dataDxfId="23">
      <calculatedColumnFormula>IF(ISNA(VLOOKUP(D3,Tableau125796071737577798183[[Pos.]:[Qualification]],2,0)),"",VLOOKUP(D3,Tableau125796071737577798183[[Pos.]:[Qualification]],2,0))</calculatedColumnFormula>
    </tableColumn>
    <tableColumn id="5" name="Course" dataDxfId="22"/>
    <tableColumn id="6" name="Pts" dataDxfId="21">
      <calculatedColumnFormula>IF(ISERROR(IF(ISNA(VLOOKUP(F3,Tableau125796071737577798183[#All],1,0)),"",VLOOKUP(F3,Tableau125796071737577798183[#All],4,0))+IF(ISNA(VLOOKUP(E3,Tableau125796071737577798183[#All],1,0)),"",VLOOKUP(F3,Tableau125796071737577798183[#All],3,0))+IF(ISNA(VLOOKUP(D3,Tableau125796071737577798183[#All],1,0)),"",VLOOKUP(F3,Tableau125796071737577798183[#All],2,0))),0,IF(ISNA(VLOOKUP(F3,Tableau125796071737577798183[#All],1,0)),"",VLOOKUP(F3,Tableau125796071737577798183[#All],4,0))+IF(ISNA(VLOOKUP(E3,Tableau125796071737577798183[#All],1,0)),"",VLOOKUP(F3,Tableau125796071737577798183[#All],3,0))+IF(ISNA(VLOOKUP(D3,Tableau125796071737577798183[#All],1,0)),"",VLOOKUP(F3,Tableau125796071737577798183[#All],2,0)))</calculatedColumn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84" name="Tableau125796085" displayName="Tableau125796085" ref="J2:M18" totalsRowShown="0">
  <autoFilter ref="J2:M18"/>
  <tableColumns count="4">
    <tableColumn id="1" name="Pos." dataDxfId="20">
      <calculatedColumnFormula>J2+1</calculatedColumnFormula>
    </tableColumn>
    <tableColumn id="2" name="Qualification"/>
    <tableColumn id="3" name="Meilleur Tour"/>
    <tableColumn id="4" name="Course" dataDxfId="19"/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id="85" name="Tableau2468106186" displayName="Tableau2468106186" ref="B2:G18" totalsRowShown="0">
  <autoFilter ref="B2:G18"/>
  <sortState ref="B3:H18">
    <sortCondition descending="1" ref="H2:H18"/>
  </sortState>
  <tableColumns count="6">
    <tableColumn id="1" name="Pilote" dataDxfId="18"/>
    <tableColumn id="2" name="Voiture" dataDxfId="17">
      <calculatedColumnFormula>VLOOKUP(Tableau2468106186[[#This Row],[Pilote]],Tableau2[[Pilote]:[Voiture]],2,0)</calculatedColumnFormula>
    </tableColumn>
    <tableColumn id="3" name="Qualif." dataDxfId="16"/>
    <tableColumn id="4" name="MT" dataDxfId="15">
      <calculatedColumnFormula>IF(ISNA(VLOOKUP(D3,Tableau1257960[[Pos.]:[Qualification]],2,0)),"",VLOOKUP(D3,Tableau1257960[[Pos.]:[Qualification]],2,0))</calculatedColumnFormula>
    </tableColumn>
    <tableColumn id="5" name="Course" dataDxfId="14"/>
    <tableColumn id="6" name="Pts" dataDxfId="13">
      <calculatedColumnFormula>IF(ISERROR(IF(ISNA(VLOOKUP(F3,Tableau125796085[#All],1,0)),"",VLOOKUP(F3,Tableau125796085[#All],4,0))+IF(ISNA(VLOOKUP(E3,Tableau125796085[#All],1,0)),"",VLOOKUP(F3,Tableau125796085[#All],3,0))+IF(ISNA(VLOOKUP(D3,Tableau125796085[#All],1,0)),"",VLOOKUP(F3,Tableau125796085[#All],2,0))),0,IF(ISNA(VLOOKUP(F3,Tableau125796085[#All],1,0)),"",VLOOKUP(F3,Tableau125796085[#All],4,0))+IF(ISNA(VLOOKUP(E3,Tableau125796085[#All],1,0)),"",VLOOKUP(F3,Tableau125796085[#All],3,0))+IF(ISNA(VLOOKUP(D3,Tableau125796085[#All],1,0)),"",VLOOKUP(F3,Tableau125796085[#All],2,0)))</calculatedColumnFormula>
    </tableColumn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1" name="Tableau1257960852" displayName="Tableau1257960852" ref="J2:M34" totalsRowShown="0" headerRowDxfId="12">
  <autoFilter ref="J2:M34"/>
  <tableColumns count="4">
    <tableColumn id="1" name="Pos." dataDxfId="11"/>
    <tableColumn id="2" name="Qualification"/>
    <tableColumn id="3" name="Meilleur Tour"/>
    <tableColumn id="4" name="Course" dataDxfId="10"/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id="4" name="Tableau24681061865" displayName="Tableau24681061865" ref="B2:G34" totalsRowShown="0">
  <autoFilter ref="B2:G34"/>
  <sortState ref="B3:H18">
    <sortCondition descending="1" ref="H2:H18"/>
  </sortState>
  <tableColumns count="6">
    <tableColumn id="1" name="Pilote" dataDxfId="9"/>
    <tableColumn id="2" name="Voiture" dataDxfId="8">
      <calculatedColumnFormula>VLOOKUP(Tableau24681061865[[#This Row],[Pilote]],Tableau2[[Pilote]:[Voiture]],2,0)</calculatedColumnFormula>
    </tableColumn>
    <tableColumn id="3" name="Qualif." dataDxfId="7"/>
    <tableColumn id="4" name="MT" dataDxfId="6">
      <calculatedColumnFormula>IF(ISNA(VLOOKUP(D3,Tableau1257960[[Pos.]:[Qualification]],2,0)),"",VLOOKUP(D3,Tableau1257960[[Pos.]:[Qualification]],2,0))</calculatedColumnFormula>
    </tableColumn>
    <tableColumn id="5" name="Course" dataDxfId="5"/>
    <tableColumn id="6" name="Pts" dataDxfId="4">
      <calculatedColumnFormula>IF(ISERROR(IF(ISNA(VLOOKUP(F3,Tableau1257960852[#All],1,0)),"",VLOOKUP(F3,Tableau1257960852[#All],4,0))+IF(ISNA(VLOOKUP(E3,Tableau1257960852[#All],1,0)),"",VLOOKUP(F3,Tableau1257960852[#All],3,0))+IF(ISNA(VLOOKUP(D3,Tableau1257960852[#All],1,0)),"",VLOOKUP(F3,Tableau1257960852[#All],2,0))),0,IF(ISNA(VLOOKUP(F3,Tableau1257960852[#All],1,0)),"",VLOOKUP(F3,Tableau1257960852[#All],4,0))+IF(ISNA(VLOOKUP(E3,Tableau1257960852[#All],1,0)),"",VLOOKUP(F3,Tableau1257960852[#All],3,0))+IF(ISNA(VLOOKUP(D3,Tableau1257960852[#All],1,0)),"",VLOOKUP(F3,Tableau1257960852[#All],2,0)))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5" name="Tableau12579608526" displayName="Tableau12579608526" ref="O2:R18" totalsRowShown="0">
  <autoFilter ref="O2:R18"/>
  <tableColumns count="4">
    <tableColumn id="1" name="Pos." dataDxfId="3">
      <calculatedColumnFormula>O2+1</calculatedColumnFormula>
    </tableColumn>
    <tableColumn id="2" name="Qualification"/>
    <tableColumn id="3" name="Meilleur Tour"/>
    <tableColumn id="4" name="Course" dataDxf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5" name="Tableau35" displayName="Tableau35" ref="O2:W34" totalsRowShown="0" headerRowDxfId="106" dataDxfId="105">
  <autoFilter ref="O2:W34"/>
  <sortState ref="O3:Y34">
    <sortCondition ref="O2:O34"/>
  </sortState>
  <tableColumns count="9">
    <tableColumn id="1" name="Pilote" dataDxfId="104"/>
    <tableColumn id="2" name="1" dataDxfId="103">
      <calculatedColumnFormula>IF(ISNA(VLOOKUP(Tableau35[[#This Row],[Pilote]],Tableau24681061[#All],6,0)),0,VLOOKUP(Tableau35[[#This Row],[Pilote]],Tableau24681061[#All],6,0))</calculatedColumnFormula>
    </tableColumn>
    <tableColumn id="3" name="2" dataDxfId="102">
      <calculatedColumnFormula>IF(ISNA(VLOOKUP(Tableau35[[#This Row],[Pilote]],Tableau2468106172[#All],6,0)),0,VLOOKUP(Tableau35[[#This Row],[Pilote]],Tableau2468106172[#All],6,0))</calculatedColumnFormula>
    </tableColumn>
    <tableColumn id="4" name="3" dataDxfId="101">
      <calculatedColumnFormula>IF(ISNA(VLOOKUP(Tableau35[[#This Row],[Pilote]],Tableau246810617274[#All],6,0)),0,VLOOKUP(Tableau35[[#This Row],[Pilote]],Tableau246810617274[#All],6,0))</calculatedColumnFormula>
    </tableColumn>
    <tableColumn id="5" name="4" dataDxfId="100">
      <calculatedColumnFormula>IF(ISNA(VLOOKUP(Tableau35[[#This Row],[Pilote]],Tableau24681061727476[#All],6,0)),0,VLOOKUP(Tableau35[[#This Row],[Pilote]],Tableau24681061727476[#All],6,0))</calculatedColumnFormula>
    </tableColumn>
    <tableColumn id="6" name="5" dataDxfId="99">
      <calculatedColumnFormula>IF(ISNA(VLOOKUP(Tableau35[[#This Row],[Pilote]],Tableau2468106172747678[#All],6,0)),0,VLOOKUP(Tableau35[[#This Row],[Pilote]],Tableau2468106172747678[#All],6,0))</calculatedColumnFormula>
    </tableColumn>
    <tableColumn id="7" name="6" dataDxfId="98">
      <calculatedColumnFormula>IF(ISNA(VLOOKUP(Tableau35[[#This Row],[Pilote]],Tableau246810617274767880[#All],6,0)),0,VLOOKUP(Tableau35[[#This Row],[Pilote]],Tableau246810617274767880[#All],6,0))</calculatedColumnFormula>
    </tableColumn>
    <tableColumn id="8" name="7" dataDxfId="97">
      <calculatedColumnFormula>IF(ISNA(VLOOKUP(Tableau35[[#This Row],[Pilote]],Tableau24681061727476788082[#All],6,0)),0,VLOOKUP(Tableau35[[#This Row],[Pilote]],Tableau24681061727476788082[#All],6,0))</calculatedColumnFormula>
    </tableColumn>
    <tableColumn id="9" name="8" dataDxfId="96">
      <calculatedColumnFormula>IF(ISNA(VLOOKUP(Tableau35[[#This Row],[Pilote]],Tableau2468106172747678808284[#All],6,0)),0,VLOOKUP(Tableau35[[#This Row],[Pilote]],Tableau2468106172747678808284[#All],6,0))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33" name="Tableau33" displayName="Tableau33" ref="B1:G33" totalsRowShown="0">
  <autoFilter ref="B1:G33"/>
  <sortState ref="B2:G33">
    <sortCondition descending="1" ref="G1:G33"/>
  </sortState>
  <tableColumns count="6">
    <tableColumn id="1" name="Pilote"/>
    <tableColumn id="2" name="Voiture">
      <calculatedColumnFormula>VLOOKUP(Tableau33[[#This Row],[Pilote]],Tableau2[[Pilote]:[Voiture]],2,0)</calculatedColumnFormula>
    </tableColumn>
    <tableColumn id="3" name="Lest " dataDxfId="1">
      <calculatedColumnFormula>IF(VLOOKUP(Tableau33[[#This Row],[Pilote]],Tableau2[],3,0)&lt;'Classement général'!$F$16,Tableau33[[#This Row],[Lest additionnel]],2*(VLOOKUP(Tableau33[[#This Row],[Pilote]],Tableau2[],3,0)-'Classement général'!$F$16)+Tableau33[[#This Row],[Lest additionnel]])</calculatedColumnFormula>
    </tableColumn>
    <tableColumn id="4" name="Poids total" dataDxfId="95">
      <calculatedColumnFormula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calculatedColumnFormula>
    </tableColumn>
    <tableColumn id="6" name="Lest additionnel" dataDxfId="94"/>
    <tableColumn id="5" name="Pts." dataDxfId="93">
      <calculatedColumnFormula>IF(ISNA(VLOOKUP(Tableau33[[#This Row],[Pilote]],Tableau2[],3,0)),0,VLOOKUP(Tableau33[[#This Row],[Pilote]],Tableau2[],3,0))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4" name="Tableau34" displayName="Tableau34" ref="I1:K12" totalsRowShown="0">
  <autoFilter ref="I1:K12"/>
  <tableColumns count="3">
    <tableColumn id="1" name="Voiture" dataDxfId="92"/>
    <tableColumn id="2" name="Poids de base" dataDxfId="91"/>
    <tableColumn id="3" name="Poids maximum" dataDxfId="90">
      <calculatedColumnFormula>Tableau34[[#This Row],[Poids de base]]+200</calculatedColumn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41" name="Tableau41" displayName="Tableau41" ref="B37:F62" totalsRowShown="0">
  <autoFilter ref="B37:F62"/>
  <sortState ref="B38:F62">
    <sortCondition descending="1" ref="D37:D62"/>
  </sortState>
  <tableColumns count="5">
    <tableColumn id="1" name="Pilote" dataDxfId="89"/>
    <tableColumn id="2" name="Voiture" dataDxfId="88">
      <calculatedColumnFormula>VLOOKUP(Tableau41[[#This Row],[Pilote]],Tableau2[[Pilote]:[Voiture]],2,0)</calculatedColumnFormula>
    </tableColumn>
    <tableColumn id="3" name="Lest" dataDxfId="87">
      <calculatedColumnFormula>VLOOKUP(Tableau41[[#This Row],[Pilote]],Tableau33[[Pilote]:[Lest additionnel]],3,0)</calculatedColumnFormula>
    </tableColumn>
    <tableColumn id="4" name="Poids total" dataDxfId="86">
      <calculatedColumnFormula>VLOOKUP(Tableau41[[#This Row],[Pilote]],Tableau33[[Pilote]:[Lest additionnel]],4,0)</calculatedColumnFormula>
    </tableColumn>
    <tableColumn id="5" name="PP" dataDxfId="8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au6" displayName="Tableau6" ref="J14:K19" totalsRowShown="0">
  <autoFilter ref="J14:K19"/>
  <tableColumns count="2">
    <tableColumn id="1" name="Position meeting"/>
    <tableColumn id="2" name="Lest additionnel" dataDxfId="0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59" name="Tableau1257960" displayName="Tableau1257960" ref="J2:M18" totalsRowShown="0">
  <autoFilter ref="J2:M18"/>
  <tableColumns count="4">
    <tableColumn id="1" name="Pos." dataDxfId="84">
      <calculatedColumnFormula>J2+1</calculatedColumnFormula>
    </tableColumn>
    <tableColumn id="2" name="Qualification"/>
    <tableColumn id="3" name="Meilleur Tour"/>
    <tableColumn id="4" name="Course" dataDxfId="83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id="60" name="Tableau24681061" displayName="Tableau24681061" ref="B2:G18" totalsRowShown="0">
  <autoFilter ref="B2:G18"/>
  <sortState ref="B3:H18">
    <sortCondition descending="1" ref="H2:H18"/>
  </sortState>
  <tableColumns count="6">
    <tableColumn id="1" name="Pilote" dataDxfId="82"/>
    <tableColumn id="2" name="Voiture" dataDxfId="81">
      <calculatedColumnFormula>VLOOKUP(Tableau24681061[[#This Row],[Pilote]],Tableau2[[Pilote]:[Voiture]],2,0)</calculatedColumnFormula>
    </tableColumn>
    <tableColumn id="3" name="Qualif." dataDxfId="80"/>
    <tableColumn id="4" name="MT" dataDxfId="79"/>
    <tableColumn id="5" name="Course" dataDxfId="78"/>
    <tableColumn id="6" name="Pts" dataDxfId="77">
      <calculatedColumnFormula>IF(ISERROR(IF(ISNA(VLOOKUP(F3,Tableau1257960[#All],1,0)),"",VLOOKUP(F3,Tableau1257960[#All],4,0))+IF(ISNA(VLOOKUP(E3,Tableau1257960[#All],1,0)),"",VLOOKUP(F3,Tableau1257960[#All],3,0))+IF(ISNA(VLOOKUP(D3,Tableau1257960[#All],1,0)),"",VLOOKUP(F3,Tableau1257960[#All],2,0))),0,IF(ISNA(VLOOKUP(F3,Tableau1257960[#All],1,0)),"",VLOOKUP(F3,Tableau1257960[#All],4,0))+IF(ISNA(VLOOKUP(E3,Tableau1257960[#All],1,0)),"",VLOOKUP(F3,Tableau1257960[#All],3,0))+IF(ISNA(VLOOKUP(D3,Tableau1257960[#All],1,0)),"",VLOOKUP(F3,Tableau1257960[#All],2,0)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table" Target="../tables/table2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2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workbookViewId="0">
      <selection activeCell="AF16" sqref="AF16"/>
    </sheetView>
  </sheetViews>
  <sheetFormatPr baseColWidth="10" defaultRowHeight="15"/>
  <cols>
    <col min="1" max="1" width="4.42578125" customWidth="1"/>
    <col min="2" max="2" width="13.42578125" customWidth="1"/>
    <col min="5" max="5" width="2.28515625" customWidth="1"/>
    <col min="6" max="6" width="4.5703125" customWidth="1"/>
    <col min="7" max="7" width="16.42578125" customWidth="1"/>
    <col min="8" max="8" width="6.42578125" customWidth="1"/>
    <col min="9" max="9" width="2.28515625" customWidth="1"/>
    <col min="10" max="10" width="2.5703125" style="1" customWidth="1"/>
    <col min="11" max="11" width="2.28515625" style="1" customWidth="1"/>
    <col min="12" max="12" width="2.42578125" style="1" customWidth="1"/>
    <col min="13" max="13" width="2.28515625" style="1" customWidth="1"/>
    <col min="14" max="14" width="2.5703125" style="1" customWidth="1"/>
    <col min="15" max="15" width="12.7109375" style="1" customWidth="1"/>
    <col min="16" max="20" width="2.28515625" style="1" customWidth="1"/>
    <col min="21" max="21" width="2.28515625" customWidth="1"/>
    <col min="22" max="24" width="2.42578125" customWidth="1"/>
    <col min="25" max="25" width="2.5703125" customWidth="1"/>
    <col min="28" max="28" width="15.85546875" customWidth="1"/>
    <col min="29" max="29" width="17" customWidth="1"/>
  </cols>
  <sheetData>
    <row r="1" spans="1:29">
      <c r="A1" s="112" t="s">
        <v>16</v>
      </c>
      <c r="B1" s="112"/>
      <c r="C1" s="30">
        <v>0</v>
      </c>
      <c r="D1" s="17" t="s">
        <v>17</v>
      </c>
      <c r="F1" s="113" t="s">
        <v>18</v>
      </c>
      <c r="G1" s="113"/>
      <c r="H1" s="113"/>
      <c r="J1" s="6"/>
      <c r="K1" s="6"/>
      <c r="L1" s="6"/>
      <c r="M1" s="6"/>
      <c r="O1" s="117" t="s">
        <v>32</v>
      </c>
      <c r="P1" s="117"/>
      <c r="Q1" s="117"/>
      <c r="R1" s="117"/>
      <c r="S1" s="117"/>
      <c r="T1" s="117"/>
      <c r="U1" s="117"/>
      <c r="V1" s="117"/>
      <c r="W1" s="117"/>
      <c r="X1" s="6"/>
      <c r="Y1" s="6"/>
    </row>
    <row r="2" spans="1:29">
      <c r="A2" s="22" t="s">
        <v>0</v>
      </c>
      <c r="B2" t="s">
        <v>2</v>
      </c>
      <c r="C2" t="s">
        <v>3</v>
      </c>
      <c r="D2" t="s">
        <v>1</v>
      </c>
      <c r="F2" s="31" t="s">
        <v>0</v>
      </c>
      <c r="G2" t="s">
        <v>19</v>
      </c>
      <c r="H2" t="s">
        <v>1</v>
      </c>
      <c r="J2" s="72"/>
      <c r="K2" s="72"/>
      <c r="L2" s="72"/>
      <c r="M2" s="72"/>
      <c r="O2" s="38" t="s">
        <v>2</v>
      </c>
      <c r="P2" s="38" t="s">
        <v>24</v>
      </c>
      <c r="Q2" s="38" t="s">
        <v>25</v>
      </c>
      <c r="R2" s="38" t="s">
        <v>26</v>
      </c>
      <c r="S2" s="38" t="s">
        <v>27</v>
      </c>
      <c r="T2" s="38" t="s">
        <v>28</v>
      </c>
      <c r="U2" s="38" t="s">
        <v>29</v>
      </c>
      <c r="V2" s="38" t="s">
        <v>30</v>
      </c>
      <c r="W2" s="38" t="s">
        <v>31</v>
      </c>
      <c r="X2" s="38"/>
      <c r="Y2" s="38"/>
      <c r="AB2" s="8"/>
      <c r="AC2" s="8"/>
    </row>
    <row r="3" spans="1:29">
      <c r="A3" s="26">
        <v>1</v>
      </c>
      <c r="B3" t="s">
        <v>7</v>
      </c>
      <c r="D3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3" s="32">
        <v>1</v>
      </c>
      <c r="G3" t="s">
        <v>69</v>
      </c>
      <c r="H3">
        <f>SUMIF(Tableau2[Voiture],Tableau3[[#This Row],[Constructeur]],(Tableau2[Pts.]))</f>
        <v>0</v>
      </c>
      <c r="J3" s="9"/>
      <c r="K3" s="9"/>
      <c r="L3" s="9"/>
      <c r="M3" s="9"/>
      <c r="O3" s="1" t="s">
        <v>7</v>
      </c>
      <c r="P3" s="1">
        <f>IF(ISNA(VLOOKUP(Tableau35[[#This Row],[Pilote]],Tableau24681061[#All],6,0)),0,VLOOKUP(Tableau35[[#This Row],[Pilote]],Tableau24681061[#All],6,0))</f>
        <v>0</v>
      </c>
      <c r="Q3" s="1">
        <f>IF(ISNA(VLOOKUP(Tableau35[[#This Row],[Pilote]],Tableau2468106172[#All],6,0)),0,VLOOKUP(Tableau35[[#This Row],[Pilote]],Tableau2468106172[#All],6,0))</f>
        <v>0</v>
      </c>
      <c r="R3" s="1">
        <f>IF(ISNA(VLOOKUP(Tableau35[[#This Row],[Pilote]],Tableau246810617274[#All],6,0)),0,VLOOKUP(Tableau35[[#This Row],[Pilote]],Tableau246810617274[#All],6,0))</f>
        <v>0</v>
      </c>
      <c r="S3" s="1">
        <f>IF(ISNA(VLOOKUP(Tableau35[[#This Row],[Pilote]],Tableau24681061727476[#All],6,0)),0,VLOOKUP(Tableau35[[#This Row],[Pilote]],Tableau24681061727476[#All],6,0))</f>
        <v>0</v>
      </c>
      <c r="T3" s="1">
        <f>IF(ISNA(VLOOKUP(Tableau35[[#This Row],[Pilote]],Tableau2468106172747678[#All],6,0)),0,VLOOKUP(Tableau35[[#This Row],[Pilote]],Tableau2468106172747678[#All],6,0))</f>
        <v>0</v>
      </c>
      <c r="U3" s="1">
        <f>IF(ISNA(VLOOKUP(Tableau35[[#This Row],[Pilote]],Tableau246810617274767880[#All],6,0)),0,VLOOKUP(Tableau35[[#This Row],[Pilote]],Tableau246810617274767880[#All],6,0))</f>
        <v>0</v>
      </c>
      <c r="V3" s="1">
        <f>IF(ISNA(VLOOKUP(Tableau35[[#This Row],[Pilote]],Tableau24681061727476788082[#All],6,0)),0,VLOOKUP(Tableau35[[#This Row],[Pilote]],Tableau24681061727476788082[#All],6,0))</f>
        <v>0</v>
      </c>
      <c r="W3" s="1">
        <f>IF(ISNA(VLOOKUP(Tableau35[[#This Row],[Pilote]],Tableau2468106172747678808284[#All],6,0)),0,VLOOKUP(Tableau35[[#This Row],[Pilote]],Tableau2468106172747678808284[#All],6,0))</f>
        <v>0</v>
      </c>
      <c r="X3" s="1"/>
      <c r="Y3" s="1"/>
      <c r="AB3" s="1"/>
      <c r="AC3" s="8"/>
    </row>
    <row r="4" spans="1:29">
      <c r="A4" s="27">
        <f>A3+1</f>
        <v>2</v>
      </c>
      <c r="B4" t="s">
        <v>9</v>
      </c>
      <c r="D4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4" s="33">
        <f>F3+1</f>
        <v>2</v>
      </c>
      <c r="G4" t="s">
        <v>70</v>
      </c>
      <c r="H4">
        <f>SUMIF(Tableau2[Voiture],Tableau3[[#This Row],[Constructeur]],(Tableau2[Pts.]))</f>
        <v>0</v>
      </c>
      <c r="J4" s="9"/>
      <c r="K4" s="9"/>
      <c r="L4" s="9"/>
      <c r="M4" s="9"/>
      <c r="O4" s="1" t="s">
        <v>9</v>
      </c>
      <c r="P4" s="1">
        <f>IF(ISNA(VLOOKUP(Tableau35[[#This Row],[Pilote]],Tableau24681061[#All],6,0)),0,VLOOKUP(Tableau35[[#This Row],[Pilote]],Tableau24681061[#All],6,0))</f>
        <v>0</v>
      </c>
      <c r="Q4" s="1">
        <f>IF(ISNA(VLOOKUP(Tableau35[[#This Row],[Pilote]],Tableau2468106172[#All],6,0)),0,VLOOKUP(Tableau35[[#This Row],[Pilote]],Tableau2468106172[#All],6,0))</f>
        <v>0</v>
      </c>
      <c r="R4" s="1">
        <f>IF(ISNA(VLOOKUP(Tableau35[[#This Row],[Pilote]],Tableau246810617274[#All],6,0)),0,VLOOKUP(Tableau35[[#This Row],[Pilote]],Tableau246810617274[#All],6,0))</f>
        <v>0</v>
      </c>
      <c r="S4" s="1">
        <f>IF(ISNA(VLOOKUP(Tableau35[[#This Row],[Pilote]],Tableau24681061727476[#All],6,0)),0,VLOOKUP(Tableau35[[#This Row],[Pilote]],Tableau24681061727476[#All],6,0))</f>
        <v>0</v>
      </c>
      <c r="T4" s="1">
        <f>IF(ISNA(VLOOKUP(Tableau35[[#This Row],[Pilote]],Tableau2468106172747678[#All],6,0)),0,VLOOKUP(Tableau35[[#This Row],[Pilote]],Tableau2468106172747678[#All],6,0))</f>
        <v>0</v>
      </c>
      <c r="U4" s="1">
        <f>IF(ISNA(VLOOKUP(Tableau35[[#This Row],[Pilote]],Tableau246810617274767880[#All],6,0)),0,VLOOKUP(Tableau35[[#This Row],[Pilote]],Tableau246810617274767880[#All],6,0))</f>
        <v>0</v>
      </c>
      <c r="V4" s="1">
        <f>IF(ISNA(VLOOKUP(Tableau35[[#This Row],[Pilote]],Tableau24681061727476788082[#All],6,0)),0,VLOOKUP(Tableau35[[#This Row],[Pilote]],Tableau24681061727476788082[#All],6,0))</f>
        <v>0</v>
      </c>
      <c r="W4" s="1">
        <f>IF(ISNA(VLOOKUP(Tableau35[[#This Row],[Pilote]],Tableau2468106172747678808284[#All],6,0)),0,VLOOKUP(Tableau35[[#This Row],[Pilote]],Tableau2468106172747678808284[#All],6,0))</f>
        <v>0</v>
      </c>
      <c r="X4" s="1"/>
      <c r="Y4" s="1"/>
      <c r="AB4" s="1"/>
      <c r="AC4" s="8"/>
    </row>
    <row r="5" spans="1:29">
      <c r="A5" s="28">
        <f>A4+1</f>
        <v>3</v>
      </c>
      <c r="B5" t="s">
        <v>5</v>
      </c>
      <c r="D5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5" s="34">
        <f>F4+1</f>
        <v>3</v>
      </c>
      <c r="G5" t="s">
        <v>71</v>
      </c>
      <c r="H5">
        <f>SUMIF(Tableau2[Voiture],Tableau3[[#This Row],[Constructeur]],(Tableau2[Pts.]))</f>
        <v>0</v>
      </c>
      <c r="J5" s="9"/>
      <c r="K5" s="9"/>
      <c r="L5" s="9"/>
      <c r="M5" s="9"/>
      <c r="O5" s="1" t="s">
        <v>5</v>
      </c>
      <c r="P5" s="1">
        <f>IF(ISNA(VLOOKUP(Tableau35[[#This Row],[Pilote]],Tableau24681061[#All],6,0)),0,VLOOKUP(Tableau35[[#This Row],[Pilote]],Tableau24681061[#All],6,0))</f>
        <v>0</v>
      </c>
      <c r="Q5" s="1">
        <f>IF(ISNA(VLOOKUP(Tableau35[[#This Row],[Pilote]],Tableau2468106172[#All],6,0)),0,VLOOKUP(Tableau35[[#This Row],[Pilote]],Tableau2468106172[#All],6,0))</f>
        <v>0</v>
      </c>
      <c r="R5" s="1">
        <f>IF(ISNA(VLOOKUP(Tableau35[[#This Row],[Pilote]],Tableau246810617274[#All],6,0)),0,VLOOKUP(Tableau35[[#This Row],[Pilote]],Tableau246810617274[#All],6,0))</f>
        <v>0</v>
      </c>
      <c r="S5" s="1">
        <f>IF(ISNA(VLOOKUP(Tableau35[[#This Row],[Pilote]],Tableau24681061727476[#All],6,0)),0,VLOOKUP(Tableau35[[#This Row],[Pilote]],Tableau24681061727476[#All],6,0))</f>
        <v>0</v>
      </c>
      <c r="T5" s="1">
        <f>IF(ISNA(VLOOKUP(Tableau35[[#This Row],[Pilote]],Tableau2468106172747678[#All],6,0)),0,VLOOKUP(Tableau35[[#This Row],[Pilote]],Tableau2468106172747678[#All],6,0))</f>
        <v>0</v>
      </c>
      <c r="U5" s="1">
        <f>IF(ISNA(VLOOKUP(Tableau35[[#This Row],[Pilote]],Tableau246810617274767880[#All],6,0)),0,VLOOKUP(Tableau35[[#This Row],[Pilote]],Tableau246810617274767880[#All],6,0))</f>
        <v>0</v>
      </c>
      <c r="V5" s="1">
        <f>IF(ISNA(VLOOKUP(Tableau35[[#This Row],[Pilote]],Tableau24681061727476788082[#All],6,0)),0,VLOOKUP(Tableau35[[#This Row],[Pilote]],Tableau24681061727476788082[#All],6,0))</f>
        <v>0</v>
      </c>
      <c r="W5" s="1">
        <f>IF(ISNA(VLOOKUP(Tableau35[[#This Row],[Pilote]],Tableau2468106172747678808284[#All],6,0)),0,VLOOKUP(Tableau35[[#This Row],[Pilote]],Tableau2468106172747678808284[#All],6,0))</f>
        <v>0</v>
      </c>
      <c r="X5" s="1"/>
      <c r="Y5" s="1"/>
      <c r="AB5" s="1"/>
      <c r="AC5" s="8"/>
    </row>
    <row r="6" spans="1:29">
      <c r="A6" s="23">
        <f t="shared" ref="A6:A34" si="0">A5+1</f>
        <v>4</v>
      </c>
      <c r="B6" s="70" t="s">
        <v>4</v>
      </c>
      <c r="C6" s="70" t="s">
        <v>6</v>
      </c>
      <c r="D6" s="71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6" s="35">
        <v>4</v>
      </c>
      <c r="G6" t="s">
        <v>72</v>
      </c>
      <c r="H6">
        <f>SUMIF(Tableau2[Voiture],Tableau3[[#This Row],[Constructeur]],(Tableau2[Pts.]))</f>
        <v>0</v>
      </c>
      <c r="J6" s="9"/>
      <c r="K6" s="9"/>
      <c r="L6" s="9"/>
      <c r="M6" s="9"/>
      <c r="O6" s="1" t="s">
        <v>4</v>
      </c>
      <c r="P6" s="1">
        <f>IF(ISNA(VLOOKUP(Tableau35[[#This Row],[Pilote]],Tableau24681061[#All],6,0)),0,VLOOKUP(Tableau35[[#This Row],[Pilote]],Tableau24681061[#All],6,0))</f>
        <v>0</v>
      </c>
      <c r="Q6" s="1">
        <f>IF(ISNA(VLOOKUP(Tableau35[[#This Row],[Pilote]],Tableau2468106172[#All],6,0)),0,VLOOKUP(Tableau35[[#This Row],[Pilote]],Tableau2468106172[#All],6,0))</f>
        <v>0</v>
      </c>
      <c r="R6" s="1">
        <f>IF(ISNA(VLOOKUP(Tableau35[[#This Row],[Pilote]],Tableau246810617274[#All],6,0)),0,VLOOKUP(Tableau35[[#This Row],[Pilote]],Tableau246810617274[#All],6,0))</f>
        <v>0</v>
      </c>
      <c r="S6" s="1">
        <f>IF(ISNA(VLOOKUP(Tableau35[[#This Row],[Pilote]],Tableau24681061727476[#All],6,0)),0,VLOOKUP(Tableau35[[#This Row],[Pilote]],Tableau24681061727476[#All],6,0))</f>
        <v>0</v>
      </c>
      <c r="T6" s="1">
        <f>IF(ISNA(VLOOKUP(Tableau35[[#This Row],[Pilote]],Tableau2468106172747678[#All],6,0)),0,VLOOKUP(Tableau35[[#This Row],[Pilote]],Tableau2468106172747678[#All],6,0))</f>
        <v>0</v>
      </c>
      <c r="U6" s="1">
        <f>IF(ISNA(VLOOKUP(Tableau35[[#This Row],[Pilote]],Tableau246810617274767880[#All],6,0)),0,VLOOKUP(Tableau35[[#This Row],[Pilote]],Tableau246810617274767880[#All],6,0))</f>
        <v>0</v>
      </c>
      <c r="V6" s="1">
        <f>IF(ISNA(VLOOKUP(Tableau35[[#This Row],[Pilote]],Tableau24681061727476788082[#All],6,0)),0,VLOOKUP(Tableau35[[#This Row],[Pilote]],Tableau24681061727476788082[#All],6,0))</f>
        <v>0</v>
      </c>
      <c r="W6" s="1">
        <f>IF(ISNA(VLOOKUP(Tableau35[[#This Row],[Pilote]],Tableau2468106172747678808284[#All],6,0)),0,VLOOKUP(Tableau35[[#This Row],[Pilote]],Tableau2468106172747678808284[#All],6,0))</f>
        <v>0</v>
      </c>
      <c r="X6" s="1"/>
      <c r="Y6" s="1"/>
      <c r="AB6" s="1"/>
      <c r="AC6" s="8"/>
    </row>
    <row r="7" spans="1:29">
      <c r="A7" s="23">
        <f t="shared" si="0"/>
        <v>5</v>
      </c>
      <c r="B7" s="70" t="s">
        <v>83</v>
      </c>
      <c r="C7" s="70"/>
      <c r="D7" s="71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7" s="35">
        <v>5</v>
      </c>
      <c r="G7" t="s">
        <v>10</v>
      </c>
      <c r="H7">
        <f>SUMIF(Tableau2[Voiture],Tableau3[[#This Row],[Constructeur]],(Tableau2[Pts.]))</f>
        <v>0</v>
      </c>
      <c r="J7" s="9"/>
      <c r="K7" s="9"/>
      <c r="L7" s="9"/>
      <c r="M7" s="9"/>
      <c r="O7" s="1" t="s">
        <v>83</v>
      </c>
      <c r="P7" s="1">
        <f>IF(ISNA(VLOOKUP(Tableau35[[#This Row],[Pilote]],Tableau24681061[#All],6,0)),0,VLOOKUP(Tableau35[[#This Row],[Pilote]],Tableau24681061[#All],6,0))</f>
        <v>0</v>
      </c>
      <c r="Q7" s="1">
        <f>IF(ISNA(VLOOKUP(Tableau35[[#This Row],[Pilote]],Tableau2468106172[#All],6,0)),0,VLOOKUP(Tableau35[[#This Row],[Pilote]],Tableau2468106172[#All],6,0))</f>
        <v>0</v>
      </c>
      <c r="R7" s="1">
        <f>IF(ISNA(VLOOKUP(Tableau35[[#This Row],[Pilote]],Tableau246810617274[#All],6,0)),0,VLOOKUP(Tableau35[[#This Row],[Pilote]],Tableau246810617274[#All],6,0))</f>
        <v>0</v>
      </c>
      <c r="S7" s="1">
        <f>IF(ISNA(VLOOKUP(Tableau35[[#This Row],[Pilote]],Tableau24681061727476[#All],6,0)),0,VLOOKUP(Tableau35[[#This Row],[Pilote]],Tableau24681061727476[#All],6,0))</f>
        <v>0</v>
      </c>
      <c r="T7" s="1">
        <f>IF(ISNA(VLOOKUP(Tableau35[[#This Row],[Pilote]],Tableau2468106172747678[#All],6,0)),0,VLOOKUP(Tableau35[[#This Row],[Pilote]],Tableau2468106172747678[#All],6,0))</f>
        <v>0</v>
      </c>
      <c r="U7" s="1">
        <f>IF(ISNA(VLOOKUP(Tableau35[[#This Row],[Pilote]],Tableau246810617274767880[#All],6,0)),0,VLOOKUP(Tableau35[[#This Row],[Pilote]],Tableau246810617274767880[#All],6,0))</f>
        <v>0</v>
      </c>
      <c r="V7" s="1">
        <f>IF(ISNA(VLOOKUP(Tableau35[[#This Row],[Pilote]],Tableau24681061727476788082[#All],6,0)),0,VLOOKUP(Tableau35[[#This Row],[Pilote]],Tableau24681061727476788082[#All],6,0))</f>
        <v>0</v>
      </c>
      <c r="W7" s="1">
        <f>IF(ISNA(VLOOKUP(Tableau35[[#This Row],[Pilote]],Tableau2468106172747678808284[#All],6,0)),0,VLOOKUP(Tableau35[[#This Row],[Pilote]],Tableau2468106172747678808284[#All],6,0))</f>
        <v>0</v>
      </c>
      <c r="X7" s="1"/>
      <c r="Y7" s="1"/>
      <c r="AB7" s="1"/>
      <c r="AC7" s="8"/>
    </row>
    <row r="8" spans="1:29">
      <c r="A8" s="23">
        <f t="shared" si="0"/>
        <v>6</v>
      </c>
      <c r="B8" s="70"/>
      <c r="C8" s="70"/>
      <c r="D8" s="71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8" s="35">
        <v>6</v>
      </c>
      <c r="G8" t="s">
        <v>73</v>
      </c>
      <c r="H8">
        <f>SUMIF(Tableau2[Voiture],Tableau3[[#This Row],[Constructeur]],(Tableau2[Pts.]))</f>
        <v>0</v>
      </c>
      <c r="J8" s="9"/>
      <c r="K8" s="9"/>
      <c r="L8" s="9"/>
      <c r="M8" s="9"/>
      <c r="P8" s="1">
        <f>IF(ISNA(VLOOKUP(Tableau35[[#This Row],[Pilote]],Tableau24681061[#All],6,0)),0,VLOOKUP(Tableau35[[#This Row],[Pilote]],Tableau24681061[#All],6,0))</f>
        <v>0</v>
      </c>
      <c r="Q8" s="1">
        <f>IF(ISNA(VLOOKUP(Tableau35[[#This Row],[Pilote]],Tableau2468106172[#All],6,0)),0,VLOOKUP(Tableau35[[#This Row],[Pilote]],Tableau2468106172[#All],6,0))</f>
        <v>0</v>
      </c>
      <c r="R8" s="1">
        <f>IF(ISNA(VLOOKUP(Tableau35[[#This Row],[Pilote]],Tableau246810617274[#All],6,0)),0,VLOOKUP(Tableau35[[#This Row],[Pilote]],Tableau246810617274[#All],6,0))</f>
        <v>0</v>
      </c>
      <c r="S8" s="1">
        <f>IF(ISNA(VLOOKUP(Tableau35[[#This Row],[Pilote]],Tableau24681061727476[#All],6,0)),0,VLOOKUP(Tableau35[[#This Row],[Pilote]],Tableau24681061727476[#All],6,0))</f>
        <v>0</v>
      </c>
      <c r="T8" s="1">
        <f>IF(ISNA(VLOOKUP(Tableau35[[#This Row],[Pilote]],Tableau2468106172747678[#All],6,0)),0,VLOOKUP(Tableau35[[#This Row],[Pilote]],Tableau2468106172747678[#All],6,0))</f>
        <v>0</v>
      </c>
      <c r="U8" s="1">
        <f>IF(ISNA(VLOOKUP(Tableau35[[#This Row],[Pilote]],Tableau246810617274767880[#All],6,0)),0,VLOOKUP(Tableau35[[#This Row],[Pilote]],Tableau246810617274767880[#All],6,0))</f>
        <v>0</v>
      </c>
      <c r="V8" s="1">
        <f>IF(ISNA(VLOOKUP(Tableau35[[#This Row],[Pilote]],Tableau24681061727476788082[#All],6,0)),0,VLOOKUP(Tableau35[[#This Row],[Pilote]],Tableau24681061727476788082[#All],6,0))</f>
        <v>0</v>
      </c>
      <c r="W8" s="1">
        <f>IF(ISNA(VLOOKUP(Tableau35[[#This Row],[Pilote]],Tableau2468106172747678808284[#All],6,0)),0,VLOOKUP(Tableau35[[#This Row],[Pilote]],Tableau2468106172747678808284[#All],6,0))</f>
        <v>0</v>
      </c>
      <c r="X8" s="1"/>
      <c r="Y8" s="1"/>
      <c r="AB8" s="1"/>
      <c r="AC8" s="8"/>
    </row>
    <row r="9" spans="1:29">
      <c r="A9" s="23">
        <f t="shared" si="0"/>
        <v>7</v>
      </c>
      <c r="D9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9" s="35">
        <v>7</v>
      </c>
      <c r="G9" t="s">
        <v>74</v>
      </c>
      <c r="H9">
        <f>SUMIF(Tableau2[Voiture],Tableau3[[#This Row],[Constructeur]],(Tableau2[Pts.]))</f>
        <v>0</v>
      </c>
      <c r="J9" s="9"/>
      <c r="K9" s="9"/>
      <c r="L9" s="9"/>
      <c r="M9" s="9"/>
      <c r="P9" s="1">
        <f>IF(ISNA(VLOOKUP(Tableau35[[#This Row],[Pilote]],Tableau24681061[#All],6,0)),0,VLOOKUP(Tableau35[[#This Row],[Pilote]],Tableau24681061[#All],6,0))</f>
        <v>0</v>
      </c>
      <c r="Q9" s="1">
        <f>IF(ISNA(VLOOKUP(Tableau35[[#This Row],[Pilote]],Tableau2468106172[#All],6,0)),0,VLOOKUP(Tableau35[[#This Row],[Pilote]],Tableau2468106172[#All],6,0))</f>
        <v>0</v>
      </c>
      <c r="R9" s="1">
        <f>IF(ISNA(VLOOKUP(Tableau35[[#This Row],[Pilote]],Tableau246810617274[#All],6,0)),0,VLOOKUP(Tableau35[[#This Row],[Pilote]],Tableau246810617274[#All],6,0))</f>
        <v>0</v>
      </c>
      <c r="S9" s="1">
        <f>IF(ISNA(VLOOKUP(Tableau35[[#This Row],[Pilote]],Tableau24681061727476[#All],6,0)),0,VLOOKUP(Tableau35[[#This Row],[Pilote]],Tableau24681061727476[#All],6,0))</f>
        <v>0</v>
      </c>
      <c r="T9" s="1">
        <f>IF(ISNA(VLOOKUP(Tableau35[[#This Row],[Pilote]],Tableau2468106172747678[#All],6,0)),0,VLOOKUP(Tableau35[[#This Row],[Pilote]],Tableau2468106172747678[#All],6,0))</f>
        <v>0</v>
      </c>
      <c r="U9" s="1">
        <f>IF(ISNA(VLOOKUP(Tableau35[[#This Row],[Pilote]],Tableau246810617274767880[#All],6,0)),0,VLOOKUP(Tableau35[[#This Row],[Pilote]],Tableau246810617274767880[#All],6,0))</f>
        <v>0</v>
      </c>
      <c r="V9" s="1">
        <f>IF(ISNA(VLOOKUP(Tableau35[[#This Row],[Pilote]],Tableau24681061727476788082[#All],6,0)),0,VLOOKUP(Tableau35[[#This Row],[Pilote]],Tableau24681061727476788082[#All],6,0))</f>
        <v>0</v>
      </c>
      <c r="W9" s="1">
        <f>IF(ISNA(VLOOKUP(Tableau35[[#This Row],[Pilote]],Tableau2468106172747678808284[#All],6,0)),0,VLOOKUP(Tableau35[[#This Row],[Pilote]],Tableau2468106172747678808284[#All],6,0))</f>
        <v>0</v>
      </c>
      <c r="X9" s="1"/>
      <c r="Y9" s="1"/>
      <c r="AB9" s="1"/>
      <c r="AC9" s="8"/>
    </row>
    <row r="10" spans="1:29">
      <c r="A10" s="23">
        <f t="shared" si="0"/>
        <v>8</v>
      </c>
      <c r="D10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10" s="35">
        <v>8</v>
      </c>
      <c r="G10" t="s">
        <v>6</v>
      </c>
      <c r="H10">
        <f>SUMIF(Tableau2[Voiture],Tableau3[[#This Row],[Constructeur]],(Tableau2[Pts.]))</f>
        <v>0</v>
      </c>
      <c r="J10" s="9"/>
      <c r="K10" s="9"/>
      <c r="L10" s="9"/>
      <c r="M10" s="9"/>
      <c r="P10" s="1">
        <f>IF(ISNA(VLOOKUP(Tableau35[[#This Row],[Pilote]],Tableau24681061[#All],6,0)),0,VLOOKUP(Tableau35[[#This Row],[Pilote]],Tableau24681061[#All],6,0))</f>
        <v>0</v>
      </c>
      <c r="Q10" s="1">
        <f>IF(ISNA(VLOOKUP(Tableau35[[#This Row],[Pilote]],Tableau2468106172[#All],6,0)),0,VLOOKUP(Tableau35[[#This Row],[Pilote]],Tableau2468106172[#All],6,0))</f>
        <v>0</v>
      </c>
      <c r="R10" s="1">
        <f>IF(ISNA(VLOOKUP(Tableau35[[#This Row],[Pilote]],Tableau246810617274[#All],6,0)),0,VLOOKUP(Tableau35[[#This Row],[Pilote]],Tableau246810617274[#All],6,0))</f>
        <v>0</v>
      </c>
      <c r="S10" s="1">
        <f>IF(ISNA(VLOOKUP(Tableau35[[#This Row],[Pilote]],Tableau24681061727476[#All],6,0)),0,VLOOKUP(Tableau35[[#This Row],[Pilote]],Tableau24681061727476[#All],6,0))</f>
        <v>0</v>
      </c>
      <c r="T10" s="1">
        <f>IF(ISNA(VLOOKUP(Tableau35[[#This Row],[Pilote]],Tableau2468106172747678[#All],6,0)),0,VLOOKUP(Tableau35[[#This Row],[Pilote]],Tableau2468106172747678[#All],6,0))</f>
        <v>0</v>
      </c>
      <c r="U10" s="1">
        <f>IF(ISNA(VLOOKUP(Tableau35[[#This Row],[Pilote]],Tableau246810617274767880[#All],6,0)),0,VLOOKUP(Tableau35[[#This Row],[Pilote]],Tableau246810617274767880[#All],6,0))</f>
        <v>0</v>
      </c>
      <c r="V10" s="1">
        <f>IF(ISNA(VLOOKUP(Tableau35[[#This Row],[Pilote]],Tableau24681061727476788082[#All],6,0)),0,VLOOKUP(Tableau35[[#This Row],[Pilote]],Tableau24681061727476788082[#All],6,0))</f>
        <v>0</v>
      </c>
      <c r="W10" s="1">
        <f>IF(ISNA(VLOOKUP(Tableau35[[#This Row],[Pilote]],Tableau2468106172747678808284[#All],6,0)),0,VLOOKUP(Tableau35[[#This Row],[Pilote]],Tableau2468106172747678808284[#All],6,0))</f>
        <v>0</v>
      </c>
      <c r="X10" s="1"/>
      <c r="Y10" s="1"/>
      <c r="AB10" s="1"/>
      <c r="AC10" s="8"/>
    </row>
    <row r="11" spans="1:29">
      <c r="A11" s="23">
        <f t="shared" si="0"/>
        <v>9</v>
      </c>
      <c r="D11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11" s="35">
        <v>9</v>
      </c>
      <c r="G11" t="s">
        <v>8</v>
      </c>
      <c r="H11" s="65">
        <f>SUMIF(Tableau2[Voiture],Tableau3[[#This Row],[Constructeur]],(Tableau2[Pts.]))</f>
        <v>0</v>
      </c>
      <c r="J11" s="9"/>
      <c r="K11" s="9"/>
      <c r="L11" s="9"/>
      <c r="M11" s="9"/>
      <c r="P11" s="1">
        <f>IF(ISNA(VLOOKUP(Tableau35[[#This Row],[Pilote]],Tableau24681061[#All],6,0)),0,VLOOKUP(Tableau35[[#This Row],[Pilote]],Tableau24681061[#All],6,0))</f>
        <v>0</v>
      </c>
      <c r="Q11" s="1">
        <f>IF(ISNA(VLOOKUP(Tableau35[[#This Row],[Pilote]],Tableau2468106172[#All],6,0)),0,VLOOKUP(Tableau35[[#This Row],[Pilote]],Tableau2468106172[#All],6,0))</f>
        <v>0</v>
      </c>
      <c r="R11" s="1">
        <f>IF(ISNA(VLOOKUP(Tableau35[[#This Row],[Pilote]],Tableau246810617274[#All],6,0)),0,VLOOKUP(Tableau35[[#This Row],[Pilote]],Tableau246810617274[#All],6,0))</f>
        <v>0</v>
      </c>
      <c r="S11" s="1">
        <f>IF(ISNA(VLOOKUP(Tableau35[[#This Row],[Pilote]],Tableau24681061727476[#All],6,0)),0,VLOOKUP(Tableau35[[#This Row],[Pilote]],Tableau24681061727476[#All],6,0))</f>
        <v>0</v>
      </c>
      <c r="T11" s="1">
        <f>IF(ISNA(VLOOKUP(Tableau35[[#This Row],[Pilote]],Tableau2468106172747678[#All],6,0)),0,VLOOKUP(Tableau35[[#This Row],[Pilote]],Tableau2468106172747678[#All],6,0))</f>
        <v>0</v>
      </c>
      <c r="U11" s="1">
        <f>IF(ISNA(VLOOKUP(Tableau35[[#This Row],[Pilote]],Tableau246810617274767880[#All],6,0)),0,VLOOKUP(Tableau35[[#This Row],[Pilote]],Tableau246810617274767880[#All],6,0))</f>
        <v>0</v>
      </c>
      <c r="V11" s="1">
        <f>IF(ISNA(VLOOKUP(Tableau35[[#This Row],[Pilote]],Tableau24681061727476788082[#All],6,0)),0,VLOOKUP(Tableau35[[#This Row],[Pilote]],Tableau24681061727476788082[#All],6,0))</f>
        <v>0</v>
      </c>
      <c r="W11" s="1">
        <f>IF(ISNA(VLOOKUP(Tableau35[[#This Row],[Pilote]],Tableau2468106172747678808284[#All],6,0)),0,VLOOKUP(Tableau35[[#This Row],[Pilote]],Tableau2468106172747678808284[#All],6,0))</f>
        <v>0</v>
      </c>
      <c r="X11" s="1"/>
      <c r="Y11" s="1"/>
      <c r="AB11" s="1"/>
      <c r="AC11" s="8"/>
    </row>
    <row r="12" spans="1:29">
      <c r="A12" s="23">
        <f t="shared" si="0"/>
        <v>10</v>
      </c>
      <c r="D12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12" s="35">
        <v>10</v>
      </c>
      <c r="G12" t="s">
        <v>11</v>
      </c>
      <c r="H12" s="65">
        <f>SUMIF(Tableau2[Voiture],Tableau3[[#This Row],[Constructeur]],(Tableau2[Pts.]))</f>
        <v>0</v>
      </c>
      <c r="J12" s="9"/>
      <c r="K12" s="9"/>
      <c r="L12" s="9"/>
      <c r="M12" s="9"/>
      <c r="P12" s="1">
        <f>IF(ISNA(VLOOKUP(Tableau35[[#This Row],[Pilote]],Tableau24681061[#All],6,0)),0,VLOOKUP(Tableau35[[#This Row],[Pilote]],Tableau24681061[#All],6,0))</f>
        <v>0</v>
      </c>
      <c r="Q12" s="1">
        <f>IF(ISNA(VLOOKUP(Tableau35[[#This Row],[Pilote]],Tableau2468106172[#All],6,0)),0,VLOOKUP(Tableau35[[#This Row],[Pilote]],Tableau2468106172[#All],6,0))</f>
        <v>0</v>
      </c>
      <c r="R12" s="1">
        <f>IF(ISNA(VLOOKUP(Tableau35[[#This Row],[Pilote]],Tableau246810617274[#All],6,0)),0,VLOOKUP(Tableau35[[#This Row],[Pilote]],Tableau246810617274[#All],6,0))</f>
        <v>0</v>
      </c>
      <c r="S12" s="1">
        <f>IF(ISNA(VLOOKUP(Tableau35[[#This Row],[Pilote]],Tableau24681061727476[#All],6,0)),0,VLOOKUP(Tableau35[[#This Row],[Pilote]],Tableau24681061727476[#All],6,0))</f>
        <v>0</v>
      </c>
      <c r="T12" s="1">
        <f>IF(ISNA(VLOOKUP(Tableau35[[#This Row],[Pilote]],Tableau2468106172747678[#All],6,0)),0,VLOOKUP(Tableau35[[#This Row],[Pilote]],Tableau2468106172747678[#All],6,0))</f>
        <v>0</v>
      </c>
      <c r="U12" s="1">
        <f>IF(ISNA(VLOOKUP(Tableau35[[#This Row],[Pilote]],Tableau246810617274767880[#All],6,0)),0,VLOOKUP(Tableau35[[#This Row],[Pilote]],Tableau246810617274767880[#All],6,0))</f>
        <v>0</v>
      </c>
      <c r="V12" s="1">
        <f>IF(ISNA(VLOOKUP(Tableau35[[#This Row],[Pilote]],Tableau24681061727476788082[#All],6,0)),0,VLOOKUP(Tableau35[[#This Row],[Pilote]],Tableau24681061727476788082[#All],6,0))</f>
        <v>0</v>
      </c>
      <c r="W12" s="1">
        <f>IF(ISNA(VLOOKUP(Tableau35[[#This Row],[Pilote]],Tableau2468106172747678808284[#All],6,0)),0,VLOOKUP(Tableau35[[#This Row],[Pilote]],Tableau2468106172747678808284[#All],6,0))</f>
        <v>0</v>
      </c>
      <c r="X12" s="1"/>
      <c r="Y12" s="1"/>
      <c r="AB12" s="1"/>
      <c r="AC12" s="8"/>
    </row>
    <row r="13" spans="1:29">
      <c r="A13" s="23">
        <f t="shared" si="0"/>
        <v>11</v>
      </c>
      <c r="D13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13" s="35">
        <v>11</v>
      </c>
      <c r="G13" t="s">
        <v>75</v>
      </c>
      <c r="H13" s="65">
        <f>SUMIF(Tableau2[Voiture],Tableau3[[#This Row],[Constructeur]],(Tableau2[Pts.]))</f>
        <v>0</v>
      </c>
      <c r="J13" s="9"/>
      <c r="K13" s="9"/>
      <c r="L13" s="9"/>
      <c r="M13" s="9"/>
      <c r="P13" s="1">
        <f>IF(ISNA(VLOOKUP(Tableau35[[#This Row],[Pilote]],Tableau24681061[#All],6,0)),0,VLOOKUP(Tableau35[[#This Row],[Pilote]],Tableau24681061[#All],6,0))</f>
        <v>0</v>
      </c>
      <c r="Q13" s="1">
        <f>IF(ISNA(VLOOKUP(Tableau35[[#This Row],[Pilote]],Tableau2468106172[#All],6,0)),0,VLOOKUP(Tableau35[[#This Row],[Pilote]],Tableau2468106172[#All],6,0))</f>
        <v>0</v>
      </c>
      <c r="R13" s="1">
        <f>IF(ISNA(VLOOKUP(Tableau35[[#This Row],[Pilote]],Tableau246810617274[#All],6,0)),0,VLOOKUP(Tableau35[[#This Row],[Pilote]],Tableau246810617274[#All],6,0))</f>
        <v>0</v>
      </c>
      <c r="S13" s="1">
        <f>IF(ISNA(VLOOKUP(Tableau35[[#This Row],[Pilote]],Tableau24681061727476[#All],6,0)),0,VLOOKUP(Tableau35[[#This Row],[Pilote]],Tableau24681061727476[#All],6,0))</f>
        <v>0</v>
      </c>
      <c r="T13" s="1">
        <f>IF(ISNA(VLOOKUP(Tableau35[[#This Row],[Pilote]],Tableau2468106172747678[#All],6,0)),0,VLOOKUP(Tableau35[[#This Row],[Pilote]],Tableau2468106172747678[#All],6,0))</f>
        <v>0</v>
      </c>
      <c r="U13" s="1">
        <f>IF(ISNA(VLOOKUP(Tableau35[[#This Row],[Pilote]],Tableau246810617274767880[#All],6,0)),0,VLOOKUP(Tableau35[[#This Row],[Pilote]],Tableau246810617274767880[#All],6,0))</f>
        <v>0</v>
      </c>
      <c r="V13" s="1">
        <f>IF(ISNA(VLOOKUP(Tableau35[[#This Row],[Pilote]],Tableau24681061727476788082[#All],6,0)),0,VLOOKUP(Tableau35[[#This Row],[Pilote]],Tableau24681061727476788082[#All],6,0))</f>
        <v>0</v>
      </c>
      <c r="W13" s="1">
        <f>IF(ISNA(VLOOKUP(Tableau35[[#This Row],[Pilote]],Tableau2468106172747678808284[#All],6,0)),0,VLOOKUP(Tableau35[[#This Row],[Pilote]],Tableau2468106172747678808284[#All],6,0))</f>
        <v>0</v>
      </c>
      <c r="X13" s="1"/>
      <c r="Y13" s="1"/>
      <c r="AB13" s="1"/>
      <c r="AC13" s="8"/>
    </row>
    <row r="14" spans="1:29" ht="15.75" thickBot="1">
      <c r="A14" s="23">
        <f t="shared" si="0"/>
        <v>12</v>
      </c>
      <c r="D14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14" s="9"/>
      <c r="K14" s="9"/>
      <c r="L14" s="9"/>
      <c r="M14" s="9"/>
      <c r="P14" s="1">
        <f>IF(ISNA(VLOOKUP(Tableau35[[#This Row],[Pilote]],Tableau24681061[#All],6,0)),0,VLOOKUP(Tableau35[[#This Row],[Pilote]],Tableau24681061[#All],6,0))</f>
        <v>0</v>
      </c>
      <c r="Q14" s="1">
        <f>IF(ISNA(VLOOKUP(Tableau35[[#This Row],[Pilote]],Tableau2468106172[#All],6,0)),0,VLOOKUP(Tableau35[[#This Row],[Pilote]],Tableau2468106172[#All],6,0))</f>
        <v>0</v>
      </c>
      <c r="R14" s="1">
        <f>IF(ISNA(VLOOKUP(Tableau35[[#This Row],[Pilote]],Tableau246810617274[#All],6,0)),0,VLOOKUP(Tableau35[[#This Row],[Pilote]],Tableau246810617274[#All],6,0))</f>
        <v>0</v>
      </c>
      <c r="S14" s="1">
        <f>IF(ISNA(VLOOKUP(Tableau35[[#This Row],[Pilote]],Tableau24681061727476[#All],6,0)),0,VLOOKUP(Tableau35[[#This Row],[Pilote]],Tableau24681061727476[#All],6,0))</f>
        <v>0</v>
      </c>
      <c r="T14" s="1">
        <f>IF(ISNA(VLOOKUP(Tableau35[[#This Row],[Pilote]],Tableau2468106172747678[#All],6,0)),0,VLOOKUP(Tableau35[[#This Row],[Pilote]],Tableau2468106172747678[#All],6,0))</f>
        <v>0</v>
      </c>
      <c r="U14" s="1">
        <f>IF(ISNA(VLOOKUP(Tableau35[[#This Row],[Pilote]],Tableau246810617274767880[#All],6,0)),0,VLOOKUP(Tableau35[[#This Row],[Pilote]],Tableau246810617274767880[#All],6,0))</f>
        <v>0</v>
      </c>
      <c r="V14" s="1">
        <f>IF(ISNA(VLOOKUP(Tableau35[[#This Row],[Pilote]],Tableau24681061727476788082[#All],6,0)),0,VLOOKUP(Tableau35[[#This Row],[Pilote]],Tableau24681061727476788082[#All],6,0))</f>
        <v>0</v>
      </c>
      <c r="W14" s="1">
        <f>IF(ISNA(VLOOKUP(Tableau35[[#This Row],[Pilote]],Tableau2468106172747678808284[#All],6,0)),0,VLOOKUP(Tableau35[[#This Row],[Pilote]],Tableau2468106172747678808284[#All],6,0))</f>
        <v>0</v>
      </c>
      <c r="X14" s="1"/>
      <c r="Y14" s="1"/>
      <c r="AB14" s="1"/>
      <c r="AC14" s="8"/>
    </row>
    <row r="15" spans="1:29" ht="15.75" thickTop="1">
      <c r="A15" s="23">
        <f t="shared" si="0"/>
        <v>13</v>
      </c>
      <c r="D15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15" s="114" t="s">
        <v>99</v>
      </c>
      <c r="G15" s="115"/>
      <c r="H15" s="116"/>
      <c r="J15" s="9"/>
      <c r="K15" s="9"/>
      <c r="L15" s="9"/>
      <c r="M15" s="9"/>
      <c r="P15" s="1">
        <f>IF(ISNA(VLOOKUP(Tableau35[[#This Row],[Pilote]],Tableau24681061[#All],6,0)),0,VLOOKUP(Tableau35[[#This Row],[Pilote]],Tableau24681061[#All],6,0))</f>
        <v>0</v>
      </c>
      <c r="Q15" s="1">
        <f>IF(ISNA(VLOOKUP(Tableau35[[#This Row],[Pilote]],Tableau2468106172[#All],6,0)),0,VLOOKUP(Tableau35[[#This Row],[Pilote]],Tableau2468106172[#All],6,0))</f>
        <v>0</v>
      </c>
      <c r="R15" s="1">
        <f>IF(ISNA(VLOOKUP(Tableau35[[#This Row],[Pilote]],Tableau246810617274[#All],6,0)),0,VLOOKUP(Tableau35[[#This Row],[Pilote]],Tableau246810617274[#All],6,0))</f>
        <v>0</v>
      </c>
      <c r="S15" s="1">
        <f>IF(ISNA(VLOOKUP(Tableau35[[#This Row],[Pilote]],Tableau24681061727476[#All],6,0)),0,VLOOKUP(Tableau35[[#This Row],[Pilote]],Tableau24681061727476[#All],6,0))</f>
        <v>0</v>
      </c>
      <c r="T15" s="1">
        <f>IF(ISNA(VLOOKUP(Tableau35[[#This Row],[Pilote]],Tableau2468106172747678[#All],6,0)),0,VLOOKUP(Tableau35[[#This Row],[Pilote]],Tableau2468106172747678[#All],6,0))</f>
        <v>0</v>
      </c>
      <c r="U15" s="1">
        <f>IF(ISNA(VLOOKUP(Tableau35[[#This Row],[Pilote]],Tableau246810617274767880[#All],6,0)),0,VLOOKUP(Tableau35[[#This Row],[Pilote]],Tableau246810617274767880[#All],6,0))</f>
        <v>0</v>
      </c>
      <c r="V15" s="1">
        <f>IF(ISNA(VLOOKUP(Tableau35[[#This Row],[Pilote]],Tableau24681061727476788082[#All],6,0)),0,VLOOKUP(Tableau35[[#This Row],[Pilote]],Tableau24681061727476788082[#All],6,0))</f>
        <v>0</v>
      </c>
      <c r="W15" s="1">
        <f>IF(ISNA(VLOOKUP(Tableau35[[#This Row],[Pilote]],Tableau2468106172747678808284[#All],6,0)),0,VLOOKUP(Tableau35[[#This Row],[Pilote]],Tableau2468106172747678808284[#All],6,0))</f>
        <v>0</v>
      </c>
      <c r="X15" s="1"/>
      <c r="Y15" s="1"/>
      <c r="AB15" s="1"/>
      <c r="AC15" s="8"/>
    </row>
    <row r="16" spans="1:29" ht="15.75" thickBot="1">
      <c r="A16" s="23">
        <f t="shared" si="0"/>
        <v>14</v>
      </c>
      <c r="D16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F16" s="109">
        <f>ROUND('Manche 1'!O23+'Manche 2'!O23+'Manche 3'!O23+'Manche 4'!O23+'Manche 5'!O23+'Manche 6'!O23+'Manche 7'!O23+'Manche 8'!O23,0)</f>
        <v>0</v>
      </c>
      <c r="G16" s="110"/>
      <c r="H16" s="111"/>
      <c r="J16" s="9"/>
      <c r="K16" s="9"/>
      <c r="L16" s="9"/>
      <c r="M16" s="9"/>
      <c r="P16" s="1">
        <f>IF(ISNA(VLOOKUP(Tableau35[[#This Row],[Pilote]],Tableau24681061[#All],6,0)),0,VLOOKUP(Tableau35[[#This Row],[Pilote]],Tableau24681061[#All],6,0))</f>
        <v>0</v>
      </c>
      <c r="Q16" s="1">
        <f>IF(ISNA(VLOOKUP(Tableau35[[#This Row],[Pilote]],Tableau2468106172[#All],6,0)),0,VLOOKUP(Tableau35[[#This Row],[Pilote]],Tableau2468106172[#All],6,0))</f>
        <v>0</v>
      </c>
      <c r="R16" s="1">
        <f>IF(ISNA(VLOOKUP(Tableau35[[#This Row],[Pilote]],Tableau246810617274[#All],6,0)),0,VLOOKUP(Tableau35[[#This Row],[Pilote]],Tableau246810617274[#All],6,0))</f>
        <v>0</v>
      </c>
      <c r="S16" s="1">
        <f>IF(ISNA(VLOOKUP(Tableau35[[#This Row],[Pilote]],Tableau24681061727476[#All],6,0)),0,VLOOKUP(Tableau35[[#This Row],[Pilote]],Tableau24681061727476[#All],6,0))</f>
        <v>0</v>
      </c>
      <c r="T16" s="1">
        <f>IF(ISNA(VLOOKUP(Tableau35[[#This Row],[Pilote]],Tableau2468106172747678[#All],6,0)),0,VLOOKUP(Tableau35[[#This Row],[Pilote]],Tableau2468106172747678[#All],6,0))</f>
        <v>0</v>
      </c>
      <c r="U16" s="1">
        <f>IF(ISNA(VLOOKUP(Tableau35[[#This Row],[Pilote]],Tableau246810617274767880[#All],6,0)),0,VLOOKUP(Tableau35[[#This Row],[Pilote]],Tableau246810617274767880[#All],6,0))</f>
        <v>0</v>
      </c>
      <c r="V16" s="1">
        <f>IF(ISNA(VLOOKUP(Tableau35[[#This Row],[Pilote]],Tableau24681061727476788082[#All],6,0)),0,VLOOKUP(Tableau35[[#This Row],[Pilote]],Tableau24681061727476788082[#All],6,0))</f>
        <v>0</v>
      </c>
      <c r="W16" s="1">
        <f>IF(ISNA(VLOOKUP(Tableau35[[#This Row],[Pilote]],Tableau2468106172747678808284[#All],6,0)),0,VLOOKUP(Tableau35[[#This Row],[Pilote]],Tableau2468106172747678808284[#All],6,0))</f>
        <v>0</v>
      </c>
      <c r="X16" s="1"/>
      <c r="Y16" s="1"/>
      <c r="AB16" s="1"/>
      <c r="AC16" s="8"/>
    </row>
    <row r="17" spans="1:29" ht="15.75" thickTop="1">
      <c r="A17" s="23">
        <f t="shared" si="0"/>
        <v>15</v>
      </c>
      <c r="D17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17" s="9"/>
      <c r="K17" s="9"/>
      <c r="L17" s="9"/>
      <c r="M17" s="9"/>
      <c r="P17" s="1">
        <f>IF(ISNA(VLOOKUP(Tableau35[[#This Row],[Pilote]],Tableau24681061[#All],6,0)),0,VLOOKUP(Tableau35[[#This Row],[Pilote]],Tableau24681061[#All],6,0))</f>
        <v>0</v>
      </c>
      <c r="Q17" s="1">
        <f>IF(ISNA(VLOOKUP(Tableau35[[#This Row],[Pilote]],Tableau2468106172[#All],6,0)),0,VLOOKUP(Tableau35[[#This Row],[Pilote]],Tableau2468106172[#All],6,0))</f>
        <v>0</v>
      </c>
      <c r="R17" s="1">
        <f>IF(ISNA(VLOOKUP(Tableau35[[#This Row],[Pilote]],Tableau246810617274[#All],6,0)),0,VLOOKUP(Tableau35[[#This Row],[Pilote]],Tableau246810617274[#All],6,0))</f>
        <v>0</v>
      </c>
      <c r="S17" s="1">
        <f>IF(ISNA(VLOOKUP(Tableau35[[#This Row],[Pilote]],Tableau24681061727476[#All],6,0)),0,VLOOKUP(Tableau35[[#This Row],[Pilote]],Tableau24681061727476[#All],6,0))</f>
        <v>0</v>
      </c>
      <c r="T17" s="1">
        <f>IF(ISNA(VLOOKUP(Tableau35[[#This Row],[Pilote]],Tableau2468106172747678[#All],6,0)),0,VLOOKUP(Tableau35[[#This Row],[Pilote]],Tableau2468106172747678[#All],6,0))</f>
        <v>0</v>
      </c>
      <c r="U17" s="1">
        <f>IF(ISNA(VLOOKUP(Tableau35[[#This Row],[Pilote]],Tableau246810617274767880[#All],6,0)),0,VLOOKUP(Tableau35[[#This Row],[Pilote]],Tableau246810617274767880[#All],6,0))</f>
        <v>0</v>
      </c>
      <c r="V17" s="1">
        <f>IF(ISNA(VLOOKUP(Tableau35[[#This Row],[Pilote]],Tableau24681061727476788082[#All],6,0)),0,VLOOKUP(Tableau35[[#This Row],[Pilote]],Tableau24681061727476788082[#All],6,0))</f>
        <v>0</v>
      </c>
      <c r="W17" s="1">
        <f>IF(ISNA(VLOOKUP(Tableau35[[#This Row],[Pilote]],Tableau2468106172747678808284[#All],6,0)),0,VLOOKUP(Tableau35[[#This Row],[Pilote]],Tableau2468106172747678808284[#All],6,0))</f>
        <v>0</v>
      </c>
      <c r="X17" s="1"/>
      <c r="Y17" s="1"/>
      <c r="AB17" s="1"/>
      <c r="AC17" s="8"/>
    </row>
    <row r="18" spans="1:29">
      <c r="A18" s="23">
        <f t="shared" si="0"/>
        <v>16</v>
      </c>
      <c r="D18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18" s="9"/>
      <c r="K18" s="9"/>
      <c r="L18" s="9"/>
      <c r="M18" s="9"/>
      <c r="P18" s="1">
        <f>IF(ISNA(VLOOKUP(Tableau35[[#This Row],[Pilote]],Tableau24681061[#All],6,0)),0,VLOOKUP(Tableau35[[#This Row],[Pilote]],Tableau24681061[#All],6,0))</f>
        <v>0</v>
      </c>
      <c r="Q18" s="1">
        <f>IF(ISNA(VLOOKUP(Tableau35[[#This Row],[Pilote]],Tableau2468106172[#All],6,0)),0,VLOOKUP(Tableau35[[#This Row],[Pilote]],Tableau2468106172[#All],6,0))</f>
        <v>0</v>
      </c>
      <c r="R18" s="1">
        <f>IF(ISNA(VLOOKUP(Tableau35[[#This Row],[Pilote]],Tableau246810617274[#All],6,0)),0,VLOOKUP(Tableau35[[#This Row],[Pilote]],Tableau246810617274[#All],6,0))</f>
        <v>0</v>
      </c>
      <c r="S18" s="1">
        <f>IF(ISNA(VLOOKUP(Tableau35[[#This Row],[Pilote]],Tableau24681061727476[#All],6,0)),0,VLOOKUP(Tableau35[[#This Row],[Pilote]],Tableau24681061727476[#All],6,0))</f>
        <v>0</v>
      </c>
      <c r="T18" s="1">
        <f>IF(ISNA(VLOOKUP(Tableau35[[#This Row],[Pilote]],Tableau2468106172747678[#All],6,0)),0,VLOOKUP(Tableau35[[#This Row],[Pilote]],Tableau2468106172747678[#All],6,0))</f>
        <v>0</v>
      </c>
      <c r="U18" s="1">
        <f>IF(ISNA(VLOOKUP(Tableau35[[#This Row],[Pilote]],Tableau246810617274767880[#All],6,0)),0,VLOOKUP(Tableau35[[#This Row],[Pilote]],Tableau246810617274767880[#All],6,0))</f>
        <v>0</v>
      </c>
      <c r="V18" s="1">
        <f>IF(ISNA(VLOOKUP(Tableau35[[#This Row],[Pilote]],Tableau24681061727476788082[#All],6,0)),0,VLOOKUP(Tableau35[[#This Row],[Pilote]],Tableau24681061727476788082[#All],6,0))</f>
        <v>0</v>
      </c>
      <c r="W18" s="1">
        <f>IF(ISNA(VLOOKUP(Tableau35[[#This Row],[Pilote]],Tableau2468106172747678808284[#All],6,0)),0,VLOOKUP(Tableau35[[#This Row],[Pilote]],Tableau2468106172747678808284[#All],6,0))</f>
        <v>0</v>
      </c>
      <c r="X18" s="1"/>
      <c r="Y18" s="1"/>
      <c r="AB18" s="1"/>
      <c r="AC18" s="8"/>
    </row>
    <row r="19" spans="1:29">
      <c r="A19" s="23">
        <f t="shared" si="0"/>
        <v>17</v>
      </c>
      <c r="D19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19" s="9"/>
      <c r="K19" s="9"/>
      <c r="L19" s="9"/>
      <c r="M19" s="9"/>
      <c r="P19" s="1">
        <f>IF(ISNA(VLOOKUP(Tableau35[[#This Row],[Pilote]],Tableau24681061[#All],6,0)),0,VLOOKUP(Tableau35[[#This Row],[Pilote]],Tableau24681061[#All],6,0))</f>
        <v>0</v>
      </c>
      <c r="Q19" s="1">
        <f>IF(ISNA(VLOOKUP(Tableau35[[#This Row],[Pilote]],Tableau2468106172[#All],6,0)),0,VLOOKUP(Tableau35[[#This Row],[Pilote]],Tableau2468106172[#All],6,0))</f>
        <v>0</v>
      </c>
      <c r="R19" s="1">
        <f>IF(ISNA(VLOOKUP(Tableau35[[#This Row],[Pilote]],Tableau246810617274[#All],6,0)),0,VLOOKUP(Tableau35[[#This Row],[Pilote]],Tableau246810617274[#All],6,0))</f>
        <v>0</v>
      </c>
      <c r="S19" s="1">
        <f>IF(ISNA(VLOOKUP(Tableau35[[#This Row],[Pilote]],Tableau24681061727476[#All],6,0)),0,VLOOKUP(Tableau35[[#This Row],[Pilote]],Tableau24681061727476[#All],6,0))</f>
        <v>0</v>
      </c>
      <c r="T19" s="1">
        <f>IF(ISNA(VLOOKUP(Tableau35[[#This Row],[Pilote]],Tableau2468106172747678[#All],6,0)),0,VLOOKUP(Tableau35[[#This Row],[Pilote]],Tableau2468106172747678[#All],6,0))</f>
        <v>0</v>
      </c>
      <c r="U19" s="1">
        <f>IF(ISNA(VLOOKUP(Tableau35[[#This Row],[Pilote]],Tableau246810617274767880[#All],6,0)),0,VLOOKUP(Tableau35[[#This Row],[Pilote]],Tableau246810617274767880[#All],6,0))</f>
        <v>0</v>
      </c>
      <c r="V19" s="1">
        <f>IF(ISNA(VLOOKUP(Tableau35[[#This Row],[Pilote]],Tableau24681061727476788082[#All],6,0)),0,VLOOKUP(Tableau35[[#This Row],[Pilote]],Tableau24681061727476788082[#All],6,0))</f>
        <v>0</v>
      </c>
      <c r="W19" s="1">
        <f>IF(ISNA(VLOOKUP(Tableau35[[#This Row],[Pilote]],Tableau2468106172747678808284[#All],6,0)),0,VLOOKUP(Tableau35[[#This Row],[Pilote]],Tableau2468106172747678808284[#All],6,0))</f>
        <v>0</v>
      </c>
      <c r="X19" s="1"/>
      <c r="Y19" s="1"/>
      <c r="AB19" s="1"/>
      <c r="AC19" s="8"/>
    </row>
    <row r="20" spans="1:29">
      <c r="A20" s="23">
        <f t="shared" si="0"/>
        <v>18</v>
      </c>
      <c r="D20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0" s="9"/>
      <c r="K20" s="9"/>
      <c r="L20" s="9"/>
      <c r="M20" s="9"/>
      <c r="P20" s="1">
        <f>IF(ISNA(VLOOKUP(Tableau35[[#This Row],[Pilote]],Tableau24681061[#All],6,0)),0,VLOOKUP(Tableau35[[#This Row],[Pilote]],Tableau24681061[#All],6,0))</f>
        <v>0</v>
      </c>
      <c r="Q20" s="1">
        <f>IF(ISNA(VLOOKUP(Tableau35[[#This Row],[Pilote]],Tableau2468106172[#All],6,0)),0,VLOOKUP(Tableau35[[#This Row],[Pilote]],Tableau2468106172[#All],6,0))</f>
        <v>0</v>
      </c>
      <c r="R20" s="1">
        <f>IF(ISNA(VLOOKUP(Tableau35[[#This Row],[Pilote]],Tableau246810617274[#All],6,0)),0,VLOOKUP(Tableau35[[#This Row],[Pilote]],Tableau246810617274[#All],6,0))</f>
        <v>0</v>
      </c>
      <c r="S20" s="1">
        <f>IF(ISNA(VLOOKUP(Tableau35[[#This Row],[Pilote]],Tableau24681061727476[#All],6,0)),0,VLOOKUP(Tableau35[[#This Row],[Pilote]],Tableau24681061727476[#All],6,0))</f>
        <v>0</v>
      </c>
      <c r="T20" s="1">
        <f>IF(ISNA(VLOOKUP(Tableau35[[#This Row],[Pilote]],Tableau2468106172747678[#All],6,0)),0,VLOOKUP(Tableau35[[#This Row],[Pilote]],Tableau2468106172747678[#All],6,0))</f>
        <v>0</v>
      </c>
      <c r="U20" s="1">
        <f>IF(ISNA(VLOOKUP(Tableau35[[#This Row],[Pilote]],Tableau246810617274767880[#All],6,0)),0,VLOOKUP(Tableau35[[#This Row],[Pilote]],Tableau246810617274767880[#All],6,0))</f>
        <v>0</v>
      </c>
      <c r="V20" s="1">
        <f>IF(ISNA(VLOOKUP(Tableau35[[#This Row],[Pilote]],Tableau24681061727476788082[#All],6,0)),0,VLOOKUP(Tableau35[[#This Row],[Pilote]],Tableau24681061727476788082[#All],6,0))</f>
        <v>0</v>
      </c>
      <c r="W20" s="1">
        <f>IF(ISNA(VLOOKUP(Tableau35[[#This Row],[Pilote]],Tableau2468106172747678808284[#All],6,0)),0,VLOOKUP(Tableau35[[#This Row],[Pilote]],Tableau2468106172747678808284[#All],6,0))</f>
        <v>0</v>
      </c>
      <c r="X20" s="1"/>
      <c r="Y20" s="1"/>
      <c r="AB20" s="1"/>
      <c r="AC20" s="8"/>
    </row>
    <row r="21" spans="1:29">
      <c r="A21" s="23">
        <f t="shared" si="0"/>
        <v>19</v>
      </c>
      <c r="D21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1" s="9"/>
      <c r="K21" s="9"/>
      <c r="L21" s="9"/>
      <c r="M21" s="9"/>
      <c r="P21" s="1">
        <f>IF(ISNA(VLOOKUP(Tableau35[[#This Row],[Pilote]],Tableau24681061[#All],6,0)),0,VLOOKUP(Tableau35[[#This Row],[Pilote]],Tableau24681061[#All],6,0))</f>
        <v>0</v>
      </c>
      <c r="Q21" s="1">
        <f>IF(ISNA(VLOOKUP(Tableau35[[#This Row],[Pilote]],Tableau2468106172[#All],6,0)),0,VLOOKUP(Tableau35[[#This Row],[Pilote]],Tableau2468106172[#All],6,0))</f>
        <v>0</v>
      </c>
      <c r="R21" s="1">
        <f>IF(ISNA(VLOOKUP(Tableau35[[#This Row],[Pilote]],Tableau246810617274[#All],6,0)),0,VLOOKUP(Tableau35[[#This Row],[Pilote]],Tableau246810617274[#All],6,0))</f>
        <v>0</v>
      </c>
      <c r="S21" s="1">
        <f>IF(ISNA(VLOOKUP(Tableau35[[#This Row],[Pilote]],Tableau24681061727476[#All],6,0)),0,VLOOKUP(Tableau35[[#This Row],[Pilote]],Tableau24681061727476[#All],6,0))</f>
        <v>0</v>
      </c>
      <c r="T21" s="1">
        <f>IF(ISNA(VLOOKUP(Tableau35[[#This Row],[Pilote]],Tableau2468106172747678[#All],6,0)),0,VLOOKUP(Tableau35[[#This Row],[Pilote]],Tableau2468106172747678[#All],6,0))</f>
        <v>0</v>
      </c>
      <c r="U21" s="1">
        <f>IF(ISNA(VLOOKUP(Tableau35[[#This Row],[Pilote]],Tableau246810617274767880[#All],6,0)),0,VLOOKUP(Tableau35[[#This Row],[Pilote]],Tableau246810617274767880[#All],6,0))</f>
        <v>0</v>
      </c>
      <c r="V21" s="1">
        <f>IF(ISNA(VLOOKUP(Tableau35[[#This Row],[Pilote]],Tableau24681061727476788082[#All],6,0)),0,VLOOKUP(Tableau35[[#This Row],[Pilote]],Tableau24681061727476788082[#All],6,0))</f>
        <v>0</v>
      </c>
      <c r="W21" s="1">
        <f>IF(ISNA(VLOOKUP(Tableau35[[#This Row],[Pilote]],Tableau2468106172747678808284[#All],6,0)),0,VLOOKUP(Tableau35[[#This Row],[Pilote]],Tableau2468106172747678808284[#All],6,0))</f>
        <v>0</v>
      </c>
      <c r="X21" s="1"/>
      <c r="Y21" s="1"/>
      <c r="AB21" s="68"/>
      <c r="AC21" s="8"/>
    </row>
    <row r="22" spans="1:29">
      <c r="A22" s="23">
        <f t="shared" si="0"/>
        <v>20</v>
      </c>
      <c r="D22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2" s="9"/>
      <c r="K22" s="9"/>
      <c r="L22" s="9"/>
      <c r="M22" s="9"/>
      <c r="P22" s="1">
        <f>IF(ISNA(VLOOKUP(Tableau35[[#This Row],[Pilote]],Tableau24681061[#All],6,0)),0,VLOOKUP(Tableau35[[#This Row],[Pilote]],Tableau24681061[#All],6,0))</f>
        <v>0</v>
      </c>
      <c r="Q22" s="1">
        <f>IF(ISNA(VLOOKUP(Tableau35[[#This Row],[Pilote]],Tableau2468106172[#All],6,0)),0,VLOOKUP(Tableau35[[#This Row],[Pilote]],Tableau2468106172[#All],6,0))</f>
        <v>0</v>
      </c>
      <c r="R22" s="1">
        <f>IF(ISNA(VLOOKUP(Tableau35[[#This Row],[Pilote]],Tableau246810617274[#All],6,0)),0,VLOOKUP(Tableau35[[#This Row],[Pilote]],Tableau246810617274[#All],6,0))</f>
        <v>0</v>
      </c>
      <c r="S22" s="1">
        <f>IF(ISNA(VLOOKUP(Tableau35[[#This Row],[Pilote]],Tableau24681061727476[#All],6,0)),0,VLOOKUP(Tableau35[[#This Row],[Pilote]],Tableau24681061727476[#All],6,0))</f>
        <v>0</v>
      </c>
      <c r="T22" s="1">
        <f>IF(ISNA(VLOOKUP(Tableau35[[#This Row],[Pilote]],Tableau2468106172747678[#All],6,0)),0,VLOOKUP(Tableau35[[#This Row],[Pilote]],Tableau2468106172747678[#All],6,0))</f>
        <v>0</v>
      </c>
      <c r="U22" s="1">
        <f>IF(ISNA(VLOOKUP(Tableau35[[#This Row],[Pilote]],Tableau246810617274767880[#All],6,0)),0,VLOOKUP(Tableau35[[#This Row],[Pilote]],Tableau246810617274767880[#All],6,0))</f>
        <v>0</v>
      </c>
      <c r="V22" s="1">
        <f>IF(ISNA(VLOOKUP(Tableau35[[#This Row],[Pilote]],Tableau24681061727476788082[#All],6,0)),0,VLOOKUP(Tableau35[[#This Row],[Pilote]],Tableau24681061727476788082[#All],6,0))</f>
        <v>0</v>
      </c>
      <c r="W22" s="1">
        <f>IF(ISNA(VLOOKUP(Tableau35[[#This Row],[Pilote]],Tableau2468106172747678808284[#All],6,0)),0,VLOOKUP(Tableau35[[#This Row],[Pilote]],Tableau2468106172747678808284[#All],6,0))</f>
        <v>0</v>
      </c>
      <c r="X22" s="1"/>
      <c r="Y22" s="1"/>
      <c r="AB22" s="1"/>
      <c r="AC22" s="8"/>
    </row>
    <row r="23" spans="1:29">
      <c r="A23" s="23">
        <f t="shared" si="0"/>
        <v>21</v>
      </c>
      <c r="D23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3" s="9"/>
      <c r="K23" s="9"/>
      <c r="L23" s="9"/>
      <c r="M23" s="9"/>
      <c r="P23" s="1">
        <f>IF(ISNA(VLOOKUP(Tableau35[[#This Row],[Pilote]],Tableau24681061[#All],6,0)),0,VLOOKUP(Tableau35[[#This Row],[Pilote]],Tableau24681061[#All],6,0))</f>
        <v>0</v>
      </c>
      <c r="Q23" s="1">
        <f>IF(ISNA(VLOOKUP(Tableau35[[#This Row],[Pilote]],Tableau2468106172[#All],6,0)),0,VLOOKUP(Tableau35[[#This Row],[Pilote]],Tableau2468106172[#All],6,0))</f>
        <v>0</v>
      </c>
      <c r="R23" s="1">
        <f>IF(ISNA(VLOOKUP(Tableau35[[#This Row],[Pilote]],Tableau246810617274[#All],6,0)),0,VLOOKUP(Tableau35[[#This Row],[Pilote]],Tableau246810617274[#All],6,0))</f>
        <v>0</v>
      </c>
      <c r="S23" s="1">
        <f>IF(ISNA(VLOOKUP(Tableau35[[#This Row],[Pilote]],Tableau24681061727476[#All],6,0)),0,VLOOKUP(Tableau35[[#This Row],[Pilote]],Tableau24681061727476[#All],6,0))</f>
        <v>0</v>
      </c>
      <c r="T23" s="1">
        <f>IF(ISNA(VLOOKUP(Tableau35[[#This Row],[Pilote]],Tableau2468106172747678[#All],6,0)),0,VLOOKUP(Tableau35[[#This Row],[Pilote]],Tableau2468106172747678[#All],6,0))</f>
        <v>0</v>
      </c>
      <c r="U23" s="1">
        <f>IF(ISNA(VLOOKUP(Tableau35[[#This Row],[Pilote]],Tableau246810617274767880[#All],6,0)),0,VLOOKUP(Tableau35[[#This Row],[Pilote]],Tableau246810617274767880[#All],6,0))</f>
        <v>0</v>
      </c>
      <c r="V23" s="1">
        <f>IF(ISNA(VLOOKUP(Tableau35[[#This Row],[Pilote]],Tableau24681061727476788082[#All],6,0)),0,VLOOKUP(Tableau35[[#This Row],[Pilote]],Tableau24681061727476788082[#All],6,0))</f>
        <v>0</v>
      </c>
      <c r="W23" s="1">
        <f>IF(ISNA(VLOOKUP(Tableau35[[#This Row],[Pilote]],Tableau2468106172747678808284[#All],6,0)),0,VLOOKUP(Tableau35[[#This Row],[Pilote]],Tableau2468106172747678808284[#All],6,0))</f>
        <v>0</v>
      </c>
      <c r="X23" s="1"/>
      <c r="Y23" s="1"/>
      <c r="AB23" s="1"/>
      <c r="AC23" s="8"/>
    </row>
    <row r="24" spans="1:29">
      <c r="A24" s="23">
        <f t="shared" si="0"/>
        <v>22</v>
      </c>
      <c r="D24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4" s="9"/>
      <c r="K24" s="9"/>
      <c r="L24" s="9"/>
      <c r="M24" s="9"/>
      <c r="P24" s="1">
        <f>IF(ISNA(VLOOKUP(Tableau35[[#This Row],[Pilote]],Tableau24681061[#All],6,0)),0,VLOOKUP(Tableau35[[#This Row],[Pilote]],Tableau24681061[#All],6,0))</f>
        <v>0</v>
      </c>
      <c r="Q24" s="1">
        <f>IF(ISNA(VLOOKUP(Tableau35[[#This Row],[Pilote]],Tableau2468106172[#All],6,0)),0,VLOOKUP(Tableau35[[#This Row],[Pilote]],Tableau2468106172[#All],6,0))</f>
        <v>0</v>
      </c>
      <c r="R24" s="1">
        <f>IF(ISNA(VLOOKUP(Tableau35[[#This Row],[Pilote]],Tableau246810617274[#All],6,0)),0,VLOOKUP(Tableau35[[#This Row],[Pilote]],Tableau246810617274[#All],6,0))</f>
        <v>0</v>
      </c>
      <c r="S24" s="1">
        <f>IF(ISNA(VLOOKUP(Tableau35[[#This Row],[Pilote]],Tableau24681061727476[#All],6,0)),0,VLOOKUP(Tableau35[[#This Row],[Pilote]],Tableau24681061727476[#All],6,0))</f>
        <v>0</v>
      </c>
      <c r="T24" s="1">
        <f>IF(ISNA(VLOOKUP(Tableau35[[#This Row],[Pilote]],Tableau2468106172747678[#All],6,0)),0,VLOOKUP(Tableau35[[#This Row],[Pilote]],Tableau2468106172747678[#All],6,0))</f>
        <v>0</v>
      </c>
      <c r="U24" s="1">
        <f>IF(ISNA(VLOOKUP(Tableau35[[#This Row],[Pilote]],Tableau246810617274767880[#All],6,0)),0,VLOOKUP(Tableau35[[#This Row],[Pilote]],Tableau246810617274767880[#All],6,0))</f>
        <v>0</v>
      </c>
      <c r="V24" s="1">
        <f>IF(ISNA(VLOOKUP(Tableau35[[#This Row],[Pilote]],Tableau24681061727476788082[#All],6,0)),0,VLOOKUP(Tableau35[[#This Row],[Pilote]],Tableau24681061727476788082[#All],6,0))</f>
        <v>0</v>
      </c>
      <c r="W24" s="1">
        <f>IF(ISNA(VLOOKUP(Tableau35[[#This Row],[Pilote]],Tableau2468106172747678808284[#All],6,0)),0,VLOOKUP(Tableau35[[#This Row],[Pilote]],Tableau2468106172747678808284[#All],6,0))</f>
        <v>0</v>
      </c>
      <c r="X24" s="1"/>
      <c r="Y24" s="1"/>
      <c r="AB24" s="1"/>
      <c r="AC24" s="8"/>
    </row>
    <row r="25" spans="1:29">
      <c r="A25" s="23">
        <f t="shared" si="0"/>
        <v>23</v>
      </c>
      <c r="D25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5" s="9"/>
      <c r="K25" s="9"/>
      <c r="L25" s="9"/>
      <c r="M25" s="9"/>
      <c r="P25" s="1">
        <f>IF(ISNA(VLOOKUP(Tableau35[[#This Row],[Pilote]],Tableau24681061[#All],6,0)),0,VLOOKUP(Tableau35[[#This Row],[Pilote]],Tableau24681061[#All],6,0))</f>
        <v>0</v>
      </c>
      <c r="Q25" s="1">
        <f>IF(ISNA(VLOOKUP(Tableau35[[#This Row],[Pilote]],Tableau2468106172[#All],6,0)),0,VLOOKUP(Tableau35[[#This Row],[Pilote]],Tableau2468106172[#All],6,0))</f>
        <v>0</v>
      </c>
      <c r="R25" s="1">
        <f>IF(ISNA(VLOOKUP(Tableau35[[#This Row],[Pilote]],Tableau246810617274[#All],6,0)),0,VLOOKUP(Tableau35[[#This Row],[Pilote]],Tableau246810617274[#All],6,0))</f>
        <v>0</v>
      </c>
      <c r="S25" s="1">
        <f>IF(ISNA(VLOOKUP(Tableau35[[#This Row],[Pilote]],Tableau24681061727476[#All],6,0)),0,VLOOKUP(Tableau35[[#This Row],[Pilote]],Tableau24681061727476[#All],6,0))</f>
        <v>0</v>
      </c>
      <c r="T25" s="1">
        <f>IF(ISNA(VLOOKUP(Tableau35[[#This Row],[Pilote]],Tableau2468106172747678[#All],6,0)),0,VLOOKUP(Tableau35[[#This Row],[Pilote]],Tableau2468106172747678[#All],6,0))</f>
        <v>0</v>
      </c>
      <c r="U25" s="1">
        <f>IF(ISNA(VLOOKUP(Tableau35[[#This Row],[Pilote]],Tableau246810617274767880[#All],6,0)),0,VLOOKUP(Tableau35[[#This Row],[Pilote]],Tableau246810617274767880[#All],6,0))</f>
        <v>0</v>
      </c>
      <c r="V25" s="1">
        <f>IF(ISNA(VLOOKUP(Tableau35[[#This Row],[Pilote]],Tableau24681061727476788082[#All],6,0)),0,VLOOKUP(Tableau35[[#This Row],[Pilote]],Tableau24681061727476788082[#All],6,0))</f>
        <v>0</v>
      </c>
      <c r="W25" s="1">
        <f>IF(ISNA(VLOOKUP(Tableau35[[#This Row],[Pilote]],Tableau2468106172747678808284[#All],6,0)),0,VLOOKUP(Tableau35[[#This Row],[Pilote]],Tableau2468106172747678808284[#All],6,0))</f>
        <v>0</v>
      </c>
      <c r="X25" s="1"/>
      <c r="Y25" s="1"/>
      <c r="AB25" s="1"/>
      <c r="AC25" s="8"/>
    </row>
    <row r="26" spans="1:29">
      <c r="A26" s="23">
        <f t="shared" si="0"/>
        <v>24</v>
      </c>
      <c r="B26" s="68"/>
      <c r="D26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6" s="9"/>
      <c r="K26" s="9"/>
      <c r="L26" s="9"/>
      <c r="M26" s="9"/>
      <c r="P26" s="1">
        <f>IF(ISNA(VLOOKUP(Tableau35[[#This Row],[Pilote]],Tableau24681061[#All],6,0)),0,VLOOKUP(Tableau35[[#This Row],[Pilote]],Tableau24681061[#All],6,0))</f>
        <v>0</v>
      </c>
      <c r="Q26" s="1">
        <f>IF(ISNA(VLOOKUP(Tableau35[[#This Row],[Pilote]],Tableau2468106172[#All],6,0)),0,VLOOKUP(Tableau35[[#This Row],[Pilote]],Tableau2468106172[#All],6,0))</f>
        <v>0</v>
      </c>
      <c r="R26" s="1">
        <f>IF(ISNA(VLOOKUP(Tableau35[[#This Row],[Pilote]],Tableau246810617274[#All],6,0)),0,VLOOKUP(Tableau35[[#This Row],[Pilote]],Tableau246810617274[#All],6,0))</f>
        <v>0</v>
      </c>
      <c r="S26" s="1">
        <f>IF(ISNA(VLOOKUP(Tableau35[[#This Row],[Pilote]],Tableau24681061727476[#All],6,0)),0,VLOOKUP(Tableau35[[#This Row],[Pilote]],Tableau24681061727476[#All],6,0))</f>
        <v>0</v>
      </c>
      <c r="T26" s="1">
        <f>IF(ISNA(VLOOKUP(Tableau35[[#This Row],[Pilote]],Tableau2468106172747678[#All],6,0)),0,VLOOKUP(Tableau35[[#This Row],[Pilote]],Tableau2468106172747678[#All],6,0))</f>
        <v>0</v>
      </c>
      <c r="U26" s="1">
        <f>IF(ISNA(VLOOKUP(Tableau35[[#This Row],[Pilote]],Tableau246810617274767880[#All],6,0)),0,VLOOKUP(Tableau35[[#This Row],[Pilote]],Tableau246810617274767880[#All],6,0))</f>
        <v>0</v>
      </c>
      <c r="V26" s="1">
        <f>IF(ISNA(VLOOKUP(Tableau35[[#This Row],[Pilote]],Tableau24681061727476788082[#All],6,0)),0,VLOOKUP(Tableau35[[#This Row],[Pilote]],Tableau24681061727476788082[#All],6,0))</f>
        <v>0</v>
      </c>
      <c r="W26" s="1">
        <f>IF(ISNA(VLOOKUP(Tableau35[[#This Row],[Pilote]],Tableau2468106172747678808284[#All],6,0)),0,VLOOKUP(Tableau35[[#This Row],[Pilote]],Tableau2468106172747678808284[#All],6,0))</f>
        <v>0</v>
      </c>
      <c r="X26" s="1"/>
      <c r="Y26" s="1"/>
      <c r="AB26" s="1"/>
      <c r="AC26" s="8"/>
    </row>
    <row r="27" spans="1:29">
      <c r="A27" s="23">
        <f t="shared" si="0"/>
        <v>25</v>
      </c>
      <c r="D27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7" s="9"/>
      <c r="K27" s="9"/>
      <c r="L27" s="9"/>
      <c r="M27" s="9"/>
      <c r="O27" s="68"/>
      <c r="P27" s="1">
        <f>IF(ISNA(VLOOKUP(Tableau35[[#This Row],[Pilote]],Tableau24681061[#All],6,0)),0,VLOOKUP(Tableau35[[#This Row],[Pilote]],Tableau24681061[#All],6,0))</f>
        <v>0</v>
      </c>
      <c r="Q27" s="1">
        <f>IF(ISNA(VLOOKUP(Tableau35[[#This Row],[Pilote]],Tableau2468106172[#All],6,0)),0,VLOOKUP(Tableau35[[#This Row],[Pilote]],Tableau2468106172[#All],6,0))</f>
        <v>0</v>
      </c>
      <c r="R27" s="1">
        <f>IF(ISNA(VLOOKUP(Tableau35[[#This Row],[Pilote]],Tableau246810617274[#All],6,0)),0,VLOOKUP(Tableau35[[#This Row],[Pilote]],Tableau246810617274[#All],6,0))</f>
        <v>0</v>
      </c>
      <c r="S27" s="1">
        <f>IF(ISNA(VLOOKUP(Tableau35[[#This Row],[Pilote]],Tableau24681061727476[#All],6,0)),0,VLOOKUP(Tableau35[[#This Row],[Pilote]],Tableau24681061727476[#All],6,0))</f>
        <v>0</v>
      </c>
      <c r="T27" s="1">
        <f>IF(ISNA(VLOOKUP(Tableau35[[#This Row],[Pilote]],Tableau2468106172747678[#All],6,0)),0,VLOOKUP(Tableau35[[#This Row],[Pilote]],Tableau2468106172747678[#All],6,0))</f>
        <v>0</v>
      </c>
      <c r="U27" s="1">
        <f>IF(ISNA(VLOOKUP(Tableau35[[#This Row],[Pilote]],Tableau246810617274767880[#All],6,0)),0,VLOOKUP(Tableau35[[#This Row],[Pilote]],Tableau246810617274767880[#All],6,0))</f>
        <v>0</v>
      </c>
      <c r="V27" s="1">
        <f>IF(ISNA(VLOOKUP(Tableau35[[#This Row],[Pilote]],Tableau24681061727476788082[#All],6,0)),0,VLOOKUP(Tableau35[[#This Row],[Pilote]],Tableau24681061727476788082[#All],6,0))</f>
        <v>0</v>
      </c>
      <c r="W27" s="1">
        <f>IF(ISNA(VLOOKUP(Tableau35[[#This Row],[Pilote]],Tableau2468106172747678808284[#All],6,0)),0,VLOOKUP(Tableau35[[#This Row],[Pilote]],Tableau2468106172747678808284[#All],6,0))</f>
        <v>0</v>
      </c>
      <c r="X27" s="1"/>
      <c r="Y27" s="1"/>
      <c r="AB27" s="1"/>
      <c r="AC27" s="8"/>
    </row>
    <row r="28" spans="1:29">
      <c r="A28" s="23">
        <f t="shared" si="0"/>
        <v>26</v>
      </c>
      <c r="D28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8" s="9"/>
      <c r="K28" s="9"/>
      <c r="L28" s="9"/>
      <c r="M28" s="9"/>
      <c r="P28" s="1">
        <f>IF(ISNA(VLOOKUP(Tableau35[[#This Row],[Pilote]],Tableau24681061[#All],6,0)),0,VLOOKUP(Tableau35[[#This Row],[Pilote]],Tableau24681061[#All],6,0))</f>
        <v>0</v>
      </c>
      <c r="Q28" s="1">
        <f>IF(ISNA(VLOOKUP(Tableau35[[#This Row],[Pilote]],Tableau2468106172[#All],6,0)),0,VLOOKUP(Tableau35[[#This Row],[Pilote]],Tableau2468106172[#All],6,0))</f>
        <v>0</v>
      </c>
      <c r="R28" s="1">
        <f>IF(ISNA(VLOOKUP(Tableau35[[#This Row],[Pilote]],Tableau246810617274[#All],6,0)),0,VLOOKUP(Tableau35[[#This Row],[Pilote]],Tableau246810617274[#All],6,0))</f>
        <v>0</v>
      </c>
      <c r="S28" s="1">
        <f>IF(ISNA(VLOOKUP(Tableau35[[#This Row],[Pilote]],Tableau24681061727476[#All],6,0)),0,VLOOKUP(Tableau35[[#This Row],[Pilote]],Tableau24681061727476[#All],6,0))</f>
        <v>0</v>
      </c>
      <c r="T28" s="1">
        <f>IF(ISNA(VLOOKUP(Tableau35[[#This Row],[Pilote]],Tableau2468106172747678[#All],6,0)),0,VLOOKUP(Tableau35[[#This Row],[Pilote]],Tableau2468106172747678[#All],6,0))</f>
        <v>0</v>
      </c>
      <c r="U28" s="1">
        <f>IF(ISNA(VLOOKUP(Tableau35[[#This Row],[Pilote]],Tableau246810617274767880[#All],6,0)),0,VLOOKUP(Tableau35[[#This Row],[Pilote]],Tableau246810617274767880[#All],6,0))</f>
        <v>0</v>
      </c>
      <c r="V28" s="1">
        <f>IF(ISNA(VLOOKUP(Tableau35[[#This Row],[Pilote]],Tableau24681061727476788082[#All],6,0)),0,VLOOKUP(Tableau35[[#This Row],[Pilote]],Tableau24681061727476788082[#All],6,0))</f>
        <v>0</v>
      </c>
      <c r="W28" s="1">
        <f>IF(ISNA(VLOOKUP(Tableau35[[#This Row],[Pilote]],Tableau2468106172747678808284[#All],6,0)),0,VLOOKUP(Tableau35[[#This Row],[Pilote]],Tableau2468106172747678808284[#All],6,0))</f>
        <v>0</v>
      </c>
      <c r="X28" s="1"/>
      <c r="Y28" s="1"/>
    </row>
    <row r="29" spans="1:29">
      <c r="A29" s="23">
        <f t="shared" si="0"/>
        <v>27</v>
      </c>
      <c r="D29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29" s="9"/>
      <c r="K29" s="9"/>
      <c r="L29" s="9"/>
      <c r="M29" s="9"/>
      <c r="P29" s="1">
        <f>IF(ISNA(VLOOKUP(Tableau35[[#This Row],[Pilote]],Tableau24681061[#All],6,0)),0,VLOOKUP(Tableau35[[#This Row],[Pilote]],Tableau24681061[#All],6,0))</f>
        <v>0</v>
      </c>
      <c r="Q29" s="1">
        <f>IF(ISNA(VLOOKUP(Tableau35[[#This Row],[Pilote]],Tableau2468106172[#All],6,0)),0,VLOOKUP(Tableau35[[#This Row],[Pilote]],Tableau2468106172[#All],6,0))</f>
        <v>0</v>
      </c>
      <c r="R29" s="1">
        <f>IF(ISNA(VLOOKUP(Tableau35[[#This Row],[Pilote]],Tableau246810617274[#All],6,0)),0,VLOOKUP(Tableau35[[#This Row],[Pilote]],Tableau246810617274[#All],6,0))</f>
        <v>0</v>
      </c>
      <c r="S29" s="1">
        <f>IF(ISNA(VLOOKUP(Tableau35[[#This Row],[Pilote]],Tableau24681061727476[#All],6,0)),0,VLOOKUP(Tableau35[[#This Row],[Pilote]],Tableau24681061727476[#All],6,0))</f>
        <v>0</v>
      </c>
      <c r="T29" s="1">
        <f>IF(ISNA(VLOOKUP(Tableau35[[#This Row],[Pilote]],Tableau2468106172747678[#All],6,0)),0,VLOOKUP(Tableau35[[#This Row],[Pilote]],Tableau2468106172747678[#All],6,0))</f>
        <v>0</v>
      </c>
      <c r="U29" s="1">
        <f>IF(ISNA(VLOOKUP(Tableau35[[#This Row],[Pilote]],Tableau246810617274767880[#All],6,0)),0,VLOOKUP(Tableau35[[#This Row],[Pilote]],Tableau246810617274767880[#All],6,0))</f>
        <v>0</v>
      </c>
      <c r="V29" s="1">
        <f>IF(ISNA(VLOOKUP(Tableau35[[#This Row],[Pilote]],Tableau24681061727476788082[#All],6,0)),0,VLOOKUP(Tableau35[[#This Row],[Pilote]],Tableau24681061727476788082[#All],6,0))</f>
        <v>0</v>
      </c>
      <c r="W29" s="1">
        <f>IF(ISNA(VLOOKUP(Tableau35[[#This Row],[Pilote]],Tableau2468106172747678808284[#All],6,0)),0,VLOOKUP(Tableau35[[#This Row],[Pilote]],Tableau2468106172747678808284[#All],6,0))</f>
        <v>0</v>
      </c>
      <c r="X29" s="1"/>
      <c r="Y29" s="1"/>
    </row>
    <row r="30" spans="1:29">
      <c r="A30" s="23">
        <f t="shared" si="0"/>
        <v>28</v>
      </c>
      <c r="D30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0" s="9"/>
      <c r="K30" s="9"/>
      <c r="L30" s="9"/>
      <c r="M30" s="9"/>
      <c r="P30" s="1">
        <f>IF(ISNA(VLOOKUP(Tableau35[[#This Row],[Pilote]],Tableau24681061[#All],6,0)),0,VLOOKUP(Tableau35[[#This Row],[Pilote]],Tableau24681061[#All],6,0))</f>
        <v>0</v>
      </c>
      <c r="Q30" s="1">
        <f>IF(ISNA(VLOOKUP(Tableau35[[#This Row],[Pilote]],Tableau2468106172[#All],6,0)),0,VLOOKUP(Tableau35[[#This Row],[Pilote]],Tableau2468106172[#All],6,0))</f>
        <v>0</v>
      </c>
      <c r="R30" s="1">
        <f>IF(ISNA(VLOOKUP(Tableau35[[#This Row],[Pilote]],Tableau246810617274[#All],6,0)),0,VLOOKUP(Tableau35[[#This Row],[Pilote]],Tableau246810617274[#All],6,0))</f>
        <v>0</v>
      </c>
      <c r="S30" s="1">
        <f>IF(ISNA(VLOOKUP(Tableau35[[#This Row],[Pilote]],Tableau24681061727476[#All],6,0)),0,VLOOKUP(Tableau35[[#This Row],[Pilote]],Tableau24681061727476[#All],6,0))</f>
        <v>0</v>
      </c>
      <c r="T30" s="1">
        <f>IF(ISNA(VLOOKUP(Tableau35[[#This Row],[Pilote]],Tableau2468106172747678[#All],6,0)),0,VLOOKUP(Tableau35[[#This Row],[Pilote]],Tableau2468106172747678[#All],6,0))</f>
        <v>0</v>
      </c>
      <c r="U30" s="1">
        <f>IF(ISNA(VLOOKUP(Tableau35[[#This Row],[Pilote]],Tableau246810617274767880[#All],6,0)),0,VLOOKUP(Tableau35[[#This Row],[Pilote]],Tableau246810617274767880[#All],6,0))</f>
        <v>0</v>
      </c>
      <c r="V30" s="1">
        <f>IF(ISNA(VLOOKUP(Tableau35[[#This Row],[Pilote]],Tableau24681061727476788082[#All],6,0)),0,VLOOKUP(Tableau35[[#This Row],[Pilote]],Tableau24681061727476788082[#All],6,0))</f>
        <v>0</v>
      </c>
      <c r="W30" s="1">
        <f>IF(ISNA(VLOOKUP(Tableau35[[#This Row],[Pilote]],Tableau2468106172747678808284[#All],6,0)),0,VLOOKUP(Tableau35[[#This Row],[Pilote]],Tableau2468106172747678808284[#All],6,0))</f>
        <v>0</v>
      </c>
      <c r="X30" s="1"/>
      <c r="Y30" s="1"/>
    </row>
    <row r="31" spans="1:29">
      <c r="A31" s="23">
        <f t="shared" si="0"/>
        <v>29</v>
      </c>
      <c r="D31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1" s="9"/>
      <c r="K31" s="9"/>
      <c r="L31" s="9"/>
      <c r="M31" s="9"/>
      <c r="P31" s="1">
        <f>IF(ISNA(VLOOKUP(Tableau35[[#This Row],[Pilote]],Tableau24681061[#All],6,0)),0,VLOOKUP(Tableau35[[#This Row],[Pilote]],Tableau24681061[#All],6,0))</f>
        <v>0</v>
      </c>
      <c r="Q31" s="1">
        <f>IF(ISNA(VLOOKUP(Tableau35[[#This Row],[Pilote]],Tableau2468106172[#All],6,0)),0,VLOOKUP(Tableau35[[#This Row],[Pilote]],Tableau2468106172[#All],6,0))</f>
        <v>0</v>
      </c>
      <c r="R31" s="1">
        <f>IF(ISNA(VLOOKUP(Tableau35[[#This Row],[Pilote]],Tableau246810617274[#All],6,0)),0,VLOOKUP(Tableau35[[#This Row],[Pilote]],Tableau246810617274[#All],6,0))</f>
        <v>0</v>
      </c>
      <c r="S31" s="1">
        <f>IF(ISNA(VLOOKUP(Tableau35[[#This Row],[Pilote]],Tableau24681061727476[#All],6,0)),0,VLOOKUP(Tableau35[[#This Row],[Pilote]],Tableau24681061727476[#All],6,0))</f>
        <v>0</v>
      </c>
      <c r="T31" s="1">
        <f>IF(ISNA(VLOOKUP(Tableau35[[#This Row],[Pilote]],Tableau2468106172747678[#All],6,0)),0,VLOOKUP(Tableau35[[#This Row],[Pilote]],Tableau2468106172747678[#All],6,0))</f>
        <v>0</v>
      </c>
      <c r="U31" s="1">
        <f>IF(ISNA(VLOOKUP(Tableau35[[#This Row],[Pilote]],Tableau246810617274767880[#All],6,0)),0,VLOOKUP(Tableau35[[#This Row],[Pilote]],Tableau246810617274767880[#All],6,0))</f>
        <v>0</v>
      </c>
      <c r="V31" s="1">
        <f>IF(ISNA(VLOOKUP(Tableau35[[#This Row],[Pilote]],Tableau24681061727476788082[#All],6,0)),0,VLOOKUP(Tableau35[[#This Row],[Pilote]],Tableau24681061727476788082[#All],6,0))</f>
        <v>0</v>
      </c>
      <c r="W31" s="1">
        <f>IF(ISNA(VLOOKUP(Tableau35[[#This Row],[Pilote]],Tableau2468106172747678808284[#All],6,0)),0,VLOOKUP(Tableau35[[#This Row],[Pilote]],Tableau2468106172747678808284[#All],6,0))</f>
        <v>0</v>
      </c>
      <c r="X31" s="1"/>
      <c r="Y31" s="1"/>
    </row>
    <row r="32" spans="1:29">
      <c r="A32" s="23">
        <f t="shared" si="0"/>
        <v>30</v>
      </c>
      <c r="D32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2" s="9"/>
      <c r="K32" s="9"/>
      <c r="L32" s="9"/>
      <c r="M32" s="9"/>
      <c r="P32" s="1">
        <f>IF(ISNA(VLOOKUP(Tableau35[[#This Row],[Pilote]],Tableau24681061[#All],6,0)),0,VLOOKUP(Tableau35[[#This Row],[Pilote]],Tableau24681061[#All],6,0))</f>
        <v>0</v>
      </c>
      <c r="Q32" s="1">
        <f>IF(ISNA(VLOOKUP(Tableau35[[#This Row],[Pilote]],Tableau2468106172[#All],6,0)),0,VLOOKUP(Tableau35[[#This Row],[Pilote]],Tableau2468106172[#All],6,0))</f>
        <v>0</v>
      </c>
      <c r="R32" s="1">
        <f>IF(ISNA(VLOOKUP(Tableau35[[#This Row],[Pilote]],Tableau246810617274[#All],6,0)),0,VLOOKUP(Tableau35[[#This Row],[Pilote]],Tableau246810617274[#All],6,0))</f>
        <v>0</v>
      </c>
      <c r="S32" s="1">
        <f>IF(ISNA(VLOOKUP(Tableau35[[#This Row],[Pilote]],Tableau24681061727476[#All],6,0)),0,VLOOKUP(Tableau35[[#This Row],[Pilote]],Tableau24681061727476[#All],6,0))</f>
        <v>0</v>
      </c>
      <c r="T32" s="1">
        <f>IF(ISNA(VLOOKUP(Tableau35[[#This Row],[Pilote]],Tableau2468106172747678[#All],6,0)),0,VLOOKUP(Tableau35[[#This Row],[Pilote]],Tableau2468106172747678[#All],6,0))</f>
        <v>0</v>
      </c>
      <c r="U32" s="1">
        <f>IF(ISNA(VLOOKUP(Tableau35[[#This Row],[Pilote]],Tableau246810617274767880[#All],6,0)),0,VLOOKUP(Tableau35[[#This Row],[Pilote]],Tableau246810617274767880[#All],6,0))</f>
        <v>0</v>
      </c>
      <c r="V32" s="1">
        <f>IF(ISNA(VLOOKUP(Tableau35[[#This Row],[Pilote]],Tableau24681061727476788082[#All],6,0)),0,VLOOKUP(Tableau35[[#This Row],[Pilote]],Tableau24681061727476788082[#All],6,0))</f>
        <v>0</v>
      </c>
      <c r="W32" s="1">
        <f>IF(ISNA(VLOOKUP(Tableau35[[#This Row],[Pilote]],Tableau2468106172747678808284[#All],6,0)),0,VLOOKUP(Tableau35[[#This Row],[Pilote]],Tableau2468106172747678808284[#All],6,0))</f>
        <v>0</v>
      </c>
      <c r="X32" s="1"/>
      <c r="Y32" s="1"/>
    </row>
    <row r="33" spans="1:25">
      <c r="A33" s="23">
        <f t="shared" si="0"/>
        <v>31</v>
      </c>
      <c r="D33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3" s="9"/>
      <c r="K33" s="9"/>
      <c r="L33" s="9"/>
      <c r="M33" s="9"/>
      <c r="P33" s="1">
        <f>IF(ISNA(VLOOKUP(Tableau35[[#This Row],[Pilote]],Tableau24681061[#All],6,0)),0,VLOOKUP(Tableau35[[#This Row],[Pilote]],Tableau24681061[#All],6,0))</f>
        <v>0</v>
      </c>
      <c r="Q33" s="1">
        <f>IF(ISNA(VLOOKUP(Tableau35[[#This Row],[Pilote]],Tableau2468106172[#All],6,0)),0,VLOOKUP(Tableau35[[#This Row],[Pilote]],Tableau2468106172[#All],6,0))</f>
        <v>0</v>
      </c>
      <c r="R33" s="1">
        <f>IF(ISNA(VLOOKUP(Tableau35[[#This Row],[Pilote]],Tableau246810617274[#All],6,0)),0,VLOOKUP(Tableau35[[#This Row],[Pilote]],Tableau246810617274[#All],6,0))</f>
        <v>0</v>
      </c>
      <c r="S33" s="1">
        <f>IF(ISNA(VLOOKUP(Tableau35[[#This Row],[Pilote]],Tableau24681061727476[#All],6,0)),0,VLOOKUP(Tableau35[[#This Row],[Pilote]],Tableau24681061727476[#All],6,0))</f>
        <v>0</v>
      </c>
      <c r="T33" s="1">
        <f>IF(ISNA(VLOOKUP(Tableau35[[#This Row],[Pilote]],Tableau2468106172747678[#All],6,0)),0,VLOOKUP(Tableau35[[#This Row],[Pilote]],Tableau2468106172747678[#All],6,0))</f>
        <v>0</v>
      </c>
      <c r="U33" s="1">
        <f>IF(ISNA(VLOOKUP(Tableau35[[#This Row],[Pilote]],Tableau246810617274767880[#All],6,0)),0,VLOOKUP(Tableau35[[#This Row],[Pilote]],Tableau246810617274767880[#All],6,0))</f>
        <v>0</v>
      </c>
      <c r="V33" s="1">
        <f>IF(ISNA(VLOOKUP(Tableau35[[#This Row],[Pilote]],Tableau24681061727476788082[#All],6,0)),0,VLOOKUP(Tableau35[[#This Row],[Pilote]],Tableau24681061727476788082[#All],6,0))</f>
        <v>0</v>
      </c>
      <c r="W33" s="1">
        <f>IF(ISNA(VLOOKUP(Tableau35[[#This Row],[Pilote]],Tableau2468106172747678808284[#All],6,0)),0,VLOOKUP(Tableau35[[#This Row],[Pilote]],Tableau2468106172747678808284[#All],6,0))</f>
        <v>0</v>
      </c>
      <c r="X33" s="1"/>
      <c r="Y33" s="1"/>
    </row>
    <row r="34" spans="1:25">
      <c r="A34" s="24">
        <f t="shared" si="0"/>
        <v>32</v>
      </c>
      <c r="D34" s="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Row],[Pilote]],Tableau35[],9,0))</f>
        <v>0</v>
      </c>
      <c r="J34" s="9"/>
      <c r="K34" s="9"/>
      <c r="L34" s="9"/>
      <c r="M34" s="9"/>
      <c r="P34" s="1">
        <f>IF(ISNA(VLOOKUP(Tableau35[[#This Row],[Pilote]],Tableau24681061[#All],6,0)),0,VLOOKUP(Tableau35[[#This Row],[Pilote]],Tableau24681061[#All],6,0))</f>
        <v>0</v>
      </c>
      <c r="Q34" s="1">
        <f>IF(ISNA(VLOOKUP(Tableau35[[#This Row],[Pilote]],Tableau2468106172[#All],6,0)),0,VLOOKUP(Tableau35[[#This Row],[Pilote]],Tableau2468106172[#All],6,0))</f>
        <v>0</v>
      </c>
      <c r="R34" s="1">
        <f>IF(ISNA(VLOOKUP(Tableau35[[#This Row],[Pilote]],Tableau246810617274[#All],6,0)),0,VLOOKUP(Tableau35[[#This Row],[Pilote]],Tableau246810617274[#All],6,0))</f>
        <v>0</v>
      </c>
      <c r="S34" s="1">
        <f>IF(ISNA(VLOOKUP(Tableau35[[#This Row],[Pilote]],Tableau24681061727476[#All],6,0)),0,VLOOKUP(Tableau35[[#This Row],[Pilote]],Tableau24681061727476[#All],6,0))</f>
        <v>0</v>
      </c>
      <c r="T34" s="1">
        <f>IF(ISNA(VLOOKUP(Tableau35[[#This Row],[Pilote]],Tableau2468106172747678[#All],6,0)),0,VLOOKUP(Tableau35[[#This Row],[Pilote]],Tableau2468106172747678[#All],6,0))</f>
        <v>0</v>
      </c>
      <c r="U34" s="1">
        <f>IF(ISNA(VLOOKUP(Tableau35[[#This Row],[Pilote]],Tableau246810617274767880[#All],6,0)),0,VLOOKUP(Tableau35[[#This Row],[Pilote]],Tableau246810617274767880[#All],6,0))</f>
        <v>0</v>
      </c>
      <c r="V34" s="1">
        <f>IF(ISNA(VLOOKUP(Tableau35[[#This Row],[Pilote]],Tableau24681061727476788082[#All],6,0)),0,VLOOKUP(Tableau35[[#This Row],[Pilote]],Tableau24681061727476788082[#All],6,0))</f>
        <v>0</v>
      </c>
      <c r="W34" s="1">
        <f>IF(ISNA(VLOOKUP(Tableau35[[#This Row],[Pilote]],Tableau2468106172747678808284[#All],6,0)),0,VLOOKUP(Tableau35[[#This Row],[Pilote]],Tableau2468106172747678808284[#All],6,0))</f>
        <v>0</v>
      </c>
      <c r="X34" s="1"/>
      <c r="Y34" s="1"/>
    </row>
  </sheetData>
  <mergeCells count="5">
    <mergeCell ref="F16:H16"/>
    <mergeCell ref="A1:B1"/>
    <mergeCell ref="F1:H1"/>
    <mergeCell ref="F15:H15"/>
    <mergeCell ref="O1:W1"/>
  </mergeCell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3" sqref="O23:P23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1" t="s">
        <v>66</v>
      </c>
      <c r="B1" s="121"/>
      <c r="C1" s="42">
        <v>8</v>
      </c>
      <c r="D1" s="122"/>
      <c r="E1" s="122"/>
      <c r="F1" s="122"/>
      <c r="G1" s="122"/>
      <c r="H1" s="5"/>
      <c r="I1"/>
      <c r="J1" s="113" t="s">
        <v>12</v>
      </c>
      <c r="K1" s="113"/>
      <c r="L1" s="113"/>
      <c r="M1" s="113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VLOOKUP(Tableau2468106172747678808284[[#This Row],[Pilote]],Tableau2[[Pilote]:[Voiture]],2,0)</f>
        <v>#N/A</v>
      </c>
      <c r="D3" s="85"/>
      <c r="E3" s="86"/>
      <c r="F3" s="85"/>
      <c r="G3" s="19">
        <f>IF(ISERROR(IF(ISNA(VLOOKUP(F3,Tableau125796071737577798183[#All],1,0)),"",VLOOKUP(F3,Tableau125796071737577798183[#All],4,0))+IF(ISNA(VLOOKUP(E3,Tableau125796071737577798183[#All],1,0)),"",VLOOKUP(F3,Tableau125796071737577798183[#All],3,0))+IF(ISNA(VLOOKUP(D3,Tableau125796071737577798183[#All],1,0)),"",VLOOKUP(F3,Tableau125796071737577798183[#All],2,0))),0,IF(ISNA(VLOOKUP(F3,Tableau125796071737577798183[#All],1,0)),"",VLOOKUP(F3,Tableau125796071737577798183[#All],4,0))+IF(ISNA(VLOOKUP(E3,Tableau125796071737577798183[#All],1,0)),"",VLOOKUP(F3,Tableau125796071737577798183[#All],3,0))+IF(ISNA(VLOOKUP(D3,Tableau125796071737577798183[#All],1,0)),"",VLOOKUP(F3,Tableau125796071737577798183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VLOOKUP(Tableau2468106172747678808284[[#This Row],[Pilote]],Tableau2[[Pilote]:[Voiture]],2,0)</f>
        <v>#N/A</v>
      </c>
      <c r="D4" s="85"/>
      <c r="E4" s="86"/>
      <c r="F4" s="85"/>
      <c r="G4" s="19">
        <f>IF(ISERROR(IF(ISNA(VLOOKUP(F4,Tableau125796071737577798183[#All],1,0)),"",VLOOKUP(F4,Tableau125796071737577798183[#All],4,0))+IF(ISNA(VLOOKUP(E4,Tableau125796071737577798183[#All],1,0)),"",VLOOKUP(F4,Tableau125796071737577798183[#All],3,0))+IF(ISNA(VLOOKUP(D4,Tableau125796071737577798183[#All],1,0)),"",VLOOKUP(F4,Tableau125796071737577798183[#All],2,0))),0,IF(ISNA(VLOOKUP(F4,Tableau125796071737577798183[#All],1,0)),"",VLOOKUP(F4,Tableau125796071737577798183[#All],4,0))+IF(ISNA(VLOOKUP(E4,Tableau125796071737577798183[#All],1,0)),"",VLOOKUP(F4,Tableau125796071737577798183[#All],3,0))+IF(ISNA(VLOOKUP(D4,Tableau125796071737577798183[#All],1,0)),"",VLOOKUP(F4,Tableau125796071737577798183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VLOOKUP(Tableau2468106172747678808284[[#This Row],[Pilote]],Tableau2[[Pilote]:[Voiture]],2,0)</f>
        <v>#N/A</v>
      </c>
      <c r="D5" s="85"/>
      <c r="E5" s="86"/>
      <c r="F5" s="85"/>
      <c r="G5" s="19">
        <f>IF(ISERROR(IF(ISNA(VLOOKUP(F5,Tableau125796071737577798183[#All],1,0)),"",VLOOKUP(F5,Tableau125796071737577798183[#All],4,0))+IF(ISNA(VLOOKUP(E5,Tableau125796071737577798183[#All],1,0)),"",VLOOKUP(F5,Tableau125796071737577798183[#All],3,0))+IF(ISNA(VLOOKUP(D5,Tableau125796071737577798183[#All],1,0)),"",VLOOKUP(F5,Tableau125796071737577798183[#All],2,0))),0,IF(ISNA(VLOOKUP(F5,Tableau125796071737577798183[#All],1,0)),"",VLOOKUP(F5,Tableau125796071737577798183[#All],4,0))+IF(ISNA(VLOOKUP(E5,Tableau125796071737577798183[#All],1,0)),"",VLOOKUP(F5,Tableau125796071737577798183[#All],3,0))+IF(ISNA(VLOOKUP(D5,Tableau125796071737577798183[#All],1,0)),"",VLOOKUP(F5,Tableau125796071737577798183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70"/>
      <c r="C6" s="1" t="e">
        <f>VLOOKUP(Tableau2468106172747678808284[[#This Row],[Pilote]],Tableau2[[Pilote]:[Voiture]],2,0)</f>
        <v>#N/A</v>
      </c>
      <c r="D6" s="85"/>
      <c r="E6" s="86"/>
      <c r="F6" s="85"/>
      <c r="G6" s="19">
        <f>IF(ISERROR(IF(ISNA(VLOOKUP(F6,Tableau125796071737577798183[#All],1,0)),"",VLOOKUP(F6,Tableau125796071737577798183[#All],4,0))+IF(ISNA(VLOOKUP(E6,Tableau125796071737577798183[#All],1,0)),"",VLOOKUP(F6,Tableau125796071737577798183[#All],3,0))+IF(ISNA(VLOOKUP(D6,Tableau125796071737577798183[#All],1,0)),"",VLOOKUP(F6,Tableau125796071737577798183[#All],2,0))),0,IF(ISNA(VLOOKUP(F6,Tableau125796071737577798183[#All],1,0)),"",VLOOKUP(F6,Tableau125796071737577798183[#All],4,0))+IF(ISNA(VLOOKUP(E6,Tableau125796071737577798183[#All],1,0)),"",VLOOKUP(F6,Tableau125796071737577798183[#All],3,0))+IF(ISNA(VLOOKUP(D6,Tableau125796071737577798183[#All],1,0)),"",VLOOKUP(F6,Tableau125796071737577798183[#All],2,0)))</f>
        <v>0</v>
      </c>
      <c r="H6" s="63"/>
      <c r="I6"/>
      <c r="J6" s="69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VLOOKUP(Tableau2468106172747678808284[[#This Row],[Pilote]],Tableau2[[Pilote]:[Voiture]],2,0)</f>
        <v>#N/A</v>
      </c>
      <c r="D7" s="85"/>
      <c r="E7" s="86"/>
      <c r="F7" s="85"/>
      <c r="G7" s="19">
        <f>IF(ISERROR(IF(ISNA(VLOOKUP(F7,Tableau125796071737577798183[#All],1,0)),"",VLOOKUP(F7,Tableau125796071737577798183[#All],4,0))+IF(ISNA(VLOOKUP(E7,Tableau125796071737577798183[#All],1,0)),"",VLOOKUP(F7,Tableau125796071737577798183[#All],3,0))+IF(ISNA(VLOOKUP(D7,Tableau125796071737577798183[#All],1,0)),"",VLOOKUP(F7,Tableau125796071737577798183[#All],2,0))),0,IF(ISNA(VLOOKUP(F7,Tableau125796071737577798183[#All],1,0)),"",VLOOKUP(F7,Tableau125796071737577798183[#All],4,0))+IF(ISNA(VLOOKUP(E7,Tableau125796071737577798183[#All],1,0)),"",VLOOKUP(F7,Tableau125796071737577798183[#All],3,0))+IF(ISNA(VLOOKUP(D7,Tableau125796071737577798183[#All],1,0)),"",VLOOKUP(F7,Tableau125796071737577798183[#All],2,0)))</f>
        <v>0</v>
      </c>
      <c r="H7" s="63"/>
      <c r="I7"/>
      <c r="J7" s="69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VLOOKUP(Tableau2468106172747678808284[[#This Row],[Pilote]],Tableau2[[Pilote]:[Voiture]],2,0)</f>
        <v>#N/A</v>
      </c>
      <c r="D8" s="85"/>
      <c r="E8" s="86"/>
      <c r="F8" s="85"/>
      <c r="G8" s="19">
        <f>IF(ISERROR(IF(ISNA(VLOOKUP(F8,Tableau125796071737577798183[#All],1,0)),"",VLOOKUP(F8,Tableau125796071737577798183[#All],4,0))+IF(ISNA(VLOOKUP(E8,Tableau125796071737577798183[#All],1,0)),"",VLOOKUP(F8,Tableau125796071737577798183[#All],3,0))+IF(ISNA(VLOOKUP(D8,Tableau125796071737577798183[#All],1,0)),"",VLOOKUP(F8,Tableau125796071737577798183[#All],2,0))),0,IF(ISNA(VLOOKUP(F8,Tableau125796071737577798183[#All],1,0)),"",VLOOKUP(F8,Tableau125796071737577798183[#All],4,0))+IF(ISNA(VLOOKUP(E8,Tableau125796071737577798183[#All],1,0)),"",VLOOKUP(F8,Tableau125796071737577798183[#All],3,0))+IF(ISNA(VLOOKUP(D8,Tableau125796071737577798183[#All],1,0)),"",VLOOKUP(F8,Tableau125796071737577798183[#All],2,0)))</f>
        <v>0</v>
      </c>
      <c r="H8" s="63"/>
      <c r="I8"/>
      <c r="J8" s="69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VLOOKUP(Tableau2468106172747678808284[[#This Row],[Pilote]],Tableau2[[Pilote]:[Voiture]],2,0)</f>
        <v>#N/A</v>
      </c>
      <c r="D9" s="85"/>
      <c r="E9" s="86"/>
      <c r="F9" s="85"/>
      <c r="G9" s="19">
        <f>IF(ISERROR(IF(ISNA(VLOOKUP(F9,Tableau125796071737577798183[#All],1,0)),"",VLOOKUP(F9,Tableau125796071737577798183[#All],4,0))+IF(ISNA(VLOOKUP(E9,Tableau125796071737577798183[#All],1,0)),"",VLOOKUP(F9,Tableau125796071737577798183[#All],3,0))+IF(ISNA(VLOOKUP(D9,Tableau125796071737577798183[#All],1,0)),"",VLOOKUP(F9,Tableau125796071737577798183[#All],2,0))),0,IF(ISNA(VLOOKUP(F9,Tableau125796071737577798183[#All],1,0)),"",VLOOKUP(F9,Tableau125796071737577798183[#All],4,0))+IF(ISNA(VLOOKUP(E9,Tableau125796071737577798183[#All],1,0)),"",VLOOKUP(F9,Tableau125796071737577798183[#All],3,0))+IF(ISNA(VLOOKUP(D9,Tableau125796071737577798183[#All],1,0)),"",VLOOKUP(F9,Tableau125796071737577798183[#All],2,0)))</f>
        <v>0</v>
      </c>
      <c r="H9" s="63"/>
      <c r="I9"/>
      <c r="J9" s="69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VLOOKUP(Tableau2468106172747678808284[[#This Row],[Pilote]],Tableau2[[Pilote]:[Voiture]],2,0)</f>
        <v>#N/A</v>
      </c>
      <c r="D10" s="85"/>
      <c r="E10" s="86"/>
      <c r="F10" s="85"/>
      <c r="G10" s="19">
        <f>IF(ISERROR(IF(ISNA(VLOOKUP(F10,Tableau125796071737577798183[#All],1,0)),"",VLOOKUP(F10,Tableau125796071737577798183[#All],4,0))+IF(ISNA(VLOOKUP(E10,Tableau125796071737577798183[#All],1,0)),"",VLOOKUP(F10,Tableau125796071737577798183[#All],3,0))+IF(ISNA(VLOOKUP(D10,Tableau125796071737577798183[#All],1,0)),"",VLOOKUP(F10,Tableau125796071737577798183[#All],2,0))),0,IF(ISNA(VLOOKUP(F10,Tableau125796071737577798183[#All],1,0)),"",VLOOKUP(F10,Tableau125796071737577798183[#All],4,0))+IF(ISNA(VLOOKUP(E10,Tableau125796071737577798183[#All],1,0)),"",VLOOKUP(F10,Tableau125796071737577798183[#All],3,0))+IF(ISNA(VLOOKUP(D10,Tableau125796071737577798183[#All],1,0)),"",VLOOKUP(F10,Tableau125796071737577798183[#All],2,0)))</f>
        <v>0</v>
      </c>
      <c r="H10" s="63"/>
      <c r="I10"/>
      <c r="J10" s="69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VLOOKUP(Tableau2468106172747678808284[[#This Row],[Pilote]],Tableau2[[Pilote]:[Voiture]],2,0)</f>
        <v>#N/A</v>
      </c>
      <c r="D11" s="85"/>
      <c r="E11" s="86"/>
      <c r="F11" s="85"/>
      <c r="G11" s="19">
        <f>IF(ISERROR(IF(ISNA(VLOOKUP(F11,Tableau125796071737577798183[#All],1,0)),"",VLOOKUP(F11,Tableau125796071737577798183[#All],4,0))+IF(ISNA(VLOOKUP(E11,Tableau125796071737577798183[#All],1,0)),"",VLOOKUP(F11,Tableau125796071737577798183[#All],3,0))+IF(ISNA(VLOOKUP(D11,Tableau125796071737577798183[#All],1,0)),"",VLOOKUP(F11,Tableau125796071737577798183[#All],2,0))),0,IF(ISNA(VLOOKUP(F11,Tableau125796071737577798183[#All],1,0)),"",VLOOKUP(F11,Tableau125796071737577798183[#All],4,0))+IF(ISNA(VLOOKUP(E11,Tableau125796071737577798183[#All],1,0)),"",VLOOKUP(F11,Tableau125796071737577798183[#All],3,0))+IF(ISNA(VLOOKUP(D11,Tableau125796071737577798183[#All],1,0)),"",VLOOKUP(F11,Tableau125796071737577798183[#All],2,0)))</f>
        <v>0</v>
      </c>
      <c r="H11" s="63"/>
      <c r="I11"/>
      <c r="J11" s="69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VLOOKUP(Tableau2468106172747678808284[[#This Row],[Pilote]],Tableau2[[Pilote]:[Voiture]],2,0)</f>
        <v>#N/A</v>
      </c>
      <c r="D12" s="85"/>
      <c r="E12" s="86"/>
      <c r="F12" s="85"/>
      <c r="G12" s="19">
        <f>IF(ISERROR(IF(ISNA(VLOOKUP(F12,Tableau125796071737577798183[#All],1,0)),"",VLOOKUP(F12,Tableau125796071737577798183[#All],4,0))+IF(ISNA(VLOOKUP(E12,Tableau125796071737577798183[#All],1,0)),"",VLOOKUP(F12,Tableau125796071737577798183[#All],3,0))+IF(ISNA(VLOOKUP(D12,Tableau125796071737577798183[#All],1,0)),"",VLOOKUP(F12,Tableau125796071737577798183[#All],2,0))),0,IF(ISNA(VLOOKUP(F12,Tableau125796071737577798183[#All],1,0)),"",VLOOKUP(F12,Tableau125796071737577798183[#All],4,0))+IF(ISNA(VLOOKUP(E12,Tableau125796071737577798183[#All],1,0)),"",VLOOKUP(F12,Tableau125796071737577798183[#All],3,0))+IF(ISNA(VLOOKUP(D12,Tableau125796071737577798183[#All],1,0)),"",VLOOKUP(F12,Tableau125796071737577798183[#All],2,0)))</f>
        <v>0</v>
      </c>
      <c r="H12" s="63"/>
      <c r="I12"/>
      <c r="J12" s="69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VLOOKUP(Tableau2468106172747678808284[[#This Row],[Pilote]],Tableau2[[Pilote]:[Voiture]],2,0)</f>
        <v>#N/A</v>
      </c>
      <c r="D13" s="85"/>
      <c r="E13" s="86"/>
      <c r="F13" s="85"/>
      <c r="G13" s="19">
        <f>IF(ISERROR(IF(ISNA(VLOOKUP(F13,Tableau125796071737577798183[#All],1,0)),"",VLOOKUP(F13,Tableau125796071737577798183[#All],4,0))+IF(ISNA(VLOOKUP(E13,Tableau125796071737577798183[#All],1,0)),"",VLOOKUP(F13,Tableau125796071737577798183[#All],3,0))+IF(ISNA(VLOOKUP(D13,Tableau125796071737577798183[#All],1,0)),"",VLOOKUP(F13,Tableau125796071737577798183[#All],2,0))),0,IF(ISNA(VLOOKUP(F13,Tableau125796071737577798183[#All],1,0)),"",VLOOKUP(F13,Tableau125796071737577798183[#All],4,0))+IF(ISNA(VLOOKUP(E13,Tableau125796071737577798183[#All],1,0)),"",VLOOKUP(F13,Tableau125796071737577798183[#All],3,0))+IF(ISNA(VLOOKUP(D13,Tableau125796071737577798183[#All],1,0)),"",VLOOKUP(F13,Tableau125796071737577798183[#All],2,0)))</f>
        <v>0</v>
      </c>
      <c r="H13" s="63"/>
      <c r="I13"/>
      <c r="J13" s="69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VLOOKUP(Tableau2468106172747678808284[[#This Row],[Pilote]],Tableau2[[Pilote]:[Voiture]],2,0)</f>
        <v>#N/A</v>
      </c>
      <c r="D14" s="85"/>
      <c r="E14" s="86"/>
      <c r="F14" s="85"/>
      <c r="G14" s="19">
        <f>IF(ISERROR(IF(ISNA(VLOOKUP(F14,Tableau125796071737577798183[#All],1,0)),"",VLOOKUP(F14,Tableau125796071737577798183[#All],4,0))+IF(ISNA(VLOOKUP(E14,Tableau125796071737577798183[#All],1,0)),"",VLOOKUP(F14,Tableau125796071737577798183[#All],3,0))+IF(ISNA(VLOOKUP(D14,Tableau125796071737577798183[#All],1,0)),"",VLOOKUP(F14,Tableau125796071737577798183[#All],2,0))),0,IF(ISNA(VLOOKUP(F14,Tableau125796071737577798183[#All],1,0)),"",VLOOKUP(F14,Tableau125796071737577798183[#All],4,0))+IF(ISNA(VLOOKUP(E14,Tableau125796071737577798183[#All],1,0)),"",VLOOKUP(F14,Tableau125796071737577798183[#All],3,0))+IF(ISNA(VLOOKUP(D14,Tableau125796071737577798183[#All],1,0)),"",VLOOKUP(F14,Tableau125796071737577798183[#All],2,0)))</f>
        <v>0</v>
      </c>
      <c r="H14" s="63"/>
      <c r="I14"/>
      <c r="J14" s="69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VLOOKUP(Tableau2468106172747678808284[[#This Row],[Pilote]],Tableau2[[Pilote]:[Voiture]],2,0)</f>
        <v>#N/A</v>
      </c>
      <c r="D15" s="85"/>
      <c r="E15" s="86"/>
      <c r="F15" s="85"/>
      <c r="G15" s="19">
        <f>IF(ISERROR(IF(ISNA(VLOOKUP(F15,Tableau125796071737577798183[#All],1,0)),"",VLOOKUP(F15,Tableau125796071737577798183[#All],4,0))+IF(ISNA(VLOOKUP(E15,Tableau125796071737577798183[#All],1,0)),"",VLOOKUP(F15,Tableau125796071737577798183[#All],3,0))+IF(ISNA(VLOOKUP(D15,Tableau125796071737577798183[#All],1,0)),"",VLOOKUP(F15,Tableau125796071737577798183[#All],2,0))),0,IF(ISNA(VLOOKUP(F15,Tableau125796071737577798183[#All],1,0)),"",VLOOKUP(F15,Tableau125796071737577798183[#All],4,0))+IF(ISNA(VLOOKUP(E15,Tableau125796071737577798183[#All],1,0)),"",VLOOKUP(F15,Tableau125796071737577798183[#All],3,0))+IF(ISNA(VLOOKUP(D15,Tableau125796071737577798183[#All],1,0)),"",VLOOKUP(F15,Tableau125796071737577798183[#All],2,0)))</f>
        <v>0</v>
      </c>
      <c r="H15" s="63"/>
      <c r="I15"/>
      <c r="J15" s="69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VLOOKUP(Tableau2468106172747678808284[[#This Row],[Pilote]],Tableau2[[Pilote]:[Voiture]],2,0)</f>
        <v>#N/A</v>
      </c>
      <c r="D16" s="85"/>
      <c r="E16" s="86"/>
      <c r="F16" s="85"/>
      <c r="G16" s="19">
        <f>IF(ISERROR(IF(ISNA(VLOOKUP(F16,Tableau125796071737577798183[#All],1,0)),"",VLOOKUP(F16,Tableau125796071737577798183[#All],4,0))+IF(ISNA(VLOOKUP(E16,Tableau125796071737577798183[#All],1,0)),"",VLOOKUP(F16,Tableau125796071737577798183[#All],3,0))+IF(ISNA(VLOOKUP(D16,Tableau125796071737577798183[#All],1,0)),"",VLOOKUP(F16,Tableau125796071737577798183[#All],2,0))),0,IF(ISNA(VLOOKUP(F16,Tableau125796071737577798183[#All],1,0)),"",VLOOKUP(F16,Tableau125796071737577798183[#All],4,0))+IF(ISNA(VLOOKUP(E16,Tableau125796071737577798183[#All],1,0)),"",VLOOKUP(F16,Tableau125796071737577798183[#All],3,0))+IF(ISNA(VLOOKUP(D16,Tableau125796071737577798183[#All],1,0)),"",VLOOKUP(F16,Tableau125796071737577798183[#All],2,0)))</f>
        <v>0</v>
      </c>
      <c r="H16" s="63"/>
      <c r="I16"/>
      <c r="J16" s="69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VLOOKUP(Tableau2468106172747678808284[[#This Row],[Pilote]],Tableau2[[Pilote]:[Voiture]],2,0)</f>
        <v>#N/A</v>
      </c>
      <c r="D17" s="85"/>
      <c r="E17" s="86"/>
      <c r="F17" s="85"/>
      <c r="G17" s="19">
        <f>IF(ISERROR(IF(ISNA(VLOOKUP(F17,Tableau125796071737577798183[#All],1,0)),"",VLOOKUP(F17,Tableau125796071737577798183[#All],4,0))+IF(ISNA(VLOOKUP(E17,Tableau125796071737577798183[#All],1,0)),"",VLOOKUP(F17,Tableau125796071737577798183[#All],3,0))+IF(ISNA(VLOOKUP(D17,Tableau125796071737577798183[#All],1,0)),"",VLOOKUP(F17,Tableau125796071737577798183[#All],2,0))),0,IF(ISNA(VLOOKUP(F17,Tableau125796071737577798183[#All],1,0)),"",VLOOKUP(F17,Tableau125796071737577798183[#All],4,0))+IF(ISNA(VLOOKUP(E17,Tableau125796071737577798183[#All],1,0)),"",VLOOKUP(F17,Tableau125796071737577798183[#All],3,0))+IF(ISNA(VLOOKUP(D17,Tableau125796071737577798183[#All],1,0)),"",VLOOKUP(F17,Tableau125796071737577798183[#All],2,0)))</f>
        <v>0</v>
      </c>
      <c r="H17" s="20"/>
      <c r="I17"/>
      <c r="J17" s="69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VLOOKUP(Tableau2468106172747678808284[[#This Row],[Pilote]],Tableau2[[Pilote]:[Voiture]],2,0)</f>
        <v>#N/A</v>
      </c>
      <c r="D18" s="85"/>
      <c r="E18" s="86"/>
      <c r="F18" s="85"/>
      <c r="G18" s="19">
        <f>IF(ISERROR(IF(ISNA(VLOOKUP(F18,Tableau125796071737577798183[#All],1,0)),"",VLOOKUP(F18,Tableau125796071737577798183[#All],4,0))+IF(ISNA(VLOOKUP(E18,Tableau125796071737577798183[#All],1,0)),"",VLOOKUP(F18,Tableau125796071737577798183[#All],3,0))+IF(ISNA(VLOOKUP(D18,Tableau125796071737577798183[#All],1,0)),"",VLOOKUP(F18,Tableau125796071737577798183[#All],2,0))),0,IF(ISNA(VLOOKUP(F18,Tableau125796071737577798183[#All],1,0)),"",VLOOKUP(F18,Tableau125796071737577798183[#All],4,0))+IF(ISNA(VLOOKUP(E18,Tableau125796071737577798183[#All],1,0)),"",VLOOKUP(F18,Tableau125796071737577798183[#All],3,0))+IF(ISNA(VLOOKUP(D18,Tableau125796071737577798183[#All],1,0)),"",VLOOKUP(F18,Tableau125796071737577798183[#All],2,0)))</f>
        <v>0</v>
      </c>
      <c r="H18" s="20"/>
      <c r="I18"/>
      <c r="J18" s="69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4" t="s">
        <v>14</v>
      </c>
      <c r="P20" s="116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3">
        <v>4</v>
      </c>
      <c r="P21" s="124"/>
      <c r="Q21" s="83"/>
      <c r="R21" s="83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5" t="s">
        <v>98</v>
      </c>
      <c r="P22" s="126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18">
        <f>SUM(Tableau2468106172747678808284[Pts])/(2*O21)</f>
        <v>0</v>
      </c>
      <c r="P23" s="119"/>
      <c r="Q23" s="84"/>
      <c r="R23" s="84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3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8"/>
      <c r="K28" s="45"/>
      <c r="L28" s="45"/>
      <c r="M28" s="45"/>
    </row>
    <row r="29" spans="1:18">
      <c r="A29" s="44"/>
      <c r="B29" s="48"/>
      <c r="C29" s="46"/>
      <c r="D29" s="50"/>
      <c r="E29" s="73"/>
      <c r="F29" s="9"/>
      <c r="H29" s="21"/>
      <c r="J29" s="78"/>
      <c r="K29" s="45"/>
      <c r="L29" s="45"/>
      <c r="M29" s="45"/>
      <c r="P29" s="74"/>
    </row>
    <row r="30" spans="1:18">
      <c r="A30" s="44"/>
      <c r="B30" s="48"/>
      <c r="C30" s="46"/>
      <c r="D30" s="50"/>
      <c r="E30" s="51"/>
      <c r="F30" s="9"/>
      <c r="H30" s="21"/>
      <c r="J30" s="78"/>
      <c r="K30" s="45"/>
      <c r="L30" s="45"/>
      <c r="M30" s="45"/>
      <c r="P30" s="74"/>
    </row>
    <row r="31" spans="1:18">
      <c r="A31" s="44"/>
      <c r="B31" s="48"/>
      <c r="C31" s="46"/>
      <c r="D31" s="50"/>
      <c r="E31" s="51"/>
      <c r="F31" s="9"/>
      <c r="H31" s="21"/>
      <c r="J31" s="78"/>
      <c r="K31" s="45"/>
      <c r="L31" s="45"/>
      <c r="M31" s="45"/>
      <c r="P31" s="74"/>
    </row>
    <row r="32" spans="1:18">
      <c r="A32" s="44"/>
      <c r="B32" s="48"/>
      <c r="C32" s="46"/>
      <c r="D32" s="50"/>
      <c r="E32" s="73"/>
      <c r="F32" s="9"/>
      <c r="H32" s="21"/>
      <c r="J32" s="78"/>
      <c r="K32" s="45"/>
      <c r="L32" s="45"/>
      <c r="M32" s="45"/>
      <c r="P32" s="74"/>
    </row>
    <row r="33" spans="1:16">
      <c r="A33" s="75"/>
      <c r="B33" s="48"/>
      <c r="C33" s="46"/>
      <c r="D33" s="50"/>
      <c r="E33" s="73"/>
      <c r="F33" s="9"/>
      <c r="H33" s="21"/>
      <c r="J33" s="78"/>
      <c r="K33" s="45"/>
      <c r="L33" s="45"/>
      <c r="M33" s="45"/>
      <c r="P33" s="74"/>
    </row>
    <row r="34" spans="1:16">
      <c r="A34" s="76"/>
      <c r="B34" s="47"/>
      <c r="C34" s="46"/>
      <c r="D34" s="50"/>
      <c r="E34" s="51"/>
      <c r="F34" s="9"/>
      <c r="H34" s="21"/>
      <c r="J34" s="78"/>
      <c r="K34" s="45"/>
      <c r="L34" s="45"/>
      <c r="M34" s="45"/>
      <c r="P34" s="74"/>
    </row>
    <row r="35" spans="1:16">
      <c r="A35" s="77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3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3"/>
    </row>
    <row r="41" spans="1:16">
      <c r="A41" s="44"/>
      <c r="B41" s="48"/>
      <c r="C41" s="52"/>
      <c r="D41" s="50"/>
      <c r="E41" s="73"/>
    </row>
    <row r="43" spans="1:16">
      <c r="A43" s="120"/>
      <c r="B43" s="120"/>
      <c r="C43" s="120"/>
      <c r="D43" s="120"/>
      <c r="E43" s="120"/>
      <c r="F43" s="120"/>
    </row>
    <row r="44" spans="1:16">
      <c r="A44" s="74"/>
      <c r="D44" s="49"/>
      <c r="E44" s="49"/>
      <c r="F44" s="79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5"/>
      <c r="B54" s="48"/>
      <c r="C54" s="46"/>
      <c r="D54" s="50"/>
      <c r="E54" s="51"/>
    </row>
    <row r="55" spans="1:6">
      <c r="A55" s="76"/>
      <c r="B55" s="48"/>
      <c r="C55" s="46"/>
      <c r="D55" s="50"/>
      <c r="E55" s="51"/>
    </row>
    <row r="56" spans="1:6">
      <c r="A56" s="77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0"/>
      <c r="B64" s="120"/>
      <c r="C64" s="120"/>
      <c r="D64" s="120"/>
      <c r="E64" s="120"/>
      <c r="F64" s="120"/>
    </row>
    <row r="65" spans="1:6">
      <c r="A65" s="74"/>
      <c r="D65" s="49"/>
      <c r="E65" s="49"/>
      <c r="F65" s="79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3"/>
    </row>
    <row r="68" spans="1:6">
      <c r="A68" s="44"/>
      <c r="B68" s="47"/>
      <c r="C68" s="46"/>
      <c r="D68" s="50"/>
      <c r="E68" s="73"/>
    </row>
    <row r="69" spans="1:6">
      <c r="A69" s="44"/>
      <c r="B69" s="47"/>
      <c r="C69" s="46"/>
      <c r="D69" s="50"/>
      <c r="E69" s="73"/>
    </row>
    <row r="70" spans="1:6">
      <c r="A70" s="44"/>
      <c r="B70" s="47"/>
      <c r="C70" s="46"/>
      <c r="D70" s="50"/>
      <c r="E70" s="73"/>
    </row>
    <row r="71" spans="1:6">
      <c r="A71" s="44"/>
      <c r="B71" s="47"/>
      <c r="C71" s="46"/>
      <c r="D71" s="50"/>
      <c r="E71" s="73"/>
    </row>
    <row r="72" spans="1:6">
      <c r="A72" s="44"/>
      <c r="B72" s="47"/>
      <c r="C72" s="46"/>
      <c r="D72" s="50"/>
      <c r="E72" s="73"/>
    </row>
    <row r="73" spans="1:6">
      <c r="A73" s="44"/>
      <c r="B73" s="47"/>
      <c r="C73" s="46"/>
      <c r="D73" s="50"/>
      <c r="E73" s="73"/>
    </row>
    <row r="74" spans="1:6">
      <c r="A74" s="44"/>
      <c r="B74" s="47"/>
      <c r="C74" s="52"/>
      <c r="D74" s="80"/>
      <c r="E74" s="80"/>
    </row>
    <row r="75" spans="1:6">
      <c r="A75" s="75"/>
      <c r="B75" s="48"/>
      <c r="C75" s="52"/>
      <c r="D75" s="50"/>
      <c r="E75" s="73"/>
    </row>
    <row r="76" spans="1:6">
      <c r="A76" s="81"/>
      <c r="B76" s="48"/>
      <c r="C76" s="46"/>
      <c r="D76" s="50"/>
      <c r="E76" s="73"/>
    </row>
    <row r="77" spans="1:6">
      <c r="A77" s="77"/>
      <c r="B77" s="48"/>
      <c r="C77" s="46"/>
      <c r="D77" s="50"/>
      <c r="E77" s="73"/>
    </row>
    <row r="78" spans="1:6">
      <c r="A78" s="44"/>
      <c r="B78" s="48"/>
      <c r="C78" s="46"/>
      <c r="D78" s="50"/>
      <c r="E78" s="73"/>
    </row>
    <row r="79" spans="1:6">
      <c r="A79" s="44"/>
      <c r="B79" s="48"/>
      <c r="C79" s="46"/>
      <c r="D79" s="50"/>
      <c r="E79" s="73"/>
    </row>
    <row r="80" spans="1:6">
      <c r="A80" s="44"/>
      <c r="B80" s="48"/>
      <c r="C80" s="46"/>
      <c r="D80" s="50"/>
      <c r="E80" s="73"/>
    </row>
    <row r="81" spans="1:6">
      <c r="A81" s="44"/>
      <c r="B81" s="48"/>
      <c r="C81" s="46"/>
      <c r="D81" s="50"/>
      <c r="E81" s="82"/>
    </row>
    <row r="82" spans="1:6">
      <c r="A82" s="44"/>
      <c r="B82" s="48"/>
      <c r="C82" s="46"/>
      <c r="D82" s="50"/>
      <c r="E82" s="82"/>
    </row>
    <row r="83" spans="1:6">
      <c r="A83" s="44"/>
      <c r="B83" s="48"/>
      <c r="C83" s="52"/>
      <c r="D83" s="57"/>
      <c r="E83" s="80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errorStyle="information" operator="greaterThan" allowBlank="1" errorTitle="Non inscrit" error="Cet emplacement excède le nombre d'inscrits." sqref="K28:M34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O24" sqref="O24"/>
    </sheetView>
  </sheetViews>
  <sheetFormatPr baseColWidth="10" defaultRowHeight="1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15" customWidth="1"/>
    <col min="12" max="12" width="15.7109375" customWidth="1"/>
    <col min="13" max="13" width="10.5703125" customWidth="1"/>
  </cols>
  <sheetData>
    <row r="1" spans="1:13">
      <c r="A1" s="121" t="s">
        <v>66</v>
      </c>
      <c r="B1" s="121"/>
      <c r="C1" s="42" t="s">
        <v>80</v>
      </c>
      <c r="D1" s="122"/>
      <c r="E1" s="122"/>
      <c r="F1" s="122"/>
      <c r="G1" s="122"/>
      <c r="H1" s="5"/>
      <c r="J1" s="113" t="s">
        <v>12</v>
      </c>
      <c r="K1" s="113"/>
      <c r="L1" s="113"/>
      <c r="M1" s="113"/>
    </row>
    <row r="2" spans="1:13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J2" t="s">
        <v>0</v>
      </c>
      <c r="K2" t="s">
        <v>76</v>
      </c>
      <c r="L2" t="s">
        <v>81</v>
      </c>
      <c r="M2" t="s">
        <v>77</v>
      </c>
    </row>
    <row r="3" spans="1:13">
      <c r="A3" s="26">
        <v>1</v>
      </c>
      <c r="C3" s="1" t="e">
        <f>VLOOKUP(Tableau2468106186[[#This Row],[Pilote]],Tableau2[[Pilote]:[Voiture]],2,0)</f>
        <v>#N/A</v>
      </c>
      <c r="D3" s="85"/>
      <c r="E3" s="86"/>
      <c r="F3" s="85"/>
      <c r="G3" s="19">
        <f>IF(ISERROR(IF(ISNA(VLOOKUP(F3,Tableau125796085[#All],1,0)),"",VLOOKUP(F3,Tableau125796085[#All],4,0))+IF(ISNA(VLOOKUP(E3,Tableau125796085[#All],1,0)),"",VLOOKUP(F3,Tableau125796085[#All],3,0))+IF(ISNA(VLOOKUP(D3,Tableau125796085[#All],1,0)),"",VLOOKUP(F3,Tableau125796085[#All],2,0))),0,IF(ISNA(VLOOKUP(F3,Tableau125796085[#All],1,0)),"",VLOOKUP(F3,Tableau125796085[#All],4,0))+IF(ISNA(VLOOKUP(E3,Tableau125796085[#All],1,0)),"",VLOOKUP(F3,Tableau125796085[#All],3,0))+IF(ISNA(VLOOKUP(D3,Tableau125796085[#All],1,0)),"",VLOOKUP(F3,Tableau125796085[#All],2,0)))</f>
        <v>0</v>
      </c>
      <c r="H3" s="63"/>
      <c r="J3" s="2">
        <v>1</v>
      </c>
      <c r="K3">
        <v>1</v>
      </c>
      <c r="L3">
        <v>1</v>
      </c>
      <c r="M3">
        <v>20</v>
      </c>
    </row>
    <row r="4" spans="1:13">
      <c r="A4" s="27">
        <f t="shared" ref="A4:A18" si="0">A3+1</f>
        <v>2</v>
      </c>
      <c r="C4" s="1" t="e">
        <f>VLOOKUP(Tableau2468106186[[#This Row],[Pilote]],Tableau2[[Pilote]:[Voiture]],2,0)</f>
        <v>#N/A</v>
      </c>
      <c r="D4" s="85"/>
      <c r="E4" s="86"/>
      <c r="F4" s="85"/>
      <c r="G4" s="19">
        <f>IF(ISERROR(IF(ISNA(VLOOKUP(F4,Tableau125796085[#All],1,0)),"",VLOOKUP(F4,Tableau125796085[#All],4,0))+IF(ISNA(VLOOKUP(E4,Tableau125796085[#All],1,0)),"",VLOOKUP(F4,Tableau125796085[#All],3,0))+IF(ISNA(VLOOKUP(D4,Tableau125796085[#All],1,0)),"",VLOOKUP(F4,Tableau125796085[#All],2,0))),0,IF(ISNA(VLOOKUP(F4,Tableau125796085[#All],1,0)),"",VLOOKUP(F4,Tableau125796085[#All],4,0))+IF(ISNA(VLOOKUP(E4,Tableau125796085[#All],1,0)),"",VLOOKUP(F4,Tableau125796085[#All],3,0))+IF(ISNA(VLOOKUP(D4,Tableau125796085[#All],1,0)),"",VLOOKUP(F4,Tableau125796085[#All],2,0)))</f>
        <v>0</v>
      </c>
      <c r="H4" s="63"/>
      <c r="J4" s="3">
        <f t="shared" ref="J4:J18" si="1">J3+1</f>
        <v>2</v>
      </c>
      <c r="K4">
        <v>0</v>
      </c>
      <c r="L4">
        <v>0</v>
      </c>
      <c r="M4">
        <v>17</v>
      </c>
    </row>
    <row r="5" spans="1:13">
      <c r="A5" s="28">
        <f t="shared" si="0"/>
        <v>3</v>
      </c>
      <c r="C5" s="1" t="e">
        <f>VLOOKUP(Tableau2468106186[[#This Row],[Pilote]],Tableau2[[Pilote]:[Voiture]],2,0)</f>
        <v>#N/A</v>
      </c>
      <c r="D5" s="85"/>
      <c r="E5" s="86"/>
      <c r="F5" s="85"/>
      <c r="G5" s="19">
        <f>IF(ISERROR(IF(ISNA(VLOOKUP(F5,Tableau125796085[#All],1,0)),"",VLOOKUP(F5,Tableau125796085[#All],4,0))+IF(ISNA(VLOOKUP(E5,Tableau125796085[#All],1,0)),"",VLOOKUP(F5,Tableau125796085[#All],3,0))+IF(ISNA(VLOOKUP(D5,Tableau125796085[#All],1,0)),"",VLOOKUP(F5,Tableau125796085[#All],2,0))),0,IF(ISNA(VLOOKUP(F5,Tableau125796085[#All],1,0)),"",VLOOKUP(F5,Tableau125796085[#All],4,0))+IF(ISNA(VLOOKUP(E5,Tableau125796085[#All],1,0)),"",VLOOKUP(F5,Tableau125796085[#All],3,0))+IF(ISNA(VLOOKUP(D5,Tableau125796085[#All],1,0)),"",VLOOKUP(F5,Tableau125796085[#All],2,0)))</f>
        <v>0</v>
      </c>
      <c r="H5" s="63"/>
      <c r="J5" s="4">
        <f t="shared" si="1"/>
        <v>3</v>
      </c>
      <c r="K5">
        <v>0</v>
      </c>
      <c r="L5">
        <v>0</v>
      </c>
      <c r="M5">
        <v>15</v>
      </c>
    </row>
    <row r="6" spans="1:13">
      <c r="A6" s="23">
        <f t="shared" si="0"/>
        <v>4</v>
      </c>
      <c r="B6" s="70"/>
      <c r="C6" s="1" t="e">
        <f>VLOOKUP(Tableau2468106186[[#This Row],[Pilote]],Tableau2[[Pilote]:[Voiture]],2,0)</f>
        <v>#N/A</v>
      </c>
      <c r="D6" s="85"/>
      <c r="E6" s="86"/>
      <c r="F6" s="85"/>
      <c r="G6" s="19">
        <f>IF(ISERROR(IF(ISNA(VLOOKUP(F6,Tableau125796085[#All],1,0)),"",VLOOKUP(F6,Tableau125796085[#All],4,0))+IF(ISNA(VLOOKUP(E6,Tableau125796085[#All],1,0)),"",VLOOKUP(F6,Tableau125796085[#All],3,0))+IF(ISNA(VLOOKUP(D6,Tableau125796085[#All],1,0)),"",VLOOKUP(F6,Tableau125796085[#All],2,0))),0,IF(ISNA(VLOOKUP(F6,Tableau125796085[#All],1,0)),"",VLOOKUP(F6,Tableau125796085[#All],4,0))+IF(ISNA(VLOOKUP(E6,Tableau125796085[#All],1,0)),"",VLOOKUP(F6,Tableau125796085[#All],3,0))+IF(ISNA(VLOOKUP(D6,Tableau125796085[#All],1,0)),"",VLOOKUP(F6,Tableau125796085[#All],2,0)))</f>
        <v>0</v>
      </c>
      <c r="H6" s="63"/>
      <c r="J6" s="69">
        <f t="shared" si="1"/>
        <v>4</v>
      </c>
      <c r="K6">
        <v>0</v>
      </c>
      <c r="L6">
        <v>0</v>
      </c>
      <c r="M6">
        <v>13</v>
      </c>
    </row>
    <row r="7" spans="1:13">
      <c r="A7" s="23">
        <f t="shared" si="0"/>
        <v>5</v>
      </c>
      <c r="C7" s="1" t="e">
        <f>VLOOKUP(Tableau2468106186[[#This Row],[Pilote]],Tableau2[[Pilote]:[Voiture]],2,0)</f>
        <v>#N/A</v>
      </c>
      <c r="D7" s="85"/>
      <c r="E7" s="86"/>
      <c r="F7" s="85"/>
      <c r="G7" s="19">
        <f>IF(ISERROR(IF(ISNA(VLOOKUP(F7,Tableau125796085[#All],1,0)),"",VLOOKUP(F7,Tableau125796085[#All],4,0))+IF(ISNA(VLOOKUP(E7,Tableau125796085[#All],1,0)),"",VLOOKUP(F7,Tableau125796085[#All],3,0))+IF(ISNA(VLOOKUP(D7,Tableau125796085[#All],1,0)),"",VLOOKUP(F7,Tableau125796085[#All],2,0))),0,IF(ISNA(VLOOKUP(F7,Tableau125796085[#All],1,0)),"",VLOOKUP(F7,Tableau125796085[#All],4,0))+IF(ISNA(VLOOKUP(E7,Tableau125796085[#All],1,0)),"",VLOOKUP(F7,Tableau125796085[#All],3,0))+IF(ISNA(VLOOKUP(D7,Tableau125796085[#All],1,0)),"",VLOOKUP(F7,Tableau125796085[#All],2,0)))</f>
        <v>0</v>
      </c>
      <c r="H7" s="63"/>
      <c r="J7" s="69">
        <f t="shared" si="1"/>
        <v>5</v>
      </c>
      <c r="K7">
        <v>0</v>
      </c>
      <c r="L7">
        <v>0</v>
      </c>
      <c r="M7">
        <v>12</v>
      </c>
    </row>
    <row r="8" spans="1:13">
      <c r="A8" s="23">
        <f t="shared" si="0"/>
        <v>6</v>
      </c>
      <c r="C8" s="1" t="e">
        <f>VLOOKUP(Tableau2468106186[[#This Row],[Pilote]],Tableau2[[Pilote]:[Voiture]],2,0)</f>
        <v>#N/A</v>
      </c>
      <c r="D8" s="85"/>
      <c r="E8" s="86"/>
      <c r="F8" s="85"/>
      <c r="G8" s="19">
        <f>IF(ISERROR(IF(ISNA(VLOOKUP(F8,Tableau125796085[#All],1,0)),"",VLOOKUP(F8,Tableau125796085[#All],4,0))+IF(ISNA(VLOOKUP(E8,Tableau125796085[#All],1,0)),"",VLOOKUP(F8,Tableau125796085[#All],3,0))+IF(ISNA(VLOOKUP(D8,Tableau125796085[#All],1,0)),"",VLOOKUP(F8,Tableau125796085[#All],2,0))),0,IF(ISNA(VLOOKUP(F8,Tableau125796085[#All],1,0)),"",VLOOKUP(F8,Tableau125796085[#All],4,0))+IF(ISNA(VLOOKUP(E8,Tableau125796085[#All],1,0)),"",VLOOKUP(F8,Tableau125796085[#All],3,0))+IF(ISNA(VLOOKUP(D8,Tableau125796085[#All],1,0)),"",VLOOKUP(F8,Tableau125796085[#All],2,0)))</f>
        <v>0</v>
      </c>
      <c r="H8" s="63"/>
      <c r="J8" s="69">
        <f t="shared" si="1"/>
        <v>6</v>
      </c>
      <c r="K8">
        <v>0</v>
      </c>
      <c r="L8">
        <v>0</v>
      </c>
      <c r="M8">
        <v>11</v>
      </c>
    </row>
    <row r="9" spans="1:13">
      <c r="A9" s="23">
        <f t="shared" si="0"/>
        <v>7</v>
      </c>
      <c r="C9" s="1" t="e">
        <f>VLOOKUP(Tableau2468106186[[#This Row],[Pilote]],Tableau2[[Pilote]:[Voiture]],2,0)</f>
        <v>#N/A</v>
      </c>
      <c r="D9" s="85"/>
      <c r="E9" s="86"/>
      <c r="F9" s="85"/>
      <c r="G9" s="19">
        <f>IF(ISERROR(IF(ISNA(VLOOKUP(F9,Tableau125796085[#All],1,0)),"",VLOOKUP(F9,Tableau125796085[#All],4,0))+IF(ISNA(VLOOKUP(E9,Tableau125796085[#All],1,0)),"",VLOOKUP(F9,Tableau125796085[#All],3,0))+IF(ISNA(VLOOKUP(D9,Tableau125796085[#All],1,0)),"",VLOOKUP(F9,Tableau125796085[#All],2,0))),0,IF(ISNA(VLOOKUP(F9,Tableau125796085[#All],1,0)),"",VLOOKUP(F9,Tableau125796085[#All],4,0))+IF(ISNA(VLOOKUP(E9,Tableau125796085[#All],1,0)),"",VLOOKUP(F9,Tableau125796085[#All],3,0))+IF(ISNA(VLOOKUP(D9,Tableau125796085[#All],1,0)),"",VLOOKUP(F9,Tableau125796085[#All],2,0)))</f>
        <v>0</v>
      </c>
      <c r="H9" s="63"/>
      <c r="J9" s="69">
        <f t="shared" si="1"/>
        <v>7</v>
      </c>
      <c r="K9">
        <v>0</v>
      </c>
      <c r="L9">
        <v>0</v>
      </c>
      <c r="M9">
        <v>10</v>
      </c>
    </row>
    <row r="10" spans="1:13">
      <c r="A10" s="23">
        <f t="shared" si="0"/>
        <v>8</v>
      </c>
      <c r="C10" s="1" t="e">
        <f>VLOOKUP(Tableau2468106186[[#This Row],[Pilote]],Tableau2[[Pilote]:[Voiture]],2,0)</f>
        <v>#N/A</v>
      </c>
      <c r="D10" s="85"/>
      <c r="E10" s="86"/>
      <c r="F10" s="85"/>
      <c r="G10" s="19">
        <f>IF(ISERROR(IF(ISNA(VLOOKUP(F10,Tableau125796085[#All],1,0)),"",VLOOKUP(F10,Tableau125796085[#All],4,0))+IF(ISNA(VLOOKUP(E10,Tableau125796085[#All],1,0)),"",VLOOKUP(F10,Tableau125796085[#All],3,0))+IF(ISNA(VLOOKUP(D10,Tableau125796085[#All],1,0)),"",VLOOKUP(F10,Tableau125796085[#All],2,0))),0,IF(ISNA(VLOOKUP(F10,Tableau125796085[#All],1,0)),"",VLOOKUP(F10,Tableau125796085[#All],4,0))+IF(ISNA(VLOOKUP(E10,Tableau125796085[#All],1,0)),"",VLOOKUP(F10,Tableau125796085[#All],3,0))+IF(ISNA(VLOOKUP(D10,Tableau125796085[#All],1,0)),"",VLOOKUP(F10,Tableau125796085[#All],2,0)))</f>
        <v>0</v>
      </c>
      <c r="H10" s="63"/>
      <c r="J10" s="69">
        <f t="shared" si="1"/>
        <v>8</v>
      </c>
      <c r="K10">
        <v>0</v>
      </c>
      <c r="L10">
        <v>0</v>
      </c>
      <c r="M10">
        <v>9</v>
      </c>
    </row>
    <row r="11" spans="1:13">
      <c r="A11" s="23">
        <f t="shared" si="0"/>
        <v>9</v>
      </c>
      <c r="C11" s="1" t="e">
        <f>VLOOKUP(Tableau2468106186[[#This Row],[Pilote]],Tableau2[[Pilote]:[Voiture]],2,0)</f>
        <v>#N/A</v>
      </c>
      <c r="D11" s="85"/>
      <c r="E11" s="86"/>
      <c r="F11" s="85"/>
      <c r="G11" s="19">
        <f>IF(ISERROR(IF(ISNA(VLOOKUP(F11,Tableau125796085[#All],1,0)),"",VLOOKUP(F11,Tableau125796085[#All],4,0))+IF(ISNA(VLOOKUP(E11,Tableau125796085[#All],1,0)),"",VLOOKUP(F11,Tableau125796085[#All],3,0))+IF(ISNA(VLOOKUP(D11,Tableau125796085[#All],1,0)),"",VLOOKUP(F11,Tableau125796085[#All],2,0))),0,IF(ISNA(VLOOKUP(F11,Tableau125796085[#All],1,0)),"",VLOOKUP(F11,Tableau125796085[#All],4,0))+IF(ISNA(VLOOKUP(E11,Tableau125796085[#All],1,0)),"",VLOOKUP(F11,Tableau125796085[#All],3,0))+IF(ISNA(VLOOKUP(D11,Tableau125796085[#All],1,0)),"",VLOOKUP(F11,Tableau125796085[#All],2,0)))</f>
        <v>0</v>
      </c>
      <c r="H11" s="63"/>
      <c r="J11" s="69">
        <f t="shared" si="1"/>
        <v>9</v>
      </c>
      <c r="K11">
        <v>0</v>
      </c>
      <c r="L11">
        <v>0</v>
      </c>
      <c r="M11">
        <v>8</v>
      </c>
    </row>
    <row r="12" spans="1:13">
      <c r="A12" s="23">
        <f t="shared" si="0"/>
        <v>10</v>
      </c>
      <c r="C12" s="1" t="e">
        <f>VLOOKUP(Tableau2468106186[[#This Row],[Pilote]],Tableau2[[Pilote]:[Voiture]],2,0)</f>
        <v>#N/A</v>
      </c>
      <c r="D12" s="85"/>
      <c r="E12" s="86"/>
      <c r="F12" s="85"/>
      <c r="G12" s="19">
        <f>IF(ISERROR(IF(ISNA(VLOOKUP(F12,Tableau125796085[#All],1,0)),"",VLOOKUP(F12,Tableau125796085[#All],4,0))+IF(ISNA(VLOOKUP(E12,Tableau125796085[#All],1,0)),"",VLOOKUP(F12,Tableau125796085[#All],3,0))+IF(ISNA(VLOOKUP(D12,Tableau125796085[#All],1,0)),"",VLOOKUP(F12,Tableau125796085[#All],2,0))),0,IF(ISNA(VLOOKUP(F12,Tableau125796085[#All],1,0)),"",VLOOKUP(F12,Tableau125796085[#All],4,0))+IF(ISNA(VLOOKUP(E12,Tableau125796085[#All],1,0)),"",VLOOKUP(F12,Tableau125796085[#All],3,0))+IF(ISNA(VLOOKUP(D12,Tableau125796085[#All],1,0)),"",VLOOKUP(F12,Tableau125796085[#All],2,0)))</f>
        <v>0</v>
      </c>
      <c r="H12" s="63"/>
      <c r="J12" s="69">
        <f t="shared" si="1"/>
        <v>10</v>
      </c>
      <c r="K12">
        <v>0</v>
      </c>
      <c r="L12">
        <v>0</v>
      </c>
      <c r="M12">
        <v>7</v>
      </c>
    </row>
    <row r="13" spans="1:13">
      <c r="A13" s="23">
        <f t="shared" si="0"/>
        <v>11</v>
      </c>
      <c r="C13" s="1" t="e">
        <f>VLOOKUP(Tableau2468106186[[#This Row],[Pilote]],Tableau2[[Pilote]:[Voiture]],2,0)</f>
        <v>#N/A</v>
      </c>
      <c r="D13" s="85"/>
      <c r="E13" s="86"/>
      <c r="F13" s="85"/>
      <c r="G13" s="19">
        <f>IF(ISERROR(IF(ISNA(VLOOKUP(F13,Tableau125796085[#All],1,0)),"",VLOOKUP(F13,Tableau125796085[#All],4,0))+IF(ISNA(VLOOKUP(E13,Tableau125796085[#All],1,0)),"",VLOOKUP(F13,Tableau125796085[#All],3,0))+IF(ISNA(VLOOKUP(D13,Tableau125796085[#All],1,0)),"",VLOOKUP(F13,Tableau125796085[#All],2,0))),0,IF(ISNA(VLOOKUP(F13,Tableau125796085[#All],1,0)),"",VLOOKUP(F13,Tableau125796085[#All],4,0))+IF(ISNA(VLOOKUP(E13,Tableau125796085[#All],1,0)),"",VLOOKUP(F13,Tableau125796085[#All],3,0))+IF(ISNA(VLOOKUP(D13,Tableau125796085[#All],1,0)),"",VLOOKUP(F13,Tableau125796085[#All],2,0)))</f>
        <v>0</v>
      </c>
      <c r="H13" s="63"/>
      <c r="J13" s="69">
        <f t="shared" si="1"/>
        <v>11</v>
      </c>
      <c r="K13">
        <v>0</v>
      </c>
      <c r="L13">
        <v>0</v>
      </c>
      <c r="M13">
        <v>6</v>
      </c>
    </row>
    <row r="14" spans="1:13">
      <c r="A14" s="23">
        <f t="shared" si="0"/>
        <v>12</v>
      </c>
      <c r="C14" s="1" t="e">
        <f>VLOOKUP(Tableau2468106186[[#This Row],[Pilote]],Tableau2[[Pilote]:[Voiture]],2,0)</f>
        <v>#N/A</v>
      </c>
      <c r="D14" s="85"/>
      <c r="E14" s="86"/>
      <c r="F14" s="85"/>
      <c r="G14" s="19">
        <f>IF(ISERROR(IF(ISNA(VLOOKUP(F14,Tableau125796085[#All],1,0)),"",VLOOKUP(F14,Tableau125796085[#All],4,0))+IF(ISNA(VLOOKUP(E14,Tableau125796085[#All],1,0)),"",VLOOKUP(F14,Tableau125796085[#All],3,0))+IF(ISNA(VLOOKUP(D14,Tableau125796085[#All],1,0)),"",VLOOKUP(F14,Tableau125796085[#All],2,0))),0,IF(ISNA(VLOOKUP(F14,Tableau125796085[#All],1,0)),"",VLOOKUP(F14,Tableau125796085[#All],4,0))+IF(ISNA(VLOOKUP(E14,Tableau125796085[#All],1,0)),"",VLOOKUP(F14,Tableau125796085[#All],3,0))+IF(ISNA(VLOOKUP(D14,Tableau125796085[#All],1,0)),"",VLOOKUP(F14,Tableau125796085[#All],2,0)))</f>
        <v>0</v>
      </c>
      <c r="H14" s="63"/>
      <c r="J14" s="69">
        <f t="shared" si="1"/>
        <v>12</v>
      </c>
      <c r="K14">
        <v>0</v>
      </c>
      <c r="L14">
        <v>0</v>
      </c>
      <c r="M14">
        <v>5</v>
      </c>
    </row>
    <row r="15" spans="1:13">
      <c r="A15" s="23">
        <f t="shared" si="0"/>
        <v>13</v>
      </c>
      <c r="C15" s="1" t="e">
        <f>VLOOKUP(Tableau2468106186[[#This Row],[Pilote]],Tableau2[[Pilote]:[Voiture]],2,0)</f>
        <v>#N/A</v>
      </c>
      <c r="D15" s="85"/>
      <c r="E15" s="86"/>
      <c r="F15" s="85"/>
      <c r="G15" s="19">
        <f>IF(ISERROR(IF(ISNA(VLOOKUP(F15,Tableau125796085[#All],1,0)),"",VLOOKUP(F15,Tableau125796085[#All],4,0))+IF(ISNA(VLOOKUP(E15,Tableau125796085[#All],1,0)),"",VLOOKUP(F15,Tableau125796085[#All],3,0))+IF(ISNA(VLOOKUP(D15,Tableau125796085[#All],1,0)),"",VLOOKUP(F15,Tableau125796085[#All],2,0))),0,IF(ISNA(VLOOKUP(F15,Tableau125796085[#All],1,0)),"",VLOOKUP(F15,Tableau125796085[#All],4,0))+IF(ISNA(VLOOKUP(E15,Tableau125796085[#All],1,0)),"",VLOOKUP(F15,Tableau125796085[#All],3,0))+IF(ISNA(VLOOKUP(D15,Tableau125796085[#All],1,0)),"",VLOOKUP(F15,Tableau125796085[#All],2,0)))</f>
        <v>0</v>
      </c>
      <c r="H15" s="63"/>
      <c r="J15" s="69">
        <f t="shared" si="1"/>
        <v>13</v>
      </c>
      <c r="K15">
        <v>0</v>
      </c>
      <c r="L15">
        <v>0</v>
      </c>
      <c r="M15">
        <v>4</v>
      </c>
    </row>
    <row r="16" spans="1:13">
      <c r="A16" s="23">
        <f t="shared" si="0"/>
        <v>14</v>
      </c>
      <c r="C16" s="1" t="e">
        <f>VLOOKUP(Tableau2468106186[[#This Row],[Pilote]],Tableau2[[Pilote]:[Voiture]],2,0)</f>
        <v>#N/A</v>
      </c>
      <c r="D16" s="85"/>
      <c r="E16" s="86"/>
      <c r="F16" s="85"/>
      <c r="G16" s="19">
        <f>IF(ISERROR(IF(ISNA(VLOOKUP(F16,Tableau125796085[#All],1,0)),"",VLOOKUP(F16,Tableau125796085[#All],4,0))+IF(ISNA(VLOOKUP(E16,Tableau125796085[#All],1,0)),"",VLOOKUP(F16,Tableau125796085[#All],3,0))+IF(ISNA(VLOOKUP(D16,Tableau125796085[#All],1,0)),"",VLOOKUP(F16,Tableau125796085[#All],2,0))),0,IF(ISNA(VLOOKUP(F16,Tableau125796085[#All],1,0)),"",VLOOKUP(F16,Tableau125796085[#All],4,0))+IF(ISNA(VLOOKUP(E16,Tableau125796085[#All],1,0)),"",VLOOKUP(F16,Tableau125796085[#All],3,0))+IF(ISNA(VLOOKUP(D16,Tableau125796085[#All],1,0)),"",VLOOKUP(F16,Tableau125796085[#All],2,0)))</f>
        <v>0</v>
      </c>
      <c r="H16" s="63"/>
      <c r="J16" s="69">
        <f t="shared" si="1"/>
        <v>14</v>
      </c>
      <c r="K16">
        <v>0</v>
      </c>
      <c r="L16">
        <v>0</v>
      </c>
      <c r="M16">
        <v>3</v>
      </c>
    </row>
    <row r="17" spans="1:16">
      <c r="A17" s="23">
        <f t="shared" si="0"/>
        <v>15</v>
      </c>
      <c r="C17" s="1" t="e">
        <f>VLOOKUP(Tableau2468106186[[#This Row],[Pilote]],Tableau2[[Pilote]:[Voiture]],2,0)</f>
        <v>#N/A</v>
      </c>
      <c r="D17" s="85"/>
      <c r="E17" s="86"/>
      <c r="F17" s="85"/>
      <c r="G17" s="19">
        <f>IF(ISERROR(IF(ISNA(VLOOKUP(F17,Tableau125796085[#All],1,0)),"",VLOOKUP(F17,Tableau125796085[#All],4,0))+IF(ISNA(VLOOKUP(E17,Tableau125796085[#All],1,0)),"",VLOOKUP(F17,Tableau125796085[#All],3,0))+IF(ISNA(VLOOKUP(D17,Tableau125796085[#All],1,0)),"",VLOOKUP(F17,Tableau125796085[#All],2,0))),0,IF(ISNA(VLOOKUP(F17,Tableau125796085[#All],1,0)),"",VLOOKUP(F17,Tableau125796085[#All],4,0))+IF(ISNA(VLOOKUP(E17,Tableau125796085[#All],1,0)),"",VLOOKUP(F17,Tableau125796085[#All],3,0))+IF(ISNA(VLOOKUP(D17,Tableau125796085[#All],1,0)),"",VLOOKUP(F17,Tableau125796085[#All],2,0)))</f>
        <v>0</v>
      </c>
      <c r="H17" s="20"/>
      <c r="J17" s="69">
        <f t="shared" si="1"/>
        <v>15</v>
      </c>
      <c r="K17">
        <v>0</v>
      </c>
      <c r="L17">
        <v>0</v>
      </c>
      <c r="M17">
        <v>2</v>
      </c>
    </row>
    <row r="18" spans="1:16">
      <c r="A18" s="24">
        <f t="shared" si="0"/>
        <v>16</v>
      </c>
      <c r="C18" s="1" t="e">
        <f>VLOOKUP(Tableau2468106186[[#This Row],[Pilote]],Tableau2[[Pilote]:[Voiture]],2,0)</f>
        <v>#N/A</v>
      </c>
      <c r="D18" s="85"/>
      <c r="E18" s="86"/>
      <c r="F18" s="85"/>
      <c r="G18" s="19">
        <f>IF(ISERROR(IF(ISNA(VLOOKUP(F18,Tableau125796085[#All],1,0)),"",VLOOKUP(F18,Tableau125796085[#All],4,0))+IF(ISNA(VLOOKUP(E18,Tableau125796085[#All],1,0)),"",VLOOKUP(F18,Tableau125796085[#All],3,0))+IF(ISNA(VLOOKUP(D18,Tableau125796085[#All],1,0)),"",VLOOKUP(F18,Tableau125796085[#All],2,0))),0,IF(ISNA(VLOOKUP(F18,Tableau125796085[#All],1,0)),"",VLOOKUP(F18,Tableau125796085[#All],4,0))+IF(ISNA(VLOOKUP(E18,Tableau125796085[#All],1,0)),"",VLOOKUP(F18,Tableau125796085[#All],3,0))+IF(ISNA(VLOOKUP(D18,Tableau125796085[#All],1,0)),"",VLOOKUP(F18,Tableau125796085[#All],2,0)))</f>
        <v>0</v>
      </c>
      <c r="H18" s="20"/>
      <c r="J18" s="69">
        <f t="shared" si="1"/>
        <v>16</v>
      </c>
      <c r="K18">
        <v>0</v>
      </c>
      <c r="L18">
        <v>0</v>
      </c>
      <c r="M18">
        <v>1</v>
      </c>
    </row>
    <row r="19" spans="1:16" ht="15.75" thickBot="1">
      <c r="B19" s="1"/>
      <c r="C19" s="1"/>
    </row>
    <row r="20" spans="1:16" ht="15.75" thickTop="1">
      <c r="B20" s="1"/>
      <c r="C20" s="1"/>
      <c r="O20" s="114" t="s">
        <v>14</v>
      </c>
      <c r="P20" s="116"/>
    </row>
    <row r="21" spans="1:16" ht="15.75" thickBot="1">
      <c r="O21" s="123">
        <v>4</v>
      </c>
      <c r="P21" s="124"/>
    </row>
    <row r="22" spans="1:16" ht="15.75" thickTop="1">
      <c r="O22" s="125" t="s">
        <v>98</v>
      </c>
      <c r="P22" s="126"/>
    </row>
    <row r="23" spans="1:16" ht="15.75" thickBot="1">
      <c r="O23" s="118">
        <f>SUM(Tableau2468106186[Pts])/(2*O21)</f>
        <v>0</v>
      </c>
      <c r="P23" s="119"/>
    </row>
    <row r="24" spans="1:16" ht="15.75" thickTop="1"/>
  </sheetData>
  <mergeCells count="8">
    <mergeCell ref="O23:P23"/>
    <mergeCell ref="J1:M1"/>
    <mergeCell ref="O20:P20"/>
    <mergeCell ref="A1:B1"/>
    <mergeCell ref="F1:G1"/>
    <mergeCell ref="D1:E1"/>
    <mergeCell ref="O21:P21"/>
    <mergeCell ref="O22:P22"/>
  </mergeCells>
  <dataValidations disablePrompts="1"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X31" sqref="X31"/>
    </sheetView>
  </sheetViews>
  <sheetFormatPr baseColWidth="10" defaultRowHeight="1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  <col min="15" max="15" width="6.42578125" customWidth="1"/>
    <col min="16" max="16" width="8.42578125" customWidth="1"/>
    <col min="17" max="17" width="7.28515625" customWidth="1"/>
    <col min="18" max="18" width="9.5703125" customWidth="1"/>
  </cols>
  <sheetData>
    <row r="1" spans="1:18">
      <c r="A1" s="121" t="s">
        <v>66</v>
      </c>
      <c r="B1" s="121"/>
      <c r="C1" s="42" t="s">
        <v>80</v>
      </c>
      <c r="D1" s="122"/>
      <c r="E1" s="122"/>
      <c r="F1" s="122"/>
      <c r="G1" s="122"/>
      <c r="H1" s="5"/>
      <c r="J1" s="135" t="s">
        <v>15</v>
      </c>
      <c r="K1" s="135"/>
      <c r="L1" s="135"/>
      <c r="M1" s="135"/>
      <c r="O1" s="113" t="s">
        <v>84</v>
      </c>
      <c r="P1" s="113"/>
      <c r="Q1" s="113"/>
      <c r="R1" s="113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J2" s="88" t="s">
        <v>0</v>
      </c>
      <c r="K2" s="88" t="s">
        <v>76</v>
      </c>
      <c r="L2" s="88" t="s">
        <v>81</v>
      </c>
      <c r="M2" s="88" t="s">
        <v>77</v>
      </c>
      <c r="O2" t="s">
        <v>0</v>
      </c>
      <c r="P2" t="s">
        <v>76</v>
      </c>
      <c r="Q2" t="s">
        <v>81</v>
      </c>
      <c r="R2" t="s">
        <v>77</v>
      </c>
    </row>
    <row r="3" spans="1:18">
      <c r="A3" s="26">
        <v>1</v>
      </c>
      <c r="B3" t="s">
        <v>7</v>
      </c>
      <c r="C3" s="1">
        <f>VLOOKUP(Tableau24681061865[[#This Row],[Pilote]],Tableau2[[Pilote]:[Voiture]],2,0)</f>
        <v>0</v>
      </c>
      <c r="D3" s="85" t="s">
        <v>33</v>
      </c>
      <c r="E3" s="86" t="s">
        <v>33</v>
      </c>
      <c r="F3" s="85" t="s">
        <v>33</v>
      </c>
      <c r="G3" s="19">
        <f>IF(ISERROR(IF(ISNA(VLOOKUP(F3,Tableau1257960852[#All],1,0)),"",VLOOKUP(F3,Tableau1257960852[#All],4,0))+IF(ISNA(VLOOKUP(E3,Tableau1257960852[#All],1,0)),"",VLOOKUP(F3,Tableau1257960852[#All],3,0))+IF(ISNA(VLOOKUP(D3,Tableau1257960852[#All],1,0)),"",VLOOKUP(F3,Tableau1257960852[#All],2,0))),0,IF(ISNA(VLOOKUP(F3,Tableau1257960852[#All],1,0)),"",VLOOKUP(F3,Tableau1257960852[#All],4,0))+IF(ISNA(VLOOKUP(E3,Tableau1257960852[#All],1,0)),"",VLOOKUP(F3,Tableau1257960852[#All],3,0))+IF(ISNA(VLOOKUP(D3,Tableau1257960852[#All],1,0)),"",VLOOKUP(F3,Tableau1257960852[#All],2,0)))</f>
        <v>31</v>
      </c>
      <c r="H3" s="63"/>
      <c r="J3" s="11" t="s">
        <v>33</v>
      </c>
      <c r="K3">
        <v>1</v>
      </c>
      <c r="L3">
        <v>1</v>
      </c>
      <c r="M3">
        <f>IF((R3+M$19-(VLOOKUP((ROUNDUP($Q$21,0)),$O$3:$R$18,4)-1))&gt;M$19,R3+M$19-(VLOOKUP((ROUNDUP($Q$21,0)),$O$3:$R$18,4)-1),)</f>
        <v>29</v>
      </c>
      <c r="O3" s="2">
        <v>1</v>
      </c>
      <c r="P3">
        <v>1</v>
      </c>
      <c r="Q3">
        <v>1</v>
      </c>
      <c r="R3">
        <v>20</v>
      </c>
    </row>
    <row r="4" spans="1:18">
      <c r="A4" s="27">
        <f t="shared" ref="A4:A34" si="0">A3+1</f>
        <v>2</v>
      </c>
      <c r="B4" t="s">
        <v>9</v>
      </c>
      <c r="C4" s="1">
        <f>VLOOKUP(Tableau24681061865[[#This Row],[Pilote]],Tableau2[[Pilote]:[Voiture]],2,0)</f>
        <v>0</v>
      </c>
      <c r="D4" s="85" t="s">
        <v>34</v>
      </c>
      <c r="E4" s="86" t="s">
        <v>34</v>
      </c>
      <c r="F4" s="85" t="s">
        <v>34</v>
      </c>
      <c r="G4" s="19">
        <f>IF(ISERROR(IF(ISNA(VLOOKUP(F4,Tableau1257960852[#All],1,0)),"",VLOOKUP(F4,Tableau1257960852[#All],4,0))+IF(ISNA(VLOOKUP(E4,Tableau1257960852[#All],1,0)),"",VLOOKUP(F4,Tableau1257960852[#All],3,0))+IF(ISNA(VLOOKUP(D4,Tableau1257960852[#All],1,0)),"",VLOOKUP(F4,Tableau1257960852[#All],2,0))),0,IF(ISNA(VLOOKUP(F4,Tableau1257960852[#All],1,0)),"",VLOOKUP(F4,Tableau1257960852[#All],4,0))+IF(ISNA(VLOOKUP(E4,Tableau1257960852[#All],1,0)),"",VLOOKUP(F4,Tableau1257960852[#All],3,0))+IF(ISNA(VLOOKUP(D4,Tableau1257960852[#All],1,0)),"",VLOOKUP(F4,Tableau1257960852[#All],2,0)))</f>
        <v>26</v>
      </c>
      <c r="H4" s="63"/>
      <c r="J4" s="12" t="s">
        <v>34</v>
      </c>
      <c r="K4">
        <v>0</v>
      </c>
      <c r="L4">
        <v>0</v>
      </c>
      <c r="M4">
        <f t="shared" ref="M4:M18" si="1">IF((R4+M$19-(VLOOKUP((ROUNDUP($Q$21,0)),$O$3:$R$18,4)-1))&gt;M$19,R4+M$19-(VLOOKUP((ROUNDUP($Q$21,0)),$O$3:$R$18,4)-1),)</f>
        <v>26</v>
      </c>
      <c r="O4" s="3">
        <f t="shared" ref="O4:O18" si="2">O3+1</f>
        <v>2</v>
      </c>
      <c r="P4">
        <v>0</v>
      </c>
      <c r="Q4">
        <v>0</v>
      </c>
      <c r="R4">
        <v>17</v>
      </c>
    </row>
    <row r="5" spans="1:18">
      <c r="A5" s="28">
        <f t="shared" si="0"/>
        <v>3</v>
      </c>
      <c r="B5" t="s">
        <v>5</v>
      </c>
      <c r="C5" s="1">
        <f>VLOOKUP(Tableau24681061865[[#This Row],[Pilote]],Tableau2[[Pilote]:[Voiture]],2,0)</f>
        <v>0</v>
      </c>
      <c r="D5" s="85" t="s">
        <v>49</v>
      </c>
      <c r="E5" s="86" t="s">
        <v>50</v>
      </c>
      <c r="F5" s="85" t="s">
        <v>49</v>
      </c>
      <c r="G5" s="19">
        <f>IF(ISERROR(IF(ISNA(VLOOKUP(F5,Tableau1257960852[#All],1,0)),"",VLOOKUP(F5,Tableau1257960852[#All],4,0))+IF(ISNA(VLOOKUP(E5,Tableau1257960852[#All],1,0)),"",VLOOKUP(F5,Tableau1257960852[#All],3,0))+IF(ISNA(VLOOKUP(D5,Tableau1257960852[#All],1,0)),"",VLOOKUP(F5,Tableau1257960852[#All],2,0))),0,IF(ISNA(VLOOKUP(F5,Tableau1257960852[#All],1,0)),"",VLOOKUP(F5,Tableau1257960852[#All],4,0))+IF(ISNA(VLOOKUP(E5,Tableau1257960852[#All],1,0)),"",VLOOKUP(F5,Tableau1257960852[#All],3,0))+IF(ISNA(VLOOKUP(D5,Tableau1257960852[#All],1,0)),"",VLOOKUP(F5,Tableau1257960852[#All],2,0)))</f>
        <v>14</v>
      </c>
      <c r="H5" s="63"/>
      <c r="J5" s="13" t="s">
        <v>35</v>
      </c>
      <c r="K5">
        <v>0</v>
      </c>
      <c r="L5">
        <v>0</v>
      </c>
      <c r="M5">
        <f t="shared" si="1"/>
        <v>24</v>
      </c>
      <c r="O5" s="4">
        <f t="shared" si="2"/>
        <v>3</v>
      </c>
      <c r="P5">
        <v>0</v>
      </c>
      <c r="Q5">
        <v>0</v>
      </c>
      <c r="R5">
        <v>15</v>
      </c>
    </row>
    <row r="6" spans="1:18">
      <c r="A6" s="23">
        <f t="shared" si="0"/>
        <v>4</v>
      </c>
      <c r="B6" s="70" t="s">
        <v>4</v>
      </c>
      <c r="C6" s="1" t="str">
        <f>VLOOKUP(Tableau24681061865[[#This Row],[Pilote]],Tableau2[[Pilote]:[Voiture]],2,0)</f>
        <v>Mazda</v>
      </c>
      <c r="D6" s="85" t="s">
        <v>50</v>
      </c>
      <c r="E6" s="86" t="s">
        <v>49</v>
      </c>
      <c r="F6" s="85" t="s">
        <v>50</v>
      </c>
      <c r="G6" s="19">
        <f>IF(ISERROR(IF(ISNA(VLOOKUP(F6,Tableau1257960852[#All],1,0)),"",VLOOKUP(F6,Tableau1257960852[#All],4,0))+IF(ISNA(VLOOKUP(E6,Tableau1257960852[#All],1,0)),"",VLOOKUP(F6,Tableau1257960852[#All],3,0))+IF(ISNA(VLOOKUP(D6,Tableau1257960852[#All],1,0)),"",VLOOKUP(F6,Tableau1257960852[#All],2,0))),0,IF(ISNA(VLOOKUP(F6,Tableau1257960852[#All],1,0)),"",VLOOKUP(F6,Tableau1257960852[#All],4,0))+IF(ISNA(VLOOKUP(E6,Tableau1257960852[#All],1,0)),"",VLOOKUP(F6,Tableau1257960852[#All],3,0))+IF(ISNA(VLOOKUP(D6,Tableau1257960852[#All],1,0)),"",VLOOKUP(F6,Tableau1257960852[#All],2,0)))</f>
        <v>11</v>
      </c>
      <c r="H6" s="63"/>
      <c r="J6" s="14" t="s">
        <v>36</v>
      </c>
      <c r="K6">
        <v>0</v>
      </c>
      <c r="L6">
        <v>0</v>
      </c>
      <c r="M6">
        <f t="shared" si="1"/>
        <v>22</v>
      </c>
      <c r="O6" s="87">
        <f t="shared" si="2"/>
        <v>4</v>
      </c>
      <c r="P6">
        <v>0</v>
      </c>
      <c r="Q6">
        <v>0</v>
      </c>
      <c r="R6">
        <v>13</v>
      </c>
    </row>
    <row r="7" spans="1:18">
      <c r="A7" s="23">
        <f t="shared" si="0"/>
        <v>5</v>
      </c>
      <c r="C7" s="1" t="e">
        <f>VLOOKUP(Tableau24681061865[[#This Row],[Pilote]],Tableau2[[Pilote]:[Voiture]],2,0)</f>
        <v>#N/A</v>
      </c>
      <c r="D7" s="85"/>
      <c r="E7" s="86"/>
      <c r="F7" s="85"/>
      <c r="G7" s="19">
        <f>IF(ISERROR(IF(ISNA(VLOOKUP(F7,Tableau1257960852[#All],1,0)),"",VLOOKUP(F7,Tableau1257960852[#All],4,0))+IF(ISNA(VLOOKUP(E7,Tableau1257960852[#All],1,0)),"",VLOOKUP(F7,Tableau1257960852[#All],3,0))+IF(ISNA(VLOOKUP(D7,Tableau1257960852[#All],1,0)),"",VLOOKUP(F7,Tableau1257960852[#All],2,0))),0,IF(ISNA(VLOOKUP(F7,Tableau1257960852[#All],1,0)),"",VLOOKUP(F7,Tableau1257960852[#All],4,0))+IF(ISNA(VLOOKUP(E7,Tableau1257960852[#All],1,0)),"",VLOOKUP(F7,Tableau1257960852[#All],3,0))+IF(ISNA(VLOOKUP(D7,Tableau1257960852[#All],1,0)),"",VLOOKUP(F7,Tableau1257960852[#All],2,0)))</f>
        <v>0</v>
      </c>
      <c r="H7" s="63"/>
      <c r="J7" s="14" t="s">
        <v>37</v>
      </c>
      <c r="K7">
        <v>0</v>
      </c>
      <c r="L7">
        <v>0</v>
      </c>
      <c r="M7">
        <f t="shared" si="1"/>
        <v>21</v>
      </c>
      <c r="O7" s="87">
        <f t="shared" si="2"/>
        <v>5</v>
      </c>
      <c r="P7">
        <v>0</v>
      </c>
      <c r="Q7">
        <v>0</v>
      </c>
      <c r="R7">
        <v>12</v>
      </c>
    </row>
    <row r="8" spans="1:18">
      <c r="A8" s="23">
        <f t="shared" si="0"/>
        <v>6</v>
      </c>
      <c r="C8" s="1" t="e">
        <f>VLOOKUP(Tableau24681061865[[#This Row],[Pilote]],Tableau2[[Pilote]:[Voiture]],2,0)</f>
        <v>#N/A</v>
      </c>
      <c r="D8" s="85"/>
      <c r="E8" s="86"/>
      <c r="F8" s="85"/>
      <c r="G8" s="19">
        <f>IF(ISERROR(IF(ISNA(VLOOKUP(F8,Tableau1257960852[#All],1,0)),"",VLOOKUP(F8,Tableau1257960852[#All],4,0))+IF(ISNA(VLOOKUP(E8,Tableau1257960852[#All],1,0)),"",VLOOKUP(F8,Tableau1257960852[#All],3,0))+IF(ISNA(VLOOKUP(D8,Tableau1257960852[#All],1,0)),"",VLOOKUP(F8,Tableau1257960852[#All],2,0))),0,IF(ISNA(VLOOKUP(F8,Tableau1257960852[#All],1,0)),"",VLOOKUP(F8,Tableau1257960852[#All],4,0))+IF(ISNA(VLOOKUP(E8,Tableau1257960852[#All],1,0)),"",VLOOKUP(F8,Tableau1257960852[#All],3,0))+IF(ISNA(VLOOKUP(D8,Tableau1257960852[#All],1,0)),"",VLOOKUP(F8,Tableau1257960852[#All],2,0)))</f>
        <v>0</v>
      </c>
      <c r="H8" s="63"/>
      <c r="J8" s="14" t="s">
        <v>38</v>
      </c>
      <c r="K8">
        <v>0</v>
      </c>
      <c r="L8">
        <v>0</v>
      </c>
      <c r="M8">
        <f t="shared" si="1"/>
        <v>20</v>
      </c>
      <c r="O8" s="87">
        <f t="shared" si="2"/>
        <v>6</v>
      </c>
      <c r="P8">
        <v>0</v>
      </c>
      <c r="Q8">
        <v>0</v>
      </c>
      <c r="R8">
        <v>11</v>
      </c>
    </row>
    <row r="9" spans="1:18">
      <c r="A9" s="23">
        <f t="shared" si="0"/>
        <v>7</v>
      </c>
      <c r="C9" s="1" t="e">
        <f>VLOOKUP(Tableau24681061865[[#This Row],[Pilote]],Tableau2[[Pilote]:[Voiture]],2,0)</f>
        <v>#N/A</v>
      </c>
      <c r="D9" s="85"/>
      <c r="E9" s="86"/>
      <c r="F9" s="85"/>
      <c r="G9" s="19">
        <f>IF(ISERROR(IF(ISNA(VLOOKUP(F9,Tableau1257960852[#All],1,0)),"",VLOOKUP(F9,Tableau1257960852[#All],4,0))+IF(ISNA(VLOOKUP(E9,Tableau1257960852[#All],1,0)),"",VLOOKUP(F9,Tableau1257960852[#All],3,0))+IF(ISNA(VLOOKUP(D9,Tableau1257960852[#All],1,0)),"",VLOOKUP(F9,Tableau1257960852[#All],2,0))),0,IF(ISNA(VLOOKUP(F9,Tableau1257960852[#All],1,0)),"",VLOOKUP(F9,Tableau1257960852[#All],4,0))+IF(ISNA(VLOOKUP(E9,Tableau1257960852[#All],1,0)),"",VLOOKUP(F9,Tableau1257960852[#All],3,0))+IF(ISNA(VLOOKUP(D9,Tableau1257960852[#All],1,0)),"",VLOOKUP(F9,Tableau1257960852[#All],2,0)))</f>
        <v>0</v>
      </c>
      <c r="H9" s="63"/>
      <c r="J9" s="14" t="s">
        <v>39</v>
      </c>
      <c r="K9">
        <v>0</v>
      </c>
      <c r="L9">
        <v>0</v>
      </c>
      <c r="M9">
        <f t="shared" si="1"/>
        <v>19</v>
      </c>
      <c r="O9" s="87">
        <f t="shared" si="2"/>
        <v>7</v>
      </c>
      <c r="P9">
        <v>0</v>
      </c>
      <c r="Q9">
        <v>0</v>
      </c>
      <c r="R9">
        <v>10</v>
      </c>
    </row>
    <row r="10" spans="1:18">
      <c r="A10" s="23">
        <f t="shared" si="0"/>
        <v>8</v>
      </c>
      <c r="C10" s="1" t="e">
        <f>VLOOKUP(Tableau24681061865[[#This Row],[Pilote]],Tableau2[[Pilote]:[Voiture]],2,0)</f>
        <v>#N/A</v>
      </c>
      <c r="D10" s="85"/>
      <c r="E10" s="86"/>
      <c r="F10" s="85"/>
      <c r="G10" s="19">
        <f>IF(ISERROR(IF(ISNA(VLOOKUP(F10,Tableau1257960852[#All],1,0)),"",VLOOKUP(F10,Tableau1257960852[#All],4,0))+IF(ISNA(VLOOKUP(E10,Tableau1257960852[#All],1,0)),"",VLOOKUP(F10,Tableau1257960852[#All],3,0))+IF(ISNA(VLOOKUP(D10,Tableau1257960852[#All],1,0)),"",VLOOKUP(F10,Tableau1257960852[#All],2,0))),0,IF(ISNA(VLOOKUP(F10,Tableau1257960852[#All],1,0)),"",VLOOKUP(F10,Tableau1257960852[#All],4,0))+IF(ISNA(VLOOKUP(E10,Tableau1257960852[#All],1,0)),"",VLOOKUP(F10,Tableau1257960852[#All],3,0))+IF(ISNA(VLOOKUP(D10,Tableau1257960852[#All],1,0)),"",VLOOKUP(F10,Tableau1257960852[#All],2,0)))</f>
        <v>0</v>
      </c>
      <c r="H10" s="63"/>
      <c r="J10" s="14" t="s">
        <v>40</v>
      </c>
      <c r="K10">
        <v>0</v>
      </c>
      <c r="L10">
        <v>0</v>
      </c>
      <c r="M10">
        <f t="shared" si="1"/>
        <v>18</v>
      </c>
      <c r="O10" s="87">
        <f t="shared" si="2"/>
        <v>8</v>
      </c>
      <c r="P10">
        <v>0</v>
      </c>
      <c r="Q10">
        <v>0</v>
      </c>
      <c r="R10">
        <v>9</v>
      </c>
    </row>
    <row r="11" spans="1:18">
      <c r="A11" s="23">
        <f t="shared" si="0"/>
        <v>9</v>
      </c>
      <c r="C11" s="1" t="e">
        <f>VLOOKUP(Tableau24681061865[[#This Row],[Pilote]],Tableau2[[Pilote]:[Voiture]],2,0)</f>
        <v>#N/A</v>
      </c>
      <c r="D11" s="85"/>
      <c r="E11" s="86"/>
      <c r="F11" s="85"/>
      <c r="G11" s="19">
        <f>IF(ISERROR(IF(ISNA(VLOOKUP(F11,Tableau1257960852[#All],1,0)),"",VLOOKUP(F11,Tableau1257960852[#All],4,0))+IF(ISNA(VLOOKUP(E11,Tableau1257960852[#All],1,0)),"",VLOOKUP(F11,Tableau1257960852[#All],3,0))+IF(ISNA(VLOOKUP(D11,Tableau1257960852[#All],1,0)),"",VLOOKUP(F11,Tableau1257960852[#All],2,0))),0,IF(ISNA(VLOOKUP(F11,Tableau1257960852[#All],1,0)),"",VLOOKUP(F11,Tableau1257960852[#All],4,0))+IF(ISNA(VLOOKUP(E11,Tableau1257960852[#All],1,0)),"",VLOOKUP(F11,Tableau1257960852[#All],3,0))+IF(ISNA(VLOOKUP(D11,Tableau1257960852[#All],1,0)),"",VLOOKUP(F11,Tableau1257960852[#All],2,0)))</f>
        <v>0</v>
      </c>
      <c r="H11" s="63"/>
      <c r="J11" s="14" t="s">
        <v>41</v>
      </c>
      <c r="K11">
        <v>0</v>
      </c>
      <c r="L11">
        <v>0</v>
      </c>
      <c r="M11">
        <f t="shared" si="1"/>
        <v>17</v>
      </c>
      <c r="O11" s="87">
        <f t="shared" si="2"/>
        <v>9</v>
      </c>
      <c r="P11">
        <v>0</v>
      </c>
      <c r="Q11">
        <v>0</v>
      </c>
      <c r="R11">
        <v>8</v>
      </c>
    </row>
    <row r="12" spans="1:18">
      <c r="A12" s="23">
        <f t="shared" si="0"/>
        <v>10</v>
      </c>
      <c r="C12" s="1" t="e">
        <f>VLOOKUP(Tableau24681061865[[#This Row],[Pilote]],Tableau2[[Pilote]:[Voiture]],2,0)</f>
        <v>#N/A</v>
      </c>
      <c r="D12" s="85"/>
      <c r="E12" s="86"/>
      <c r="F12" s="85"/>
      <c r="G12" s="19">
        <f>IF(ISERROR(IF(ISNA(VLOOKUP(F12,Tableau1257960852[#All],1,0)),"",VLOOKUP(F12,Tableau1257960852[#All],4,0))+IF(ISNA(VLOOKUP(E12,Tableau1257960852[#All],1,0)),"",VLOOKUP(F12,Tableau1257960852[#All],3,0))+IF(ISNA(VLOOKUP(D12,Tableau1257960852[#All],1,0)),"",VLOOKUP(F12,Tableau1257960852[#All],2,0))),0,IF(ISNA(VLOOKUP(F12,Tableau1257960852[#All],1,0)),"",VLOOKUP(F12,Tableau1257960852[#All],4,0))+IF(ISNA(VLOOKUP(E12,Tableau1257960852[#All],1,0)),"",VLOOKUP(F12,Tableau1257960852[#All],3,0))+IF(ISNA(VLOOKUP(D12,Tableau1257960852[#All],1,0)),"",VLOOKUP(F12,Tableau1257960852[#All],2,0)))</f>
        <v>0</v>
      </c>
      <c r="H12" s="63"/>
      <c r="J12" s="14" t="s">
        <v>42</v>
      </c>
      <c r="K12">
        <v>0</v>
      </c>
      <c r="L12">
        <v>0</v>
      </c>
      <c r="M12">
        <f t="shared" si="1"/>
        <v>16</v>
      </c>
      <c r="O12" s="87">
        <f t="shared" si="2"/>
        <v>10</v>
      </c>
      <c r="P12">
        <v>0</v>
      </c>
      <c r="Q12">
        <v>0</v>
      </c>
      <c r="R12">
        <v>7</v>
      </c>
    </row>
    <row r="13" spans="1:18">
      <c r="A13" s="23">
        <f t="shared" si="0"/>
        <v>11</v>
      </c>
      <c r="C13" s="1" t="e">
        <f>VLOOKUP(Tableau24681061865[[#This Row],[Pilote]],Tableau2[[Pilote]:[Voiture]],2,0)</f>
        <v>#N/A</v>
      </c>
      <c r="D13" s="85"/>
      <c r="E13" s="86"/>
      <c r="F13" s="85"/>
      <c r="G13" s="19">
        <f>IF(ISERROR(IF(ISNA(VLOOKUP(F13,Tableau1257960852[#All],1,0)),"",VLOOKUP(F13,Tableau1257960852[#All],4,0))+IF(ISNA(VLOOKUP(E13,Tableau1257960852[#All],1,0)),"",VLOOKUP(F13,Tableau1257960852[#All],3,0))+IF(ISNA(VLOOKUP(D13,Tableau1257960852[#All],1,0)),"",VLOOKUP(F13,Tableau1257960852[#All],2,0))),0,IF(ISNA(VLOOKUP(F13,Tableau1257960852[#All],1,0)),"",VLOOKUP(F13,Tableau1257960852[#All],4,0))+IF(ISNA(VLOOKUP(E13,Tableau1257960852[#All],1,0)),"",VLOOKUP(F13,Tableau1257960852[#All],3,0))+IF(ISNA(VLOOKUP(D13,Tableau1257960852[#All],1,0)),"",VLOOKUP(F13,Tableau1257960852[#All],2,0)))</f>
        <v>0</v>
      </c>
      <c r="H13" s="63"/>
      <c r="J13" s="14" t="s">
        <v>43</v>
      </c>
      <c r="K13">
        <v>0</v>
      </c>
      <c r="L13">
        <v>0</v>
      </c>
      <c r="M13">
        <f t="shared" si="1"/>
        <v>15</v>
      </c>
      <c r="O13" s="87">
        <f t="shared" si="2"/>
        <v>11</v>
      </c>
      <c r="P13">
        <v>0</v>
      </c>
      <c r="Q13">
        <v>0</v>
      </c>
      <c r="R13">
        <v>6</v>
      </c>
    </row>
    <row r="14" spans="1:18">
      <c r="A14" s="23">
        <f t="shared" si="0"/>
        <v>12</v>
      </c>
      <c r="C14" s="1" t="e">
        <f>VLOOKUP(Tableau24681061865[[#This Row],[Pilote]],Tableau2[[Pilote]:[Voiture]],2,0)</f>
        <v>#N/A</v>
      </c>
      <c r="D14" s="85"/>
      <c r="E14" s="86"/>
      <c r="F14" s="85"/>
      <c r="G14" s="19">
        <f>IF(ISERROR(IF(ISNA(VLOOKUP(F14,Tableau1257960852[#All],1,0)),"",VLOOKUP(F14,Tableau1257960852[#All],4,0))+IF(ISNA(VLOOKUP(E14,Tableau1257960852[#All],1,0)),"",VLOOKUP(F14,Tableau1257960852[#All],3,0))+IF(ISNA(VLOOKUP(D14,Tableau1257960852[#All],1,0)),"",VLOOKUP(F14,Tableau1257960852[#All],2,0))),0,IF(ISNA(VLOOKUP(F14,Tableau1257960852[#All],1,0)),"",VLOOKUP(F14,Tableau1257960852[#All],4,0))+IF(ISNA(VLOOKUP(E14,Tableau1257960852[#All],1,0)),"",VLOOKUP(F14,Tableau1257960852[#All],3,0))+IF(ISNA(VLOOKUP(D14,Tableau1257960852[#All],1,0)),"",VLOOKUP(F14,Tableau1257960852[#All],2,0)))</f>
        <v>0</v>
      </c>
      <c r="H14" s="63"/>
      <c r="J14" s="14" t="s">
        <v>44</v>
      </c>
      <c r="K14">
        <v>0</v>
      </c>
      <c r="L14">
        <v>0</v>
      </c>
      <c r="M14">
        <f t="shared" si="1"/>
        <v>0</v>
      </c>
      <c r="O14" s="87">
        <f t="shared" si="2"/>
        <v>12</v>
      </c>
      <c r="P14">
        <v>0</v>
      </c>
      <c r="Q14">
        <v>0</v>
      </c>
      <c r="R14">
        <v>5</v>
      </c>
    </row>
    <row r="15" spans="1:18">
      <c r="A15" s="23">
        <f t="shared" si="0"/>
        <v>13</v>
      </c>
      <c r="C15" s="1" t="e">
        <f>VLOOKUP(Tableau24681061865[[#This Row],[Pilote]],Tableau2[[Pilote]:[Voiture]],2,0)</f>
        <v>#N/A</v>
      </c>
      <c r="D15" s="85"/>
      <c r="E15" s="86"/>
      <c r="F15" s="85"/>
      <c r="G15" s="19">
        <f>IF(ISERROR(IF(ISNA(VLOOKUP(F15,Tableau1257960852[#All],1,0)),"",VLOOKUP(F15,Tableau1257960852[#All],4,0))+IF(ISNA(VLOOKUP(E15,Tableau1257960852[#All],1,0)),"",VLOOKUP(F15,Tableau1257960852[#All],3,0))+IF(ISNA(VLOOKUP(D15,Tableau1257960852[#All],1,0)),"",VLOOKUP(F15,Tableau1257960852[#All],2,0))),0,IF(ISNA(VLOOKUP(F15,Tableau1257960852[#All],1,0)),"",VLOOKUP(F15,Tableau1257960852[#All],4,0))+IF(ISNA(VLOOKUP(E15,Tableau1257960852[#All],1,0)),"",VLOOKUP(F15,Tableau1257960852[#All],3,0))+IF(ISNA(VLOOKUP(D15,Tableau1257960852[#All],1,0)),"",VLOOKUP(F15,Tableau1257960852[#All],2,0)))</f>
        <v>0</v>
      </c>
      <c r="H15" s="63"/>
      <c r="J15" s="14" t="s">
        <v>45</v>
      </c>
      <c r="K15">
        <v>0</v>
      </c>
      <c r="L15">
        <v>0</v>
      </c>
      <c r="M15">
        <f t="shared" si="1"/>
        <v>0</v>
      </c>
      <c r="O15" s="87">
        <f t="shared" si="2"/>
        <v>13</v>
      </c>
      <c r="P15">
        <v>0</v>
      </c>
      <c r="Q15">
        <v>0</v>
      </c>
      <c r="R15">
        <v>4</v>
      </c>
    </row>
    <row r="16" spans="1:18">
      <c r="A16" s="23">
        <f t="shared" si="0"/>
        <v>14</v>
      </c>
      <c r="C16" s="1" t="e">
        <f>VLOOKUP(Tableau24681061865[[#This Row],[Pilote]],Tableau2[[Pilote]:[Voiture]],2,0)</f>
        <v>#N/A</v>
      </c>
      <c r="D16" s="85"/>
      <c r="E16" s="86"/>
      <c r="F16" s="85"/>
      <c r="G16" s="19">
        <f>IF(ISERROR(IF(ISNA(VLOOKUP(F16,Tableau1257960852[#All],1,0)),"",VLOOKUP(F16,Tableau1257960852[#All],4,0))+IF(ISNA(VLOOKUP(E16,Tableau1257960852[#All],1,0)),"",VLOOKUP(F16,Tableau1257960852[#All],3,0))+IF(ISNA(VLOOKUP(D16,Tableau1257960852[#All],1,0)),"",VLOOKUP(F16,Tableau1257960852[#All],2,0))),0,IF(ISNA(VLOOKUP(F16,Tableau1257960852[#All],1,0)),"",VLOOKUP(F16,Tableau1257960852[#All],4,0))+IF(ISNA(VLOOKUP(E16,Tableau1257960852[#All],1,0)),"",VLOOKUP(F16,Tableau1257960852[#All],3,0))+IF(ISNA(VLOOKUP(D16,Tableau1257960852[#All],1,0)),"",VLOOKUP(F16,Tableau1257960852[#All],2,0)))</f>
        <v>0</v>
      </c>
      <c r="H16" s="63"/>
      <c r="J16" s="14" t="s">
        <v>46</v>
      </c>
      <c r="K16">
        <v>0</v>
      </c>
      <c r="L16">
        <v>0</v>
      </c>
      <c r="M16">
        <f t="shared" si="1"/>
        <v>0</v>
      </c>
      <c r="O16" s="87">
        <f t="shared" si="2"/>
        <v>14</v>
      </c>
      <c r="P16">
        <v>0</v>
      </c>
      <c r="Q16">
        <v>0</v>
      </c>
      <c r="R16">
        <v>3</v>
      </c>
    </row>
    <row r="17" spans="1:18">
      <c r="A17" s="23">
        <f t="shared" si="0"/>
        <v>15</v>
      </c>
      <c r="C17" s="1" t="e">
        <f>VLOOKUP(Tableau24681061865[[#This Row],[Pilote]],Tableau2[[Pilote]:[Voiture]],2,0)</f>
        <v>#N/A</v>
      </c>
      <c r="D17" s="85"/>
      <c r="E17" s="86"/>
      <c r="F17" s="85"/>
      <c r="G17" s="19">
        <f>IF(ISERROR(IF(ISNA(VLOOKUP(F17,Tableau1257960852[#All],1,0)),"",VLOOKUP(F17,Tableau1257960852[#All],4,0))+IF(ISNA(VLOOKUP(E17,Tableau1257960852[#All],1,0)),"",VLOOKUP(F17,Tableau1257960852[#All],3,0))+IF(ISNA(VLOOKUP(D17,Tableau1257960852[#All],1,0)),"",VLOOKUP(F17,Tableau1257960852[#All],2,0))),0,IF(ISNA(VLOOKUP(F17,Tableau1257960852[#All],1,0)),"",VLOOKUP(F17,Tableau1257960852[#All],4,0))+IF(ISNA(VLOOKUP(E17,Tableau1257960852[#All],1,0)),"",VLOOKUP(F17,Tableau1257960852[#All],3,0))+IF(ISNA(VLOOKUP(D17,Tableau1257960852[#All],1,0)),"",VLOOKUP(F17,Tableau1257960852[#All],2,0)))</f>
        <v>0</v>
      </c>
      <c r="H17" s="20"/>
      <c r="J17" s="14" t="s">
        <v>47</v>
      </c>
      <c r="K17">
        <v>0</v>
      </c>
      <c r="L17">
        <v>0</v>
      </c>
      <c r="M17">
        <f t="shared" si="1"/>
        <v>0</v>
      </c>
      <c r="O17" s="87">
        <f t="shared" si="2"/>
        <v>15</v>
      </c>
      <c r="P17">
        <v>0</v>
      </c>
      <c r="Q17">
        <v>0</v>
      </c>
      <c r="R17">
        <v>2</v>
      </c>
    </row>
    <row r="18" spans="1:18" ht="15.75" thickBot="1">
      <c r="A18" s="103">
        <f t="shared" si="0"/>
        <v>16</v>
      </c>
      <c r="C18" s="1" t="e">
        <f>VLOOKUP(Tableau24681061865[[#This Row],[Pilote]],Tableau2[[Pilote]:[Voiture]],2,0)</f>
        <v>#N/A</v>
      </c>
      <c r="D18" s="85"/>
      <c r="E18" s="86"/>
      <c r="F18" s="85"/>
      <c r="G18" s="19">
        <f>IF(ISERROR(IF(ISNA(VLOOKUP(F18,Tableau1257960852[#All],1,0)),"",VLOOKUP(F18,Tableau1257960852[#All],4,0))+IF(ISNA(VLOOKUP(E18,Tableau1257960852[#All],1,0)),"",VLOOKUP(F18,Tableau1257960852[#All],3,0))+IF(ISNA(VLOOKUP(D18,Tableau1257960852[#All],1,0)),"",VLOOKUP(F18,Tableau1257960852[#All],2,0))),0,IF(ISNA(VLOOKUP(F18,Tableau1257960852[#All],1,0)),"",VLOOKUP(F18,Tableau1257960852[#All],4,0))+IF(ISNA(VLOOKUP(E18,Tableau1257960852[#All],1,0)),"",VLOOKUP(F18,Tableau1257960852[#All],3,0))+IF(ISNA(VLOOKUP(D18,Tableau1257960852[#All],1,0)),"",VLOOKUP(F18,Tableau1257960852[#All],2,0)))</f>
        <v>0</v>
      </c>
      <c r="H18" s="20"/>
      <c r="J18" s="14" t="s">
        <v>48</v>
      </c>
      <c r="K18">
        <v>0</v>
      </c>
      <c r="L18">
        <v>0</v>
      </c>
      <c r="M18">
        <f t="shared" si="1"/>
        <v>0</v>
      </c>
      <c r="O18" s="87">
        <f t="shared" si="2"/>
        <v>16</v>
      </c>
      <c r="P18">
        <v>0</v>
      </c>
      <c r="Q18">
        <v>0</v>
      </c>
      <c r="R18">
        <v>1</v>
      </c>
    </row>
    <row r="19" spans="1:18" ht="16.5" thickTop="1" thickBot="1">
      <c r="A19" s="104">
        <f t="shared" si="0"/>
        <v>17</v>
      </c>
      <c r="B19" s="97"/>
      <c r="C19" s="98" t="e">
        <f>VLOOKUP(Tableau24681061865[[#This Row],[Pilote]],Tableau2[[Pilote]:[Voiture]],2,0)</f>
        <v>#N/A</v>
      </c>
      <c r="D19" s="99"/>
      <c r="E19" s="100" t="str">
        <f>IF(ISNA(VLOOKUP(D19,Tableau1257960[[Pos.]:[Qualification]],2,0)),"",VLOOKUP(D19,Tableau1257960[[Pos.]:[Qualification]],2,0))</f>
        <v/>
      </c>
      <c r="F19" s="101"/>
      <c r="G19" s="102">
        <f>IF(ISERROR(IF(ISNA(VLOOKUP(F19,Tableau1257960852[#All],1,0)),"",VLOOKUP(F19,Tableau1257960852[#All],4,0))+IF(ISNA(VLOOKUP(E19,Tableau1257960852[#All],1,0)),"",VLOOKUP(F19,Tableau1257960852[#All],3,0))+IF(ISNA(VLOOKUP(D19,Tableau1257960852[#All],1,0)),"",VLOOKUP(F19,Tableau1257960852[#All],2,0))),0,IF(ISNA(VLOOKUP(F19,Tableau1257960852[#All],1,0)),"",VLOOKUP(F19,Tableau1257960852[#All],4,0))+IF(ISNA(VLOOKUP(E19,Tableau1257960852[#All],1,0)),"",VLOOKUP(F19,Tableau1257960852[#All],3,0))+IF(ISNA(VLOOKUP(D19,Tableau1257960852[#All],1,0)),"",VLOOKUP(F19,Tableau1257960852[#All],2,0)))</f>
        <v>0</v>
      </c>
      <c r="J19" s="105" t="s">
        <v>49</v>
      </c>
      <c r="K19" s="106">
        <v>0</v>
      </c>
      <c r="L19" s="106">
        <v>0</v>
      </c>
      <c r="M19" s="107">
        <f>IF(R3-(VLOOKUP((ROUNDDOWN($Q$21,0)),$O$3:$R$18,4)-1)&gt;0,R3-(VLOOKUP((ROUNDDOWN($Q$21,0)),$O$3:$R$18,4)-1),)</f>
        <v>14</v>
      </c>
    </row>
    <row r="20" spans="1:18" ht="15.75" thickTop="1">
      <c r="A20" s="24">
        <f t="shared" si="0"/>
        <v>18</v>
      </c>
      <c r="B20" s="89"/>
      <c r="C20" s="91" t="e">
        <f>VLOOKUP(Tableau24681061865[[#This Row],[Pilote]],Tableau2[[Pilote]:[Voiture]],2,0)</f>
        <v>#N/A</v>
      </c>
      <c r="D20" s="93"/>
      <c r="E20" s="96" t="str">
        <f>IF(ISNA(VLOOKUP(D20,Tableau1257960[[Pos.]:[Qualification]],2,0)),"",VLOOKUP(D20,Tableau1257960[[Pos.]:[Qualification]],2,0))</f>
        <v/>
      </c>
      <c r="F20" s="94"/>
      <c r="G20" s="95">
        <f>IF(ISERROR(IF(ISNA(VLOOKUP(F20,Tableau1257960852[#All],1,0)),"",VLOOKUP(F20,Tableau1257960852[#All],4,0))+IF(ISNA(VLOOKUP(E20,Tableau1257960852[#All],1,0)),"",VLOOKUP(F20,Tableau1257960852[#All],3,0))+IF(ISNA(VLOOKUP(D20,Tableau1257960852[#All],1,0)),"",VLOOKUP(F20,Tableau1257960852[#All],2,0))),0,IF(ISNA(VLOOKUP(F20,Tableau1257960852[#All],1,0)),"",VLOOKUP(F20,Tableau1257960852[#All],4,0))+IF(ISNA(VLOOKUP(E20,Tableau1257960852[#All],1,0)),"",VLOOKUP(F20,Tableau1257960852[#All],3,0))+IF(ISNA(VLOOKUP(D20,Tableau1257960852[#All],1,0)),"",VLOOKUP(F20,Tableau1257960852[#All],2,0)))</f>
        <v>0</v>
      </c>
      <c r="J20" s="15" t="s">
        <v>50</v>
      </c>
      <c r="K20">
        <v>0</v>
      </c>
      <c r="L20">
        <v>0</v>
      </c>
      <c r="M20" s="65">
        <f t="shared" ref="M20:M34" si="3">IF(R4-(VLOOKUP((ROUNDDOWN($Q$21,0)),$O$3:$R$18,4)-1)&gt;0,R4-(VLOOKUP((ROUNDDOWN($Q$21,0)),$O$3:$R$18,4)-1),)</f>
        <v>11</v>
      </c>
      <c r="O20" s="114" t="s">
        <v>14</v>
      </c>
      <c r="P20" s="116"/>
      <c r="Q20" s="125" t="s">
        <v>13</v>
      </c>
      <c r="R20" s="126"/>
    </row>
    <row r="21" spans="1:18" ht="15.75" thickBot="1">
      <c r="A21" s="24">
        <f t="shared" si="0"/>
        <v>19</v>
      </c>
      <c r="B21" s="90"/>
      <c r="C21" s="92" t="e">
        <f>VLOOKUP(Tableau24681061865[[#This Row],[Pilote]],Tableau2[[Pilote]:[Voiture]],2,0)</f>
        <v>#N/A</v>
      </c>
      <c r="D21" s="93"/>
      <c r="E21" s="96" t="str">
        <f>IF(ISNA(VLOOKUP(D21,Tableau1257960[[Pos.]:[Qualification]],2,0)),"",VLOOKUP(D21,Tableau1257960[[Pos.]:[Qualification]],2,0))</f>
        <v/>
      </c>
      <c r="F21" s="94"/>
      <c r="G21" s="95">
        <f>IF(ISERROR(IF(ISNA(VLOOKUP(F21,Tableau1257960852[#All],1,0)),"",VLOOKUP(F21,Tableau1257960852[#All],4,0))+IF(ISNA(VLOOKUP(E21,Tableau1257960852[#All],1,0)),"",VLOOKUP(F21,Tableau1257960852[#All],3,0))+IF(ISNA(VLOOKUP(D21,Tableau1257960852[#All],1,0)),"",VLOOKUP(F21,Tableau1257960852[#All],2,0))),0,IF(ISNA(VLOOKUP(F21,Tableau1257960852[#All],1,0)),"",VLOOKUP(F21,Tableau1257960852[#All],4,0))+IF(ISNA(VLOOKUP(E21,Tableau1257960852[#All],1,0)),"",VLOOKUP(F21,Tableau1257960852[#All],3,0))+IF(ISNA(VLOOKUP(D21,Tableau1257960852[#All],1,0)),"",VLOOKUP(F21,Tableau1257960852[#All],2,0)))</f>
        <v>0</v>
      </c>
      <c r="J21" s="16" t="s">
        <v>51</v>
      </c>
      <c r="K21">
        <v>0</v>
      </c>
      <c r="L21">
        <v>0</v>
      </c>
      <c r="M21" s="65">
        <f t="shared" si="3"/>
        <v>9</v>
      </c>
      <c r="O21" s="123">
        <v>21</v>
      </c>
      <c r="P21" s="124"/>
      <c r="Q21" s="127">
        <f>O21/2</f>
        <v>10.5</v>
      </c>
      <c r="R21" s="128"/>
    </row>
    <row r="22" spans="1:18" ht="15.75" thickTop="1">
      <c r="A22" s="24">
        <f t="shared" si="0"/>
        <v>20</v>
      </c>
      <c r="B22" s="90"/>
      <c r="C22" s="92" t="e">
        <f>VLOOKUP(Tableau24681061865[[#This Row],[Pilote]],Tableau2[[Pilote]:[Voiture]],2,0)</f>
        <v>#N/A</v>
      </c>
      <c r="D22" s="93"/>
      <c r="E22" s="96" t="str">
        <f>IF(ISNA(VLOOKUP(D22,Tableau1257960[[Pos.]:[Qualification]],2,0)),"",VLOOKUP(D22,Tableau1257960[[Pos.]:[Qualification]],2,0))</f>
        <v/>
      </c>
      <c r="F22" s="94"/>
      <c r="G22" s="95">
        <f>IF(ISERROR(IF(ISNA(VLOOKUP(F22,Tableau1257960852[#All],1,0)),"",VLOOKUP(F22,Tableau1257960852[#All],4,0))+IF(ISNA(VLOOKUP(E22,Tableau1257960852[#All],1,0)),"",VLOOKUP(F22,Tableau1257960852[#All],3,0))+IF(ISNA(VLOOKUP(D22,Tableau1257960852[#All],1,0)),"",VLOOKUP(F22,Tableau1257960852[#All],2,0))),0,IF(ISNA(VLOOKUP(F22,Tableau1257960852[#All],1,0)),"",VLOOKUP(F22,Tableau1257960852[#All],4,0))+IF(ISNA(VLOOKUP(E22,Tableau1257960852[#All],1,0)),"",VLOOKUP(F22,Tableau1257960852[#All],3,0))+IF(ISNA(VLOOKUP(D22,Tableau1257960852[#All],1,0)),"",VLOOKUP(F22,Tableau1257960852[#All],2,0)))</f>
        <v>0</v>
      </c>
      <c r="J22" s="7" t="s">
        <v>52</v>
      </c>
      <c r="K22">
        <v>0</v>
      </c>
      <c r="L22">
        <v>0</v>
      </c>
      <c r="M22" s="65">
        <f t="shared" si="3"/>
        <v>7</v>
      </c>
      <c r="O22" s="129" t="s">
        <v>99</v>
      </c>
      <c r="P22" s="130"/>
      <c r="Q22" s="130"/>
      <c r="R22" s="131"/>
    </row>
    <row r="23" spans="1:18" ht="15.75" thickBot="1">
      <c r="A23" s="24">
        <f t="shared" si="0"/>
        <v>21</v>
      </c>
      <c r="B23" s="90"/>
      <c r="C23" s="92" t="e">
        <f>VLOOKUP(Tableau24681061865[[#This Row],[Pilote]],Tableau2[[Pilote]:[Voiture]],2,0)</f>
        <v>#N/A</v>
      </c>
      <c r="D23" s="93"/>
      <c r="E23" s="96" t="str">
        <f>IF(ISNA(VLOOKUP(D23,Tableau1257960[[Pos.]:[Qualification]],2,0)),"",VLOOKUP(D23,Tableau1257960[[Pos.]:[Qualification]],2,0))</f>
        <v/>
      </c>
      <c r="F23" s="94"/>
      <c r="G23" s="95">
        <f>IF(ISERROR(IF(ISNA(VLOOKUP(F23,Tableau1257960852[#All],1,0)),"",VLOOKUP(F23,Tableau1257960852[#All],4,0))+IF(ISNA(VLOOKUP(E23,Tableau1257960852[#All],1,0)),"",VLOOKUP(F23,Tableau1257960852[#All],3,0))+IF(ISNA(VLOOKUP(D23,Tableau1257960852[#All],1,0)),"",VLOOKUP(F23,Tableau1257960852[#All],2,0))),0,IF(ISNA(VLOOKUP(F23,Tableau1257960852[#All],1,0)),"",VLOOKUP(F23,Tableau1257960852[#All],4,0))+IF(ISNA(VLOOKUP(E23,Tableau1257960852[#All],1,0)),"",VLOOKUP(F23,Tableau1257960852[#All],3,0))+IF(ISNA(VLOOKUP(D23,Tableau1257960852[#All],1,0)),"",VLOOKUP(F23,Tableau1257960852[#All],2,0)))</f>
        <v>0</v>
      </c>
      <c r="J23" s="7" t="s">
        <v>53</v>
      </c>
      <c r="K23">
        <v>0</v>
      </c>
      <c r="L23">
        <v>0</v>
      </c>
      <c r="M23" s="65">
        <f t="shared" si="3"/>
        <v>6</v>
      </c>
      <c r="O23" s="132">
        <f>SUM(Tableau24681061865[[#All],[Pts]])/(2*O21)</f>
        <v>1.9523809523809523</v>
      </c>
      <c r="P23" s="133"/>
      <c r="Q23" s="133"/>
      <c r="R23" s="134"/>
    </row>
    <row r="24" spans="1:18" ht="15.75" thickTop="1">
      <c r="A24" s="24">
        <f t="shared" si="0"/>
        <v>22</v>
      </c>
      <c r="B24" s="90"/>
      <c r="C24" s="92" t="e">
        <f>VLOOKUP(Tableau24681061865[[#This Row],[Pilote]],Tableau2[[Pilote]:[Voiture]],2,0)</f>
        <v>#N/A</v>
      </c>
      <c r="D24" s="93"/>
      <c r="E24" s="96" t="str">
        <f>IF(ISNA(VLOOKUP(D24,Tableau1257960[[Pos.]:[Qualification]],2,0)),"",VLOOKUP(D24,Tableau1257960[[Pos.]:[Qualification]],2,0))</f>
        <v/>
      </c>
      <c r="F24" s="94"/>
      <c r="G24" s="95">
        <f>IF(ISERROR(IF(ISNA(VLOOKUP(F24,Tableau1257960852[#All],1,0)),"",VLOOKUP(F24,Tableau1257960852[#All],4,0))+IF(ISNA(VLOOKUP(E24,Tableau1257960852[#All],1,0)),"",VLOOKUP(F24,Tableau1257960852[#All],3,0))+IF(ISNA(VLOOKUP(D24,Tableau1257960852[#All],1,0)),"",VLOOKUP(F24,Tableau1257960852[#All],2,0))),0,IF(ISNA(VLOOKUP(F24,Tableau1257960852[#All],1,0)),"",VLOOKUP(F24,Tableau1257960852[#All],4,0))+IF(ISNA(VLOOKUP(E24,Tableau1257960852[#All],1,0)),"",VLOOKUP(F24,Tableau1257960852[#All],3,0))+IF(ISNA(VLOOKUP(D24,Tableau1257960852[#All],1,0)),"",VLOOKUP(F24,Tableau1257960852[#All],2,0)))</f>
        <v>0</v>
      </c>
      <c r="J24" s="7" t="s">
        <v>54</v>
      </c>
      <c r="K24">
        <v>0</v>
      </c>
      <c r="L24">
        <v>0</v>
      </c>
      <c r="M24" s="65">
        <f t="shared" si="3"/>
        <v>5</v>
      </c>
    </row>
    <row r="25" spans="1:18">
      <c r="A25" s="24">
        <f t="shared" si="0"/>
        <v>23</v>
      </c>
      <c r="B25" s="90"/>
      <c r="C25" s="92" t="e">
        <f>VLOOKUP(Tableau24681061865[[#This Row],[Pilote]],Tableau2[[Pilote]:[Voiture]],2,0)</f>
        <v>#N/A</v>
      </c>
      <c r="D25" s="93"/>
      <c r="E25" s="96" t="str">
        <f>IF(ISNA(VLOOKUP(D25,Tableau1257960[[Pos.]:[Qualification]],2,0)),"",VLOOKUP(D25,Tableau1257960[[Pos.]:[Qualification]],2,0))</f>
        <v/>
      </c>
      <c r="F25" s="94"/>
      <c r="G25" s="95">
        <f>IF(ISERROR(IF(ISNA(VLOOKUP(F25,Tableau1257960852[#All],1,0)),"",VLOOKUP(F25,Tableau1257960852[#All],4,0))+IF(ISNA(VLOOKUP(E25,Tableau1257960852[#All],1,0)),"",VLOOKUP(F25,Tableau1257960852[#All],3,0))+IF(ISNA(VLOOKUP(D25,Tableau1257960852[#All],1,0)),"",VLOOKUP(F25,Tableau1257960852[#All],2,0))),0,IF(ISNA(VLOOKUP(F25,Tableau1257960852[#All],1,0)),"",VLOOKUP(F25,Tableau1257960852[#All],4,0))+IF(ISNA(VLOOKUP(E25,Tableau1257960852[#All],1,0)),"",VLOOKUP(F25,Tableau1257960852[#All],3,0))+IF(ISNA(VLOOKUP(D25,Tableau1257960852[#All],1,0)),"",VLOOKUP(F25,Tableau1257960852[#All],2,0)))</f>
        <v>0</v>
      </c>
      <c r="J25" s="7" t="s">
        <v>55</v>
      </c>
      <c r="K25">
        <v>0</v>
      </c>
      <c r="L25">
        <v>0</v>
      </c>
      <c r="M25" s="65">
        <f t="shared" si="3"/>
        <v>4</v>
      </c>
    </row>
    <row r="26" spans="1:18">
      <c r="A26" s="24">
        <f t="shared" si="0"/>
        <v>24</v>
      </c>
      <c r="B26" s="90"/>
      <c r="C26" s="92" t="e">
        <f>VLOOKUP(Tableau24681061865[[#This Row],[Pilote]],Tableau2[[Pilote]:[Voiture]],2,0)</f>
        <v>#N/A</v>
      </c>
      <c r="D26" s="93"/>
      <c r="E26" s="96" t="str">
        <f>IF(ISNA(VLOOKUP(D26,Tableau1257960[[Pos.]:[Qualification]],2,0)),"",VLOOKUP(D26,Tableau1257960[[Pos.]:[Qualification]],2,0))</f>
        <v/>
      </c>
      <c r="F26" s="94"/>
      <c r="G26" s="95">
        <f>IF(ISERROR(IF(ISNA(VLOOKUP(F26,Tableau1257960852[#All],1,0)),"",VLOOKUP(F26,Tableau1257960852[#All],4,0))+IF(ISNA(VLOOKUP(E26,Tableau1257960852[#All],1,0)),"",VLOOKUP(F26,Tableau1257960852[#All],3,0))+IF(ISNA(VLOOKUP(D26,Tableau1257960852[#All],1,0)),"",VLOOKUP(F26,Tableau1257960852[#All],2,0))),0,IF(ISNA(VLOOKUP(F26,Tableau1257960852[#All],1,0)),"",VLOOKUP(F26,Tableau1257960852[#All],4,0))+IF(ISNA(VLOOKUP(E26,Tableau1257960852[#All],1,0)),"",VLOOKUP(F26,Tableau1257960852[#All],3,0))+IF(ISNA(VLOOKUP(D26,Tableau1257960852[#All],1,0)),"",VLOOKUP(F26,Tableau1257960852[#All],2,0)))</f>
        <v>0</v>
      </c>
      <c r="J26" s="7" t="s">
        <v>56</v>
      </c>
      <c r="K26">
        <v>0</v>
      </c>
      <c r="L26">
        <v>0</v>
      </c>
      <c r="M26" s="65">
        <f t="shared" si="3"/>
        <v>3</v>
      </c>
    </row>
    <row r="27" spans="1:18">
      <c r="A27" s="24">
        <f t="shared" si="0"/>
        <v>25</v>
      </c>
      <c r="B27" s="90"/>
      <c r="C27" s="92" t="e">
        <f>VLOOKUP(Tableau24681061865[[#This Row],[Pilote]],Tableau2[[Pilote]:[Voiture]],2,0)</f>
        <v>#N/A</v>
      </c>
      <c r="D27" s="93"/>
      <c r="E27" s="96" t="str">
        <f>IF(ISNA(VLOOKUP(D27,Tableau1257960[[Pos.]:[Qualification]],2,0)),"",VLOOKUP(D27,Tableau1257960[[Pos.]:[Qualification]],2,0))</f>
        <v/>
      </c>
      <c r="F27" s="94"/>
      <c r="G27" s="95">
        <f>IF(ISERROR(IF(ISNA(VLOOKUP(F27,Tableau1257960852[#All],1,0)),"",VLOOKUP(F27,Tableau1257960852[#All],4,0))+IF(ISNA(VLOOKUP(E27,Tableau1257960852[#All],1,0)),"",VLOOKUP(F27,Tableau1257960852[#All],3,0))+IF(ISNA(VLOOKUP(D27,Tableau1257960852[#All],1,0)),"",VLOOKUP(F27,Tableau1257960852[#All],2,0))),0,IF(ISNA(VLOOKUP(F27,Tableau1257960852[#All],1,0)),"",VLOOKUP(F27,Tableau1257960852[#All],4,0))+IF(ISNA(VLOOKUP(E27,Tableau1257960852[#All],1,0)),"",VLOOKUP(F27,Tableau1257960852[#All],3,0))+IF(ISNA(VLOOKUP(D27,Tableau1257960852[#All],1,0)),"",VLOOKUP(F27,Tableau1257960852[#All],2,0)))</f>
        <v>0</v>
      </c>
      <c r="J27" s="7" t="s">
        <v>57</v>
      </c>
      <c r="K27">
        <v>0</v>
      </c>
      <c r="L27">
        <v>0</v>
      </c>
      <c r="M27" s="65">
        <f t="shared" si="3"/>
        <v>2</v>
      </c>
    </row>
    <row r="28" spans="1:18">
      <c r="A28" s="24">
        <f t="shared" si="0"/>
        <v>26</v>
      </c>
      <c r="B28" s="90"/>
      <c r="C28" s="92" t="e">
        <f>VLOOKUP(Tableau24681061865[[#This Row],[Pilote]],Tableau2[[Pilote]:[Voiture]],2,0)</f>
        <v>#N/A</v>
      </c>
      <c r="D28" s="93"/>
      <c r="E28" s="96" t="str">
        <f>IF(ISNA(VLOOKUP(D28,Tableau1257960[[Pos.]:[Qualification]],2,0)),"",VLOOKUP(D28,Tableau1257960[[Pos.]:[Qualification]],2,0))</f>
        <v/>
      </c>
      <c r="F28" s="94"/>
      <c r="G28" s="95">
        <f>IF(ISERROR(IF(ISNA(VLOOKUP(F28,Tableau1257960852[#All],1,0)),"",VLOOKUP(F28,Tableau1257960852[#All],4,0))+IF(ISNA(VLOOKUP(E28,Tableau1257960852[#All],1,0)),"",VLOOKUP(F28,Tableau1257960852[#All],3,0))+IF(ISNA(VLOOKUP(D28,Tableau1257960852[#All],1,0)),"",VLOOKUP(F28,Tableau1257960852[#All],2,0))),0,IF(ISNA(VLOOKUP(F28,Tableau1257960852[#All],1,0)),"",VLOOKUP(F28,Tableau1257960852[#All],4,0))+IF(ISNA(VLOOKUP(E28,Tableau1257960852[#All],1,0)),"",VLOOKUP(F28,Tableau1257960852[#All],3,0))+IF(ISNA(VLOOKUP(D28,Tableau1257960852[#All],1,0)),"",VLOOKUP(F28,Tableau1257960852[#All],2,0)))</f>
        <v>0</v>
      </c>
      <c r="J28" s="7" t="s">
        <v>58</v>
      </c>
      <c r="K28">
        <v>0</v>
      </c>
      <c r="L28">
        <v>0</v>
      </c>
      <c r="M28" s="65">
        <f t="shared" si="3"/>
        <v>1</v>
      </c>
    </row>
    <row r="29" spans="1:18">
      <c r="A29" s="24">
        <f t="shared" si="0"/>
        <v>27</v>
      </c>
      <c r="B29" s="90"/>
      <c r="C29" s="92" t="e">
        <f>VLOOKUP(Tableau24681061865[[#This Row],[Pilote]],Tableau2[[Pilote]:[Voiture]],2,0)</f>
        <v>#N/A</v>
      </c>
      <c r="D29" s="93"/>
      <c r="E29" s="96" t="str">
        <f>IF(ISNA(VLOOKUP(D29,Tableau1257960[[Pos.]:[Qualification]],2,0)),"",VLOOKUP(D29,Tableau1257960[[Pos.]:[Qualification]],2,0))</f>
        <v/>
      </c>
      <c r="F29" s="94"/>
      <c r="G29" s="95">
        <f>IF(ISERROR(IF(ISNA(VLOOKUP(F29,Tableau1257960852[#All],1,0)),"",VLOOKUP(F29,Tableau1257960852[#All],4,0))+IF(ISNA(VLOOKUP(E29,Tableau1257960852[#All],1,0)),"",VLOOKUP(F29,Tableau1257960852[#All],3,0))+IF(ISNA(VLOOKUP(D29,Tableau1257960852[#All],1,0)),"",VLOOKUP(F29,Tableau1257960852[#All],2,0))),0,IF(ISNA(VLOOKUP(F29,Tableau1257960852[#All],1,0)),"",VLOOKUP(F29,Tableau1257960852[#All],4,0))+IF(ISNA(VLOOKUP(E29,Tableau1257960852[#All],1,0)),"",VLOOKUP(F29,Tableau1257960852[#All],3,0))+IF(ISNA(VLOOKUP(D29,Tableau1257960852[#All],1,0)),"",VLOOKUP(F29,Tableau1257960852[#All],2,0)))</f>
        <v>0</v>
      </c>
      <c r="J29" s="7" t="s">
        <v>59</v>
      </c>
      <c r="K29">
        <v>0</v>
      </c>
      <c r="L29">
        <v>0</v>
      </c>
      <c r="M29" s="65">
        <f t="shared" si="3"/>
        <v>0</v>
      </c>
    </row>
    <row r="30" spans="1:18">
      <c r="A30" s="24">
        <f t="shared" si="0"/>
        <v>28</v>
      </c>
      <c r="B30" s="90"/>
      <c r="C30" s="92" t="e">
        <f>VLOOKUP(Tableau24681061865[[#This Row],[Pilote]],Tableau2[[Pilote]:[Voiture]],2,0)</f>
        <v>#N/A</v>
      </c>
      <c r="D30" s="93"/>
      <c r="E30" s="96" t="str">
        <f>IF(ISNA(VLOOKUP(D30,Tableau1257960[[Pos.]:[Qualification]],2,0)),"",VLOOKUP(D30,Tableau1257960[[Pos.]:[Qualification]],2,0))</f>
        <v/>
      </c>
      <c r="F30" s="94"/>
      <c r="G30" s="95">
        <f>IF(ISERROR(IF(ISNA(VLOOKUP(F30,Tableau1257960852[#All],1,0)),"",VLOOKUP(F30,Tableau1257960852[#All],4,0))+IF(ISNA(VLOOKUP(E30,Tableau1257960852[#All],1,0)),"",VLOOKUP(F30,Tableau1257960852[#All],3,0))+IF(ISNA(VLOOKUP(D30,Tableau1257960852[#All],1,0)),"",VLOOKUP(F30,Tableau1257960852[#All],2,0))),0,IF(ISNA(VLOOKUP(F30,Tableau1257960852[#All],1,0)),"",VLOOKUP(F30,Tableau1257960852[#All],4,0))+IF(ISNA(VLOOKUP(E30,Tableau1257960852[#All],1,0)),"",VLOOKUP(F30,Tableau1257960852[#All],3,0))+IF(ISNA(VLOOKUP(D30,Tableau1257960852[#All],1,0)),"",VLOOKUP(F30,Tableau1257960852[#All],2,0)))</f>
        <v>0</v>
      </c>
      <c r="J30" s="7" t="s">
        <v>60</v>
      </c>
      <c r="K30">
        <v>0</v>
      </c>
      <c r="L30">
        <v>0</v>
      </c>
      <c r="M30" s="65">
        <f t="shared" si="3"/>
        <v>0</v>
      </c>
    </row>
    <row r="31" spans="1:18">
      <c r="A31" s="24">
        <f t="shared" si="0"/>
        <v>29</v>
      </c>
      <c r="B31" s="90"/>
      <c r="C31" s="92" t="e">
        <f>VLOOKUP(Tableau24681061865[[#This Row],[Pilote]],Tableau2[[Pilote]:[Voiture]],2,0)</f>
        <v>#N/A</v>
      </c>
      <c r="D31" s="93"/>
      <c r="E31" s="96" t="str">
        <f>IF(ISNA(VLOOKUP(D31,Tableau1257960[[Pos.]:[Qualification]],2,0)),"",VLOOKUP(D31,Tableau1257960[[Pos.]:[Qualification]],2,0))</f>
        <v/>
      </c>
      <c r="F31" s="94"/>
      <c r="G31" s="95">
        <f>IF(ISERROR(IF(ISNA(VLOOKUP(F31,Tableau1257960852[#All],1,0)),"",VLOOKUP(F31,Tableau1257960852[#All],4,0))+IF(ISNA(VLOOKUP(E31,Tableau1257960852[#All],1,0)),"",VLOOKUP(F31,Tableau1257960852[#All],3,0))+IF(ISNA(VLOOKUP(D31,Tableau1257960852[#All],1,0)),"",VLOOKUP(F31,Tableau1257960852[#All],2,0))),0,IF(ISNA(VLOOKUP(F31,Tableau1257960852[#All],1,0)),"",VLOOKUP(F31,Tableau1257960852[#All],4,0))+IF(ISNA(VLOOKUP(E31,Tableau1257960852[#All],1,0)),"",VLOOKUP(F31,Tableau1257960852[#All],3,0))+IF(ISNA(VLOOKUP(D31,Tableau1257960852[#All],1,0)),"",VLOOKUP(F31,Tableau1257960852[#All],2,0)))</f>
        <v>0</v>
      </c>
      <c r="J31" s="7" t="s">
        <v>61</v>
      </c>
      <c r="K31">
        <v>0</v>
      </c>
      <c r="L31">
        <v>0</v>
      </c>
      <c r="M31" s="65">
        <f t="shared" si="3"/>
        <v>0</v>
      </c>
    </row>
    <row r="32" spans="1:18">
      <c r="A32" s="24">
        <f t="shared" si="0"/>
        <v>30</v>
      </c>
      <c r="B32" s="90"/>
      <c r="C32" s="92" t="e">
        <f>VLOOKUP(Tableau24681061865[[#This Row],[Pilote]],Tableau2[[Pilote]:[Voiture]],2,0)</f>
        <v>#N/A</v>
      </c>
      <c r="D32" s="93"/>
      <c r="E32" s="96" t="str">
        <f>IF(ISNA(VLOOKUP(D32,Tableau1257960[[Pos.]:[Qualification]],2,0)),"",VLOOKUP(D32,Tableau1257960[[Pos.]:[Qualification]],2,0))</f>
        <v/>
      </c>
      <c r="F32" s="94"/>
      <c r="G32" s="95">
        <f>IF(ISERROR(IF(ISNA(VLOOKUP(F32,Tableau1257960852[#All],1,0)),"",VLOOKUP(F32,Tableau1257960852[#All],4,0))+IF(ISNA(VLOOKUP(E32,Tableau1257960852[#All],1,0)),"",VLOOKUP(F32,Tableau1257960852[#All],3,0))+IF(ISNA(VLOOKUP(D32,Tableau1257960852[#All],1,0)),"",VLOOKUP(F32,Tableau1257960852[#All],2,0))),0,IF(ISNA(VLOOKUP(F32,Tableau1257960852[#All],1,0)),"",VLOOKUP(F32,Tableau1257960852[#All],4,0))+IF(ISNA(VLOOKUP(E32,Tableau1257960852[#All],1,0)),"",VLOOKUP(F32,Tableau1257960852[#All],3,0))+IF(ISNA(VLOOKUP(D32,Tableau1257960852[#All],1,0)),"",VLOOKUP(F32,Tableau1257960852[#All],2,0)))</f>
        <v>0</v>
      </c>
      <c r="J32" s="7" t="s">
        <v>62</v>
      </c>
      <c r="K32">
        <v>0</v>
      </c>
      <c r="L32">
        <v>0</v>
      </c>
      <c r="M32" s="65">
        <f t="shared" si="3"/>
        <v>0</v>
      </c>
    </row>
    <row r="33" spans="1:13">
      <c r="A33" s="24">
        <f t="shared" si="0"/>
        <v>31</v>
      </c>
      <c r="B33" s="90"/>
      <c r="C33" s="92" t="e">
        <f>VLOOKUP(Tableau24681061865[[#This Row],[Pilote]],Tableau2[[Pilote]:[Voiture]],2,0)</f>
        <v>#N/A</v>
      </c>
      <c r="D33" s="93"/>
      <c r="E33" s="96" t="str">
        <f>IF(ISNA(VLOOKUP(D33,Tableau1257960[[Pos.]:[Qualification]],2,0)),"",VLOOKUP(D33,Tableau1257960[[Pos.]:[Qualification]],2,0))</f>
        <v/>
      </c>
      <c r="F33" s="94"/>
      <c r="G33" s="95">
        <f>IF(ISERROR(IF(ISNA(VLOOKUP(F33,Tableau1257960852[#All],1,0)),"",VLOOKUP(F33,Tableau1257960852[#All],4,0))+IF(ISNA(VLOOKUP(E33,Tableau1257960852[#All],1,0)),"",VLOOKUP(F33,Tableau1257960852[#All],3,0))+IF(ISNA(VLOOKUP(D33,Tableau1257960852[#All],1,0)),"",VLOOKUP(F33,Tableau1257960852[#All],2,0))),0,IF(ISNA(VLOOKUP(F33,Tableau1257960852[#All],1,0)),"",VLOOKUP(F33,Tableau1257960852[#All],4,0))+IF(ISNA(VLOOKUP(E33,Tableau1257960852[#All],1,0)),"",VLOOKUP(F33,Tableau1257960852[#All],3,0))+IF(ISNA(VLOOKUP(D33,Tableau1257960852[#All],1,0)),"",VLOOKUP(F33,Tableau1257960852[#All],2,0)))</f>
        <v>0</v>
      </c>
      <c r="J33" s="7" t="s">
        <v>63</v>
      </c>
      <c r="K33">
        <v>0</v>
      </c>
      <c r="L33">
        <v>0</v>
      </c>
      <c r="M33" s="65">
        <f t="shared" si="3"/>
        <v>0</v>
      </c>
    </row>
    <row r="34" spans="1:13">
      <c r="A34" s="24">
        <f t="shared" si="0"/>
        <v>32</v>
      </c>
      <c r="B34" s="90"/>
      <c r="C34" s="92" t="e">
        <f>VLOOKUP(Tableau24681061865[[#This Row],[Pilote]],Tableau2[[Pilote]:[Voiture]],2,0)</f>
        <v>#N/A</v>
      </c>
      <c r="D34" s="93"/>
      <c r="E34" s="96" t="str">
        <f>IF(ISNA(VLOOKUP(D34,Tableau1257960[[Pos.]:[Qualification]],2,0)),"",VLOOKUP(D34,Tableau1257960[[Pos.]:[Qualification]],2,0))</f>
        <v/>
      </c>
      <c r="F34" s="94"/>
      <c r="G34" s="95">
        <f>IF(ISERROR(IF(ISNA(VLOOKUP(F34,Tableau1257960852[#All],1,0)),"",VLOOKUP(F34,Tableau1257960852[#All],4,0))+IF(ISNA(VLOOKUP(E34,Tableau1257960852[#All],1,0)),"",VLOOKUP(F34,Tableau1257960852[#All],3,0))+IF(ISNA(VLOOKUP(D34,Tableau1257960852[#All],1,0)),"",VLOOKUP(F34,Tableau1257960852[#All],2,0))),0,IF(ISNA(VLOOKUP(F34,Tableau1257960852[#All],1,0)),"",VLOOKUP(F34,Tableau1257960852[#All],4,0))+IF(ISNA(VLOOKUP(E34,Tableau1257960852[#All],1,0)),"",VLOOKUP(F34,Tableau1257960852[#All],3,0))+IF(ISNA(VLOOKUP(D34,Tableau1257960852[#All],1,0)),"",VLOOKUP(F34,Tableau1257960852[#All],2,0)))</f>
        <v>0</v>
      </c>
      <c r="J34" s="7" t="s">
        <v>64</v>
      </c>
      <c r="K34">
        <v>0</v>
      </c>
      <c r="L34">
        <v>0</v>
      </c>
      <c r="M34" s="65">
        <f t="shared" si="3"/>
        <v>0</v>
      </c>
    </row>
  </sheetData>
  <mergeCells count="11">
    <mergeCell ref="Q20:R20"/>
    <mergeCell ref="Q21:R21"/>
    <mergeCell ref="O22:R22"/>
    <mergeCell ref="O23:R23"/>
    <mergeCell ref="A1:B1"/>
    <mergeCell ref="D1:E1"/>
    <mergeCell ref="F1:G1"/>
    <mergeCell ref="J1:M1"/>
    <mergeCell ref="O20:P20"/>
    <mergeCell ref="O21:P21"/>
    <mergeCell ref="O1:R1"/>
  </mergeCells>
  <dataValidations count="2">
    <dataValidation showInputMessage="1" showErrorMessage="1" sqref="E3:E34"/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</dataValidations>
  <pageMargins left="0.7" right="0.7" top="0.75" bottom="0.75" header="0.3" footer="0.3"/>
  <pageSetup paperSize="9" orientation="portrait" horizontalDpi="0" verticalDpi="0" r:id="rId1"/>
  <ignoredErrors>
    <ignoredError sqref="E3:E18" calculatedColumn="1"/>
    <ignoredError sqref="C7:C34" evalError="1"/>
  </ignoredError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D2" sqref="D2"/>
    </sheetView>
  </sheetViews>
  <sheetFormatPr baseColWidth="10" defaultRowHeight="15"/>
  <cols>
    <col min="1" max="1" width="4.28515625" customWidth="1"/>
    <col min="2" max="2" width="13.42578125" customWidth="1"/>
    <col min="3" max="3" width="10.7109375" customWidth="1"/>
    <col min="4" max="4" width="6.7109375" customWidth="1"/>
    <col min="5" max="5" width="12.5703125" customWidth="1"/>
    <col min="6" max="6" width="16.42578125" customWidth="1"/>
    <col min="7" max="7" width="5.7109375" customWidth="1"/>
    <col min="9" max="9" width="13" customWidth="1"/>
    <col min="10" max="10" width="18.28515625" customWidth="1"/>
    <col min="11" max="11" width="17.42578125" customWidth="1"/>
  </cols>
  <sheetData>
    <row r="1" spans="1:11">
      <c r="A1" s="25" t="s">
        <v>0</v>
      </c>
      <c r="B1" t="s">
        <v>2</v>
      </c>
      <c r="C1" t="s">
        <v>3</v>
      </c>
      <c r="D1" t="s">
        <v>21</v>
      </c>
      <c r="E1" t="s">
        <v>22</v>
      </c>
      <c r="F1" t="s">
        <v>20</v>
      </c>
      <c r="G1" s="40" t="s">
        <v>1</v>
      </c>
      <c r="I1" t="s">
        <v>3</v>
      </c>
      <c r="J1" t="s">
        <v>23</v>
      </c>
      <c r="K1" t="s">
        <v>65</v>
      </c>
    </row>
    <row r="2" spans="1:11">
      <c r="A2" s="26">
        <v>1</v>
      </c>
      <c r="B2" t="s">
        <v>7</v>
      </c>
      <c r="C2" s="1">
        <f>VLOOKUP(Tableau33[[#This Row],[Pilote]],Tableau2[[Pilote]:[Voiture]],2,0)</f>
        <v>0</v>
      </c>
      <c r="D2" s="53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2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" s="37"/>
      <c r="G2" s="39">
        <f>IF(ISNA(VLOOKUP(Tableau33[[#This Row],[Pilote]],Tableau2[],3,0)),0,VLOOKUP(Tableau33[[#This Row],[Pilote]],Tableau2[],3,0))</f>
        <v>0</v>
      </c>
      <c r="I2" s="1" t="s">
        <v>69</v>
      </c>
      <c r="J2" s="36">
        <v>1350</v>
      </c>
      <c r="K2" s="36">
        <f>Tableau34[[#This Row],[Poids de base]]+200</f>
        <v>1550</v>
      </c>
    </row>
    <row r="3" spans="1:11">
      <c r="A3" s="27">
        <f>A2+1</f>
        <v>2</v>
      </c>
      <c r="B3" t="s">
        <v>9</v>
      </c>
      <c r="C3" s="1">
        <f>VLOOKUP(Tableau33[[#This Row],[Pilote]],Tableau2[[Pilote]:[Voiture]],2,0)</f>
        <v>0</v>
      </c>
      <c r="D3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3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" s="37"/>
      <c r="G3" s="39">
        <f>IF(ISNA(VLOOKUP(Tableau33[[#This Row],[Pilote]],Tableau2[],3,0)),0,VLOOKUP(Tableau33[[#This Row],[Pilote]],Tableau2[],3,0))</f>
        <v>0</v>
      </c>
      <c r="I3" s="1" t="s">
        <v>70</v>
      </c>
      <c r="J3" s="36">
        <v>1400</v>
      </c>
      <c r="K3" s="36">
        <f>Tableau34[[#This Row],[Poids de base]]+200</f>
        <v>1600</v>
      </c>
    </row>
    <row r="4" spans="1:11">
      <c r="A4" s="28">
        <f>A3+1</f>
        <v>3</v>
      </c>
      <c r="B4" t="s">
        <v>5</v>
      </c>
      <c r="C4" s="1">
        <f>VLOOKUP(Tableau33[[#This Row],[Pilote]],Tableau2[[Pilote]:[Voiture]],2,0)</f>
        <v>0</v>
      </c>
      <c r="D4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4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4" s="37"/>
      <c r="G4" s="39">
        <f>IF(ISNA(VLOOKUP(Tableau33[[#This Row],[Pilote]],Tableau2[],3,0)),0,VLOOKUP(Tableau33[[#This Row],[Pilote]],Tableau2[],3,0))</f>
        <v>0</v>
      </c>
      <c r="I4" s="1" t="s">
        <v>71</v>
      </c>
      <c r="J4" s="36">
        <v>1406</v>
      </c>
      <c r="K4" s="36">
        <f>Tableau34[[#This Row],[Poids de base]]+200</f>
        <v>1606</v>
      </c>
    </row>
    <row r="5" spans="1:11">
      <c r="A5" s="29">
        <f t="shared" ref="A5:A33" si="0">A4+1</f>
        <v>4</v>
      </c>
      <c r="B5" s="70" t="s">
        <v>4</v>
      </c>
      <c r="C5" s="1" t="str">
        <f>VLOOKUP(Tableau33[[#This Row],[Pilote]],Tableau2[[Pilote]:[Voiture]],2,0)</f>
        <v>Mazda</v>
      </c>
      <c r="D5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5" s="41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1000</v>
      </c>
      <c r="F5" s="37"/>
      <c r="G5" s="39">
        <f>IF(ISNA(VLOOKUP(Tableau33[[#This Row],[Pilote]],Tableau2[],3,0)),0,VLOOKUP(Tableau33[[#This Row],[Pilote]],Tableau2[],3,0))</f>
        <v>0</v>
      </c>
      <c r="I5" s="1" t="s">
        <v>72</v>
      </c>
      <c r="J5" s="36">
        <v>1375</v>
      </c>
      <c r="K5" s="36">
        <f>Tableau34[[#This Row],[Poids de base]]+200</f>
        <v>1575</v>
      </c>
    </row>
    <row r="6" spans="1:11">
      <c r="A6" s="29">
        <f t="shared" si="0"/>
        <v>5</v>
      </c>
      <c r="B6" s="70" t="s">
        <v>83</v>
      </c>
      <c r="C6" s="1">
        <f>VLOOKUP(Tableau33[[#This Row],[Pilote]],Tableau2[[Pilote]:[Voiture]],2,0)</f>
        <v>0</v>
      </c>
      <c r="D6" s="36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0</v>
      </c>
      <c r="E6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6" s="37"/>
      <c r="G6" s="39">
        <f>IF(ISNA(VLOOKUP(Tableau33[[#This Row],[Pilote]],Tableau2[],3,0)),0,VLOOKUP(Tableau33[[#This Row],[Pilote]],Tableau2[],3,0))</f>
        <v>0</v>
      </c>
      <c r="I6" s="1" t="s">
        <v>10</v>
      </c>
      <c r="J6" s="36">
        <v>1050</v>
      </c>
      <c r="K6" s="36">
        <f>Tableau34[[#This Row],[Poids de base]]+200</f>
        <v>1250</v>
      </c>
    </row>
    <row r="7" spans="1:11">
      <c r="A7" s="29">
        <f t="shared" si="0"/>
        <v>6</v>
      </c>
      <c r="B7" s="1"/>
      <c r="C7" s="1" t="e">
        <f>VLOOKUP(Tableau33[[#This Row],[Pilote]],Tableau2[[Pilote]:[Voiture]],2,0)</f>
        <v>#N/A</v>
      </c>
      <c r="D7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7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7" s="37"/>
      <c r="G7" s="39">
        <f>IF(ISNA(VLOOKUP(Tableau33[[#This Row],[Pilote]],Tableau2[],3,0)),0,VLOOKUP(Tableau33[[#This Row],[Pilote]],Tableau2[],3,0))</f>
        <v>0</v>
      </c>
      <c r="I7" s="1" t="s">
        <v>73</v>
      </c>
      <c r="J7" s="36">
        <v>1250</v>
      </c>
      <c r="K7" s="36">
        <f>Tableau34[[#This Row],[Poids de base]]+200</f>
        <v>1450</v>
      </c>
    </row>
    <row r="8" spans="1:11">
      <c r="A8" s="29">
        <f t="shared" si="0"/>
        <v>7</v>
      </c>
      <c r="C8" s="1" t="e">
        <f>VLOOKUP(Tableau33[[#This Row],[Pilote]],Tableau2[[Pilote]:[Voiture]],2,0)</f>
        <v>#N/A</v>
      </c>
      <c r="D8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8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8" s="37"/>
      <c r="G8" s="39">
        <f>IF(ISNA(VLOOKUP(Tableau33[[#This Row],[Pilote]],Tableau2[],3,0)),0,VLOOKUP(Tableau33[[#This Row],[Pilote]],Tableau2[],3,0))</f>
        <v>0</v>
      </c>
      <c r="I8" s="1" t="s">
        <v>74</v>
      </c>
      <c r="J8" s="36">
        <v>1410</v>
      </c>
      <c r="K8" s="36">
        <f>Tableau34[[#This Row],[Poids de base]]+200</f>
        <v>1610</v>
      </c>
    </row>
    <row r="9" spans="1:11">
      <c r="A9" s="29">
        <f t="shared" si="0"/>
        <v>8</v>
      </c>
      <c r="B9" s="1"/>
      <c r="C9" s="1" t="e">
        <f>VLOOKUP(Tableau33[[#This Row],[Pilote]],Tableau2[[Pilote]:[Voiture]],2,0)</f>
        <v>#N/A</v>
      </c>
      <c r="D9" s="53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9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9" s="37"/>
      <c r="G9" s="39">
        <f>IF(ISNA(VLOOKUP(Tableau33[[#This Row],[Pilote]],Tableau2[],3,0)),0,VLOOKUP(Tableau33[[#This Row],[Pilote]],Tableau2[],3,0))</f>
        <v>0</v>
      </c>
      <c r="I9" s="1" t="s">
        <v>6</v>
      </c>
      <c r="J9" s="36">
        <v>1000</v>
      </c>
      <c r="K9" s="36">
        <f>Tableau34[[#This Row],[Poids de base]]+200</f>
        <v>1200</v>
      </c>
    </row>
    <row r="10" spans="1:11">
      <c r="A10" s="29">
        <f t="shared" si="0"/>
        <v>9</v>
      </c>
      <c r="B10" s="1"/>
      <c r="C10" s="1" t="e">
        <f>VLOOKUP(Tableau33[[#This Row],[Pilote]],Tableau2[[Pilote]:[Voiture]],2,0)</f>
        <v>#N/A</v>
      </c>
      <c r="D10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0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0" s="37"/>
      <c r="G10" s="39">
        <f>IF(ISNA(VLOOKUP(Tableau33[[#This Row],[Pilote]],Tableau2[],3,0)),0,VLOOKUP(Tableau33[[#This Row],[Pilote]],Tableau2[],3,0))</f>
        <v>0</v>
      </c>
      <c r="I10" s="1" t="s">
        <v>8</v>
      </c>
      <c r="J10" s="36">
        <v>1280</v>
      </c>
      <c r="K10" s="36">
        <f>Tableau34[[#This Row],[Poids de base]]+200</f>
        <v>1480</v>
      </c>
    </row>
    <row r="11" spans="1:11">
      <c r="A11" s="29">
        <f t="shared" si="0"/>
        <v>10</v>
      </c>
      <c r="B11" s="1"/>
      <c r="C11" s="1" t="e">
        <f>VLOOKUP(Tableau33[[#This Row],[Pilote]],Tableau2[[Pilote]:[Voiture]],2,0)</f>
        <v>#N/A</v>
      </c>
      <c r="D11" s="53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1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1" s="37"/>
      <c r="G11" s="39">
        <f>IF(ISNA(VLOOKUP(Tableau33[[#This Row],[Pilote]],Tableau2[],3,0)),0,VLOOKUP(Tableau33[[#This Row],[Pilote]],Tableau2[],3,0))</f>
        <v>0</v>
      </c>
      <c r="I11" s="1" t="s">
        <v>11</v>
      </c>
      <c r="J11" s="36">
        <v>1150</v>
      </c>
      <c r="K11" s="36">
        <f>Tableau34[[#This Row],[Poids de base]]+200</f>
        <v>1350</v>
      </c>
    </row>
    <row r="12" spans="1:11">
      <c r="A12" s="29">
        <f t="shared" si="0"/>
        <v>11</v>
      </c>
      <c r="B12" s="1"/>
      <c r="C12" s="1" t="e">
        <f>VLOOKUP(Tableau33[[#This Row],[Pilote]],Tableau2[[Pilote]:[Voiture]],2,0)</f>
        <v>#N/A</v>
      </c>
      <c r="D12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2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2" s="37"/>
      <c r="G12" s="39">
        <f>IF(ISNA(VLOOKUP(Tableau33[[#This Row],[Pilote]],Tableau2[],3,0)),0,VLOOKUP(Tableau33[[#This Row],[Pilote]],Tableau2[],3,0))</f>
        <v>0</v>
      </c>
      <c r="I12" s="1" t="s">
        <v>75</v>
      </c>
      <c r="J12" s="36">
        <v>1100</v>
      </c>
      <c r="K12" s="36">
        <f>Tableau34[[#This Row],[Poids de base]]+200</f>
        <v>1300</v>
      </c>
    </row>
    <row r="13" spans="1:11">
      <c r="A13" s="29">
        <f t="shared" si="0"/>
        <v>12</v>
      </c>
      <c r="B13" s="1"/>
      <c r="C13" s="1" t="e">
        <f>VLOOKUP(Tableau33[[#This Row],[Pilote]],Tableau2[[Pilote]:[Voiture]],2,0)</f>
        <v>#N/A</v>
      </c>
      <c r="D13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3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3" s="37"/>
      <c r="G13" s="39">
        <f>IF(ISNA(VLOOKUP(Tableau33[[#This Row],[Pilote]],Tableau2[],3,0)),0,VLOOKUP(Tableau33[[#This Row],[Pilote]],Tableau2[],3,0))</f>
        <v>0</v>
      </c>
    </row>
    <row r="14" spans="1:11">
      <c r="A14" s="29">
        <f t="shared" si="0"/>
        <v>13</v>
      </c>
      <c r="B14" s="1"/>
      <c r="C14" s="1" t="e">
        <f>VLOOKUP(Tableau33[[#This Row],[Pilote]],Tableau2[[Pilote]:[Voiture]],2,0)</f>
        <v>#N/A</v>
      </c>
      <c r="D14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4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4" s="37"/>
      <c r="G14" s="39">
        <f>IF(ISNA(VLOOKUP(Tableau33[[#This Row],[Pilote]],Tableau2[],3,0)),0,VLOOKUP(Tableau33[[#This Row],[Pilote]],Tableau2[],3,0))</f>
        <v>0</v>
      </c>
      <c r="J14" t="s">
        <v>100</v>
      </c>
      <c r="K14" t="s">
        <v>20</v>
      </c>
    </row>
    <row r="15" spans="1:11">
      <c r="A15" s="29">
        <f t="shared" si="0"/>
        <v>14</v>
      </c>
      <c r="B15" s="1"/>
      <c r="C15" s="1" t="e">
        <f>VLOOKUP(Tableau33[[#This Row],[Pilote]],Tableau2[[Pilote]:[Voiture]],2,0)</f>
        <v>#N/A</v>
      </c>
      <c r="D15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5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5" s="37"/>
      <c r="G15" s="39">
        <f>IF(ISNA(VLOOKUP(Tableau33[[#This Row],[Pilote]],Tableau2[],3,0)),0,VLOOKUP(Tableau33[[#This Row],[Pilote]],Tableau2[],3,0))</f>
        <v>0</v>
      </c>
      <c r="J15" s="138">
        <v>1</v>
      </c>
      <c r="K15" s="136">
        <v>30</v>
      </c>
    </row>
    <row r="16" spans="1:11">
      <c r="A16" s="29">
        <f t="shared" si="0"/>
        <v>15</v>
      </c>
      <c r="C16" s="1" t="e">
        <f>VLOOKUP(Tableau33[[#This Row],[Pilote]],Tableau2[[Pilote]:[Voiture]],2,0)</f>
        <v>#N/A</v>
      </c>
      <c r="D16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6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6" s="37"/>
      <c r="G16" s="39">
        <f>IF(ISNA(VLOOKUP(Tableau33[[#This Row],[Pilote]],Tableau2[],3,0)),0,VLOOKUP(Tableau33[[#This Row],[Pilote]],Tableau2[],3,0))</f>
        <v>0</v>
      </c>
      <c r="J16" s="139">
        <v>2</v>
      </c>
      <c r="K16" s="136">
        <v>25</v>
      </c>
    </row>
    <row r="17" spans="1:12">
      <c r="A17" s="29">
        <f t="shared" si="0"/>
        <v>16</v>
      </c>
      <c r="C17" s="1" t="e">
        <f>VLOOKUP(Tableau33[[#This Row],[Pilote]],Tableau2[[Pilote]:[Voiture]],2,0)</f>
        <v>#N/A</v>
      </c>
      <c r="D17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7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7" s="37"/>
      <c r="G17" s="39">
        <f>IF(ISNA(VLOOKUP(Tableau33[[#This Row],[Pilote]],Tableau2[],3,0)),0,VLOOKUP(Tableau33[[#This Row],[Pilote]],Tableau2[],3,0))</f>
        <v>0</v>
      </c>
      <c r="J17" s="137">
        <v>3</v>
      </c>
      <c r="K17" s="136">
        <v>20</v>
      </c>
      <c r="L17" s="67"/>
    </row>
    <row r="18" spans="1:12">
      <c r="A18" s="29">
        <f t="shared" si="0"/>
        <v>17</v>
      </c>
      <c r="C18" s="1" t="e">
        <f>VLOOKUP(Tableau33[[#This Row],[Pilote]],Tableau2[[Pilote]:[Voiture]],2,0)</f>
        <v>#N/A</v>
      </c>
      <c r="D18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8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8" s="37"/>
      <c r="G18" s="39">
        <f>IF(ISNA(VLOOKUP(Tableau33[[#This Row],[Pilote]],Tableau2[],3,0)),0,VLOOKUP(Tableau33[[#This Row],[Pilote]],Tableau2[],3,0))</f>
        <v>0</v>
      </c>
      <c r="J18">
        <v>4</v>
      </c>
      <c r="K18" s="136">
        <v>10</v>
      </c>
    </row>
    <row r="19" spans="1:12">
      <c r="A19" s="29">
        <f t="shared" si="0"/>
        <v>18</v>
      </c>
      <c r="B19" s="1"/>
      <c r="C19" s="1" t="e">
        <f>VLOOKUP(Tableau33[[#This Row],[Pilote]],Tableau2[[Pilote]:[Voiture]],2,0)</f>
        <v>#N/A</v>
      </c>
      <c r="D19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19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19" s="37"/>
      <c r="G19" s="39">
        <f>IF(ISNA(VLOOKUP(Tableau33[[#This Row],[Pilote]],Tableau2[],3,0)),0,VLOOKUP(Tableau33[[#This Row],[Pilote]],Tableau2[],3,0))</f>
        <v>0</v>
      </c>
      <c r="J19">
        <v>5</v>
      </c>
      <c r="K19" s="136">
        <v>5</v>
      </c>
    </row>
    <row r="20" spans="1:12">
      <c r="A20" s="29">
        <f t="shared" si="0"/>
        <v>19</v>
      </c>
      <c r="C20" s="1" t="e">
        <f>VLOOKUP(Tableau33[[#This Row],[Pilote]],Tableau2[[Pilote]:[Voiture]],2,0)</f>
        <v>#N/A</v>
      </c>
      <c r="D20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0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0" s="37"/>
      <c r="G20" s="39">
        <f>IF(ISNA(VLOOKUP(Tableau33[[#This Row],[Pilote]],Tableau2[],3,0)),0,VLOOKUP(Tableau33[[#This Row],[Pilote]],Tableau2[],3,0))</f>
        <v>0</v>
      </c>
    </row>
    <row r="21" spans="1:12">
      <c r="A21" s="29">
        <f t="shared" si="0"/>
        <v>20</v>
      </c>
      <c r="B21" s="1"/>
      <c r="C21" s="1" t="e">
        <f>VLOOKUP(Tableau33[[#This Row],[Pilote]],Tableau2[[Pilote]:[Voiture]],2,0)</f>
        <v>#N/A</v>
      </c>
      <c r="D21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1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1" s="37"/>
      <c r="G21" s="39">
        <f>IF(ISNA(VLOOKUP(Tableau33[[#This Row],[Pilote]],Tableau2[],3,0)),0,VLOOKUP(Tableau33[[#This Row],[Pilote]],Tableau2[],3,0))</f>
        <v>0</v>
      </c>
    </row>
    <row r="22" spans="1:12">
      <c r="A22" s="29">
        <f t="shared" si="0"/>
        <v>21</v>
      </c>
      <c r="B22" s="1"/>
      <c r="C22" s="1" t="e">
        <f>VLOOKUP(Tableau33[[#This Row],[Pilote]],Tableau2[[Pilote]:[Voiture]],2,0)</f>
        <v>#N/A</v>
      </c>
      <c r="D22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2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2" s="37"/>
      <c r="G22" s="39">
        <f>IF(ISNA(VLOOKUP(Tableau33[[#This Row],[Pilote]],Tableau2[],3,0)),0,VLOOKUP(Tableau33[[#This Row],[Pilote]],Tableau2[],3,0))</f>
        <v>0</v>
      </c>
    </row>
    <row r="23" spans="1:12">
      <c r="A23" s="29">
        <f t="shared" si="0"/>
        <v>22</v>
      </c>
      <c r="C23" s="1" t="e">
        <f>VLOOKUP(Tableau33[[#This Row],[Pilote]],Tableau2[[Pilote]:[Voiture]],2,0)</f>
        <v>#N/A</v>
      </c>
      <c r="D23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3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3" s="37"/>
      <c r="G23" s="39">
        <f>IF(ISNA(VLOOKUP(Tableau33[[#This Row],[Pilote]],Tableau2[],3,0)),0,VLOOKUP(Tableau33[[#This Row],[Pilote]],Tableau2[],3,0))</f>
        <v>0</v>
      </c>
    </row>
    <row r="24" spans="1:12">
      <c r="A24" s="29">
        <f t="shared" si="0"/>
        <v>23</v>
      </c>
      <c r="C24" s="1" t="e">
        <f>VLOOKUP(Tableau33[[#This Row],[Pilote]],Tableau2[[Pilote]:[Voiture]],2,0)</f>
        <v>#N/A</v>
      </c>
      <c r="D24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4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4" s="37"/>
      <c r="G24" s="39">
        <f>IF(ISNA(VLOOKUP(Tableau33[[#This Row],[Pilote]],Tableau2[],3,0)),0,VLOOKUP(Tableau33[[#This Row],[Pilote]],Tableau2[],3,0))</f>
        <v>0</v>
      </c>
    </row>
    <row r="25" spans="1:12">
      <c r="A25" s="29">
        <f t="shared" si="0"/>
        <v>24</v>
      </c>
      <c r="B25" s="68"/>
      <c r="C25" s="1" t="e">
        <f>VLOOKUP(Tableau33[[#This Row],[Pilote]],Tableau2[[Pilote]:[Voiture]],2,0)</f>
        <v>#N/A</v>
      </c>
      <c r="D25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5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5" s="37"/>
      <c r="G25" s="39">
        <f>IF(ISNA(VLOOKUP(Tableau33[[#This Row],[Pilote]],Tableau2[],3,0)),0,VLOOKUP(Tableau33[[#This Row],[Pilote]],Tableau2[],3,0))</f>
        <v>0</v>
      </c>
    </row>
    <row r="26" spans="1:12">
      <c r="A26" s="29">
        <f t="shared" si="0"/>
        <v>25</v>
      </c>
      <c r="B26" s="1"/>
      <c r="C26" s="1" t="e">
        <f>VLOOKUP(Tableau33[[#This Row],[Pilote]],Tableau2[[Pilote]:[Voiture]],2,0)</f>
        <v>#N/A</v>
      </c>
      <c r="D26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6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6" s="37"/>
      <c r="G26" s="39">
        <f>IF(ISNA(VLOOKUP(Tableau33[[#This Row],[Pilote]],Tableau2[],3,0)),0,VLOOKUP(Tableau33[[#This Row],[Pilote]],Tableau2[],3,0))</f>
        <v>0</v>
      </c>
    </row>
    <row r="27" spans="1:12">
      <c r="A27" s="29">
        <f t="shared" si="0"/>
        <v>26</v>
      </c>
      <c r="C27" s="1" t="e">
        <f>VLOOKUP(Tableau33[[#This Row],[Pilote]],Tableau2[[Pilote]:[Voiture]],2,0)</f>
        <v>#N/A</v>
      </c>
      <c r="D27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7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7" s="37"/>
      <c r="G27" s="39">
        <f>IF(ISNA(VLOOKUP(Tableau33[[#This Row],[Pilote]],Tableau2[],3,0)),0,VLOOKUP(Tableau33[[#This Row],[Pilote]],Tableau2[],3,0))</f>
        <v>0</v>
      </c>
    </row>
    <row r="28" spans="1:12">
      <c r="A28" s="29">
        <f t="shared" si="0"/>
        <v>27</v>
      </c>
      <c r="C28" s="1" t="e">
        <f>VLOOKUP(Tableau33[[#This Row],[Pilote]],Tableau2[[Pilote]:[Voiture]],2,0)</f>
        <v>#N/A</v>
      </c>
      <c r="D28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8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8" s="37"/>
      <c r="G28" s="39">
        <f>IF(ISNA(VLOOKUP(Tableau33[[#This Row],[Pilote]],Tableau2[],3,0)),0,VLOOKUP(Tableau33[[#This Row],[Pilote]],Tableau2[],3,0))</f>
        <v>0</v>
      </c>
    </row>
    <row r="29" spans="1:12">
      <c r="A29" s="29">
        <f t="shared" si="0"/>
        <v>28</v>
      </c>
      <c r="C29" s="1" t="e">
        <f>VLOOKUP(Tableau33[[#This Row],[Pilote]],Tableau2[[Pilote]:[Voiture]],2,0)</f>
        <v>#N/A</v>
      </c>
      <c r="D29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29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9" s="37"/>
      <c r="G29" s="39">
        <f>IF(ISNA(VLOOKUP(Tableau33[[#This Row],[Pilote]],Tableau2[],3,0)),0,VLOOKUP(Tableau33[[#This Row],[Pilote]],Tableau2[],3,0))</f>
        <v>0</v>
      </c>
    </row>
    <row r="30" spans="1:12">
      <c r="A30" s="29">
        <f t="shared" si="0"/>
        <v>29</v>
      </c>
      <c r="C30" s="1" t="e">
        <f>VLOOKUP(Tableau33[[#This Row],[Pilote]],Tableau2[[Pilote]:[Voiture]],2,0)</f>
        <v>#N/A</v>
      </c>
      <c r="D30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30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0" s="37"/>
      <c r="G30" s="39">
        <f>IF(ISNA(VLOOKUP(Tableau33[[#This Row],[Pilote]],Tableau2[],3,0)),0,VLOOKUP(Tableau33[[#This Row],[Pilote]],Tableau2[],3,0))</f>
        <v>0</v>
      </c>
    </row>
    <row r="31" spans="1:12">
      <c r="A31" s="29">
        <f t="shared" si="0"/>
        <v>30</v>
      </c>
      <c r="C31" s="1" t="e">
        <f>VLOOKUP(Tableau33[[#This Row],[Pilote]],Tableau2[[Pilote]:[Voiture]],2,0)</f>
        <v>#N/A</v>
      </c>
      <c r="D31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31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1" s="37"/>
      <c r="G31" s="39">
        <f>IF(ISNA(VLOOKUP(Tableau33[[#This Row],[Pilote]],Tableau2[],3,0)),0,VLOOKUP(Tableau33[[#This Row],[Pilote]],Tableau2[],3,0))</f>
        <v>0</v>
      </c>
    </row>
    <row r="32" spans="1:12">
      <c r="A32" s="29">
        <f t="shared" si="0"/>
        <v>31</v>
      </c>
      <c r="C32" s="1" t="e">
        <f>VLOOKUP(Tableau33[[#This Row],[Pilote]],Tableau2[[Pilote]:[Voiture]],2,0)</f>
        <v>#N/A</v>
      </c>
      <c r="D32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32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2" s="37"/>
      <c r="G32" s="39">
        <f>IF(ISNA(VLOOKUP(Tableau33[[#This Row],[Pilote]],Tableau2[],3,0)),0,VLOOKUP(Tableau33[[#This Row],[Pilote]],Tableau2[],3,0))</f>
        <v>0</v>
      </c>
    </row>
    <row r="33" spans="1:7">
      <c r="A33" s="29">
        <f t="shared" si="0"/>
        <v>32</v>
      </c>
      <c r="C33" s="1" t="e">
        <f>VLOOKUP(Tableau33[[#This Row],[Pilote]],Tableau2[[Pilote]:[Voiture]],2,0)</f>
        <v>#N/A</v>
      </c>
      <c r="D33" s="36" t="e">
        <f>IF(VLOOKUP(Tableau33[[#This Row],[Pilote]],Tableau2[],3,0)&lt;'Classement général'!$F$16,Tableau33[[#This Row],[Lest additionnel]],2*(VLOOKUP(Tableau33[[#This Row],[Pilote]],Tableau2[],3,0)-'Classement général'!$F$16)+Tableau33[[#This Row],[Lest additionnel]])</f>
        <v>#N/A</v>
      </c>
      <c r="E33" s="41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3" s="37"/>
      <c r="G33" s="39">
        <f>IF(ISNA(VLOOKUP(Tableau33[[#This Row],[Pilote]],Tableau2[],3,0)),0,VLOOKUP(Tableau33[[#This Row],[Pilote]],Tableau2[],3,0))</f>
        <v>0</v>
      </c>
    </row>
    <row r="37" spans="1:7">
      <c r="B37" t="s">
        <v>2</v>
      </c>
      <c r="C37" t="s">
        <v>3</v>
      </c>
      <c r="D37" t="s">
        <v>67</v>
      </c>
      <c r="E37" t="s">
        <v>22</v>
      </c>
      <c r="F37" t="s">
        <v>68</v>
      </c>
    </row>
    <row r="38" spans="1:7">
      <c r="B38" s="62" t="s">
        <v>4</v>
      </c>
      <c r="C38" t="str">
        <f>VLOOKUP(Tableau41[[#This Row],[Pilote]],Tableau2[[Pilote]:[Voiture]],2,0)</f>
        <v>Mazda</v>
      </c>
      <c r="D38" s="36">
        <f>VLOOKUP(Tableau41[[#This Row],[Pilote]],Tableau33[[Pilote]:[Lest additionnel]],3,0)</f>
        <v>0</v>
      </c>
      <c r="E38" s="55">
        <f>VLOOKUP(Tableau41[[#This Row],[Pilote]],Tableau33[[Pilote]:[Lest additionnel]],4,0)</f>
        <v>1000</v>
      </c>
      <c r="F38" s="54"/>
    </row>
    <row r="39" spans="1:7">
      <c r="B39" s="62"/>
      <c r="C39" t="e">
        <f>VLOOKUP(Tableau41[[#This Row],[Pilote]],Tableau2[[Pilote]:[Voiture]],2,0)</f>
        <v>#N/A</v>
      </c>
      <c r="D39" s="36" t="e">
        <f>VLOOKUP(Tableau41[[#This Row],[Pilote]],Tableau33[[Pilote]:[Lest additionnel]],3,0)</f>
        <v>#N/A</v>
      </c>
      <c r="E39" s="55" t="e">
        <f>VLOOKUP(Tableau41[[#This Row],[Pilote]],Tableau33[[Pilote]:[Lest additionnel]],4,0)</f>
        <v>#N/A</v>
      </c>
      <c r="F39" s="54"/>
    </row>
    <row r="40" spans="1:7">
      <c r="B40" s="62"/>
      <c r="C40" t="e">
        <f>VLOOKUP(Tableau41[[#This Row],[Pilote]],Tableau2[[Pilote]:[Voiture]],2,0)</f>
        <v>#N/A</v>
      </c>
      <c r="D40" s="36" t="e">
        <f>VLOOKUP(Tableau41[[#This Row],[Pilote]],Tableau33[[Pilote]:[Lest additionnel]],3,0)</f>
        <v>#N/A</v>
      </c>
      <c r="E40" s="55" t="e">
        <f>VLOOKUP(Tableau41[[#This Row],[Pilote]],Tableau33[[Pilote]:[Lest additionnel]],4,0)</f>
        <v>#N/A</v>
      </c>
      <c r="F40" s="54"/>
    </row>
    <row r="41" spans="1:7">
      <c r="B41" s="62"/>
      <c r="C41" t="e">
        <f>VLOOKUP(Tableau41[[#This Row],[Pilote]],Tableau2[[Pilote]:[Voiture]],2,0)</f>
        <v>#N/A</v>
      </c>
      <c r="D41" s="36" t="e">
        <f>VLOOKUP(Tableau41[[#This Row],[Pilote]],Tableau33[[Pilote]:[Lest additionnel]],3,0)</f>
        <v>#N/A</v>
      </c>
      <c r="E41" s="55" t="e">
        <f>VLOOKUP(Tableau41[[#This Row],[Pilote]],Tableau33[[Pilote]:[Lest additionnel]],4,0)</f>
        <v>#N/A</v>
      </c>
      <c r="F41" s="54"/>
    </row>
    <row r="42" spans="1:7">
      <c r="B42" s="62"/>
      <c r="C42" t="e">
        <f>VLOOKUP(Tableau41[[#This Row],[Pilote]],Tableau2[[Pilote]:[Voiture]],2,0)</f>
        <v>#N/A</v>
      </c>
      <c r="D42" s="36" t="e">
        <f>VLOOKUP(Tableau41[[#This Row],[Pilote]],Tableau33[[Pilote]:[Lest additionnel]],3,0)</f>
        <v>#N/A</v>
      </c>
      <c r="E42" s="55" t="e">
        <f>VLOOKUP(Tableau41[[#This Row],[Pilote]],Tableau33[[Pilote]:[Lest additionnel]],4,0)</f>
        <v>#N/A</v>
      </c>
      <c r="F42" s="54"/>
    </row>
    <row r="43" spans="1:7">
      <c r="B43" s="62"/>
      <c r="C43" t="e">
        <f>VLOOKUP(Tableau41[[#This Row],[Pilote]],Tableau2[[Pilote]:[Voiture]],2,0)</f>
        <v>#N/A</v>
      </c>
      <c r="D43" s="36" t="e">
        <f>VLOOKUP(Tableau41[[#This Row],[Pilote]],Tableau33[[Pilote]:[Lest additionnel]],3,0)</f>
        <v>#N/A</v>
      </c>
      <c r="E43" s="55" t="e">
        <f>VLOOKUP(Tableau41[[#This Row],[Pilote]],Tableau33[[Pilote]:[Lest additionnel]],4,0)</f>
        <v>#N/A</v>
      </c>
      <c r="F43" s="54"/>
    </row>
    <row r="44" spans="1:7">
      <c r="B44" s="62"/>
      <c r="C44" t="e">
        <f>VLOOKUP(Tableau41[[#This Row],[Pilote]],Tableau2[[Pilote]:[Voiture]],2,0)</f>
        <v>#N/A</v>
      </c>
      <c r="D44" s="36" t="e">
        <f>VLOOKUP(Tableau41[[#This Row],[Pilote]],Tableau33[[Pilote]:[Lest additionnel]],3,0)</f>
        <v>#N/A</v>
      </c>
      <c r="E44" s="55" t="e">
        <f>VLOOKUP(Tableau41[[#This Row],[Pilote]],Tableau33[[Pilote]:[Lest additionnel]],4,0)</f>
        <v>#N/A</v>
      </c>
      <c r="F44" s="54"/>
    </row>
    <row r="45" spans="1:7">
      <c r="B45" s="62"/>
      <c r="C45" t="e">
        <f>VLOOKUP(Tableau41[[#This Row],[Pilote]],Tableau2[[Pilote]:[Voiture]],2,0)</f>
        <v>#N/A</v>
      </c>
      <c r="D45" s="36" t="e">
        <f>VLOOKUP(Tableau41[[#This Row],[Pilote]],Tableau33[[Pilote]:[Lest additionnel]],3,0)</f>
        <v>#N/A</v>
      </c>
      <c r="E45" s="55" t="e">
        <f>VLOOKUP(Tableau41[[#This Row],[Pilote]],Tableau33[[Pilote]:[Lest additionnel]],4,0)</f>
        <v>#N/A</v>
      </c>
      <c r="F45" s="54"/>
    </row>
    <row r="46" spans="1:7">
      <c r="B46" s="62"/>
      <c r="C46" t="e">
        <f>VLOOKUP(Tableau41[[#This Row],[Pilote]],Tableau2[[Pilote]:[Voiture]],2,0)</f>
        <v>#N/A</v>
      </c>
      <c r="D46" s="36" t="e">
        <f>VLOOKUP(Tableau41[[#This Row],[Pilote]],Tableau33[[Pilote]:[Lest additionnel]],3,0)</f>
        <v>#N/A</v>
      </c>
      <c r="E46" s="55" t="e">
        <f>VLOOKUP(Tableau41[[#This Row],[Pilote]],Tableau33[[Pilote]:[Lest additionnel]],4,0)</f>
        <v>#N/A</v>
      </c>
      <c r="F46" s="54"/>
    </row>
    <row r="47" spans="1:7">
      <c r="B47" s="62"/>
      <c r="C47" t="e">
        <f>VLOOKUP(Tableau41[[#This Row],[Pilote]],Tableau2[[Pilote]:[Voiture]],2,0)</f>
        <v>#N/A</v>
      </c>
      <c r="D47" s="36" t="e">
        <f>VLOOKUP(Tableau41[[#This Row],[Pilote]],Tableau33[[Pilote]:[Lest additionnel]],3,0)</f>
        <v>#N/A</v>
      </c>
      <c r="E47" s="55" t="e">
        <f>VLOOKUP(Tableau41[[#This Row],[Pilote]],Tableau33[[Pilote]:[Lest additionnel]],4,0)</f>
        <v>#N/A</v>
      </c>
      <c r="F47" s="54"/>
    </row>
    <row r="48" spans="1:7">
      <c r="B48" s="66"/>
      <c r="C48" s="65" t="e">
        <f>VLOOKUP(Tableau41[[#This Row],[Pilote]],Tableau2[[Pilote]:[Voiture]],2,0)</f>
        <v>#N/A</v>
      </c>
      <c r="D48" s="36" t="e">
        <f>VLOOKUP(Tableau41[[#This Row],[Pilote]],Tableau33[[Pilote]:[Lest additionnel]],3,0)</f>
        <v>#N/A</v>
      </c>
      <c r="E48" s="55" t="e">
        <f>VLOOKUP(Tableau41[[#This Row],[Pilote]],Tableau33[[Pilote]:[Lest additionnel]],4,0)</f>
        <v>#N/A</v>
      </c>
      <c r="F48" s="54"/>
    </row>
    <row r="49" spans="2:6">
      <c r="B49" s="66"/>
      <c r="C49" s="65" t="e">
        <f>VLOOKUP(Tableau41[[#This Row],[Pilote]],Tableau2[[Pilote]:[Voiture]],2,0)</f>
        <v>#N/A</v>
      </c>
      <c r="D49" s="36" t="e">
        <f>VLOOKUP(Tableau41[[#This Row],[Pilote]],Tableau33[[Pilote]:[Lest additionnel]],3,0)</f>
        <v>#N/A</v>
      </c>
      <c r="E49" s="55" t="e">
        <f>VLOOKUP(Tableau41[[#This Row],[Pilote]],Tableau33[[Pilote]:[Lest additionnel]],4,0)</f>
        <v>#N/A</v>
      </c>
      <c r="F49" s="54"/>
    </row>
    <row r="50" spans="2:6">
      <c r="B50" s="62"/>
      <c r="C50" t="e">
        <f>VLOOKUP(Tableau41[[#This Row],[Pilote]],Tableau2[[Pilote]:[Voiture]],2,0)</f>
        <v>#N/A</v>
      </c>
      <c r="D50" s="36" t="e">
        <f>VLOOKUP(Tableau41[[#This Row],[Pilote]],Tableau33[[Pilote]:[Lest additionnel]],3,0)</f>
        <v>#N/A</v>
      </c>
      <c r="E50" s="55" t="e">
        <f>VLOOKUP(Tableau41[[#This Row],[Pilote]],Tableau33[[Pilote]:[Lest additionnel]],4,0)</f>
        <v>#N/A</v>
      </c>
      <c r="F50" s="54"/>
    </row>
    <row r="51" spans="2:6">
      <c r="B51" s="62"/>
      <c r="C51" t="e">
        <f>VLOOKUP(Tableau41[[#This Row],[Pilote]],Tableau2[[Pilote]:[Voiture]],2,0)</f>
        <v>#N/A</v>
      </c>
      <c r="D51" s="36" t="e">
        <f>VLOOKUP(Tableau41[[#This Row],[Pilote]],Tableau33[[Pilote]:[Lest additionnel]],3,0)</f>
        <v>#N/A</v>
      </c>
      <c r="E51" s="55" t="e">
        <f>VLOOKUP(Tableau41[[#This Row],[Pilote]],Tableau33[[Pilote]:[Lest additionnel]],4,0)</f>
        <v>#N/A</v>
      </c>
      <c r="F51" s="54"/>
    </row>
    <row r="52" spans="2:6">
      <c r="B52" s="62"/>
      <c r="C52" t="e">
        <f>VLOOKUP(Tableau41[[#This Row],[Pilote]],Tableau2[[Pilote]:[Voiture]],2,0)</f>
        <v>#N/A</v>
      </c>
      <c r="D52" s="36" t="e">
        <f>VLOOKUP(Tableau41[[#This Row],[Pilote]],Tableau33[[Pilote]:[Lest additionnel]],3,0)</f>
        <v>#N/A</v>
      </c>
      <c r="E52" s="55" t="e">
        <f>VLOOKUP(Tableau41[[#This Row],[Pilote]],Tableau33[[Pilote]:[Lest additionnel]],4,0)</f>
        <v>#N/A</v>
      </c>
      <c r="F52" s="54"/>
    </row>
    <row r="53" spans="2:6">
      <c r="B53" s="62"/>
      <c r="C53" t="e">
        <f>VLOOKUP(Tableau41[[#This Row],[Pilote]],Tableau2[[Pilote]:[Voiture]],2,0)</f>
        <v>#N/A</v>
      </c>
      <c r="D53" s="36" t="e">
        <f>VLOOKUP(Tableau41[[#This Row],[Pilote]],Tableau33[[Pilote]:[Lest additionnel]],3,0)</f>
        <v>#N/A</v>
      </c>
      <c r="E53" s="55" t="e">
        <f>VLOOKUP(Tableau41[[#This Row],[Pilote]],Tableau33[[Pilote]:[Lest additionnel]],4,0)</f>
        <v>#N/A</v>
      </c>
      <c r="F53" s="54"/>
    </row>
    <row r="54" spans="2:6">
      <c r="B54" s="62"/>
      <c r="C54" t="e">
        <f>VLOOKUP(Tableau41[[#This Row],[Pilote]],Tableau2[[Pilote]:[Voiture]],2,0)</f>
        <v>#N/A</v>
      </c>
      <c r="D54" s="36" t="e">
        <f>VLOOKUP(Tableau41[[#This Row],[Pilote]],Tableau33[[Pilote]:[Lest additionnel]],3,0)</f>
        <v>#N/A</v>
      </c>
      <c r="E54" s="55" t="e">
        <f>VLOOKUP(Tableau41[[#This Row],[Pilote]],Tableau33[[Pilote]:[Lest additionnel]],4,0)</f>
        <v>#N/A</v>
      </c>
      <c r="F54" s="54"/>
    </row>
    <row r="55" spans="2:6">
      <c r="B55" s="62"/>
      <c r="C55" t="e">
        <f>VLOOKUP(Tableau41[[#This Row],[Pilote]],Tableau2[[Pilote]:[Voiture]],2,0)</f>
        <v>#N/A</v>
      </c>
      <c r="D55" s="36" t="e">
        <f>VLOOKUP(Tableau41[[#This Row],[Pilote]],Tableau33[[Pilote]:[Lest additionnel]],3,0)</f>
        <v>#N/A</v>
      </c>
      <c r="E55" s="55" t="e">
        <f>VLOOKUP(Tableau41[[#This Row],[Pilote]],Tableau33[[Pilote]:[Lest additionnel]],4,0)</f>
        <v>#N/A</v>
      </c>
      <c r="F55" s="54"/>
    </row>
    <row r="56" spans="2:6">
      <c r="B56" s="62"/>
      <c r="C56" t="e">
        <f>VLOOKUP(Tableau41[[#This Row],[Pilote]],Tableau2[[Pilote]:[Voiture]],2,0)</f>
        <v>#N/A</v>
      </c>
      <c r="D56" s="36" t="e">
        <f>VLOOKUP(Tableau41[[#This Row],[Pilote]],Tableau33[[Pilote]:[Lest additionnel]],3,0)</f>
        <v>#N/A</v>
      </c>
      <c r="E56" s="55" t="e">
        <f>VLOOKUP(Tableau41[[#This Row],[Pilote]],Tableau33[[Pilote]:[Lest additionnel]],4,0)</f>
        <v>#N/A</v>
      </c>
      <c r="F56" s="54"/>
    </row>
    <row r="57" spans="2:6">
      <c r="B57" s="64"/>
      <c r="C57" t="e">
        <f>VLOOKUP(Tableau41[[#This Row],[Pilote]],Tableau2[[Pilote]:[Voiture]],2,0)</f>
        <v>#N/A</v>
      </c>
      <c r="D57" s="36" t="e">
        <f>VLOOKUP(Tableau41[[#This Row],[Pilote]],Tableau33[[Pilote]:[Lest additionnel]],3,0)</f>
        <v>#N/A</v>
      </c>
      <c r="E57" s="55" t="e">
        <f>VLOOKUP(Tableau41[[#This Row],[Pilote]],Tableau33[[Pilote]:[Lest additionnel]],4,0)</f>
        <v>#N/A</v>
      </c>
      <c r="F57" s="54"/>
    </row>
    <row r="58" spans="2:6">
      <c r="B58" s="64"/>
      <c r="C58" t="e">
        <f>VLOOKUP(Tableau41[[#This Row],[Pilote]],Tableau2[[Pilote]:[Voiture]],2,0)</f>
        <v>#N/A</v>
      </c>
      <c r="D58" s="36" t="e">
        <f>VLOOKUP(Tableau41[[#This Row],[Pilote]],Tableau33[[Pilote]:[Lest additionnel]],3,0)</f>
        <v>#N/A</v>
      </c>
      <c r="E58" s="55" t="e">
        <f>VLOOKUP(Tableau41[[#This Row],[Pilote]],Tableau33[[Pilote]:[Lest additionnel]],4,0)</f>
        <v>#N/A</v>
      </c>
      <c r="F58" s="54"/>
    </row>
    <row r="59" spans="2:6">
      <c r="B59" s="56"/>
      <c r="C59" s="58" t="e">
        <f>VLOOKUP(Tableau41[[#This Row],[Pilote]],Tableau2[[Pilote]:[Voiture]],2,0)</f>
        <v>#N/A</v>
      </c>
      <c r="D59" s="59" t="e">
        <f>VLOOKUP(Tableau41[[#This Row],[Pilote]],Tableau33[[Pilote]:[Lest additionnel]],3,0)</f>
        <v>#N/A</v>
      </c>
      <c r="E59" s="60" t="e">
        <f>VLOOKUP(Tableau41[[#This Row],[Pilote]],Tableau33[[Pilote]:[Lest additionnel]],4,0)</f>
        <v>#N/A</v>
      </c>
      <c r="F59" s="61"/>
    </row>
    <row r="60" spans="2:6">
      <c r="B60" s="1"/>
      <c r="C60" s="58" t="e">
        <f>VLOOKUP(Tableau41[[#This Row],[Pilote]],Tableau2[[Pilote]:[Voiture]],2,0)</f>
        <v>#N/A</v>
      </c>
      <c r="D60" s="59" t="e">
        <f>VLOOKUP(Tableau41[[#This Row],[Pilote]],Tableau33[[Pilote]:[Lest additionnel]],3,0)</f>
        <v>#N/A</v>
      </c>
      <c r="E60" s="60" t="e">
        <f>VLOOKUP(Tableau41[[#This Row],[Pilote]],Tableau33[[Pilote]:[Lest additionnel]],4,0)</f>
        <v>#N/A</v>
      </c>
      <c r="F60" s="61"/>
    </row>
    <row r="61" spans="2:6">
      <c r="C61" s="58" t="e">
        <f>VLOOKUP(Tableau41[[#This Row],[Pilote]],Tableau2[[Pilote]:[Voiture]],2,0)</f>
        <v>#N/A</v>
      </c>
      <c r="D61" s="59" t="e">
        <f>VLOOKUP(Tableau41[[#This Row],[Pilote]],Tableau33[[Pilote]:[Lest additionnel]],3,0)</f>
        <v>#N/A</v>
      </c>
      <c r="E61" s="60" t="e">
        <f>VLOOKUP(Tableau41[[#This Row],[Pilote]],Tableau33[[Pilote]:[Lest additionnel]],4,0)</f>
        <v>#N/A</v>
      </c>
      <c r="F61" s="61"/>
    </row>
    <row r="62" spans="2:6">
      <c r="B62" s="68"/>
      <c r="C62" s="58" t="e">
        <f>VLOOKUP(Tableau41[[#This Row],[Pilote]],Tableau2[[Pilote]:[Voiture]],2,0)</f>
        <v>#N/A</v>
      </c>
      <c r="D62" s="59" t="e">
        <f>VLOOKUP(Tableau41[[#This Row],[Pilote]],Tableau33[[Pilote]:[Lest additionnel]],3,0)</f>
        <v>#N/A</v>
      </c>
      <c r="E62" s="60" t="e">
        <f>VLOOKUP(Tableau41[[#This Row],[Pilote]],Tableau33[[Pilote]:[Lest additionnel]],4,0)</f>
        <v>#N/A</v>
      </c>
      <c r="F62" s="61"/>
    </row>
  </sheetData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workbookViewId="0">
      <selection activeCell="S33" sqref="S33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14.5703125" style="10" customWidth="1"/>
    <col min="12" max="12" width="15.5703125" style="10" customWidth="1"/>
    <col min="13" max="13" width="10.5703125" style="10" customWidth="1"/>
    <col min="14" max="16384" width="11.42578125" style="10"/>
  </cols>
  <sheetData>
    <row r="1" spans="1:18">
      <c r="A1" s="121" t="s">
        <v>66</v>
      </c>
      <c r="B1" s="121"/>
      <c r="C1" s="42">
        <v>1</v>
      </c>
      <c r="D1" s="122"/>
      <c r="E1" s="122"/>
      <c r="F1" s="122"/>
      <c r="G1" s="122"/>
      <c r="H1" s="5"/>
      <c r="I1"/>
      <c r="J1" s="113" t="s">
        <v>12</v>
      </c>
      <c r="K1" s="113"/>
      <c r="L1" s="113"/>
      <c r="M1" s="113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 s="70"/>
      <c r="C3" s="1" t="e">
        <f>VLOOKUP(Tableau24681061[[#This Row],[Pilote]],Tableau2[[Pilote]:[Voiture]],2,0)</f>
        <v>#N/A</v>
      </c>
      <c r="D3" s="85"/>
      <c r="E3" s="86"/>
      <c r="F3" s="85"/>
      <c r="G3" s="19">
        <f>IF(ISERROR(IF(ISNA(VLOOKUP(F3,Tableau1257960[#All],1,0)),"",VLOOKUP(F3,Tableau1257960[#All],4,0))+IF(ISNA(VLOOKUP(E3,Tableau1257960[#All],1,0)),"",VLOOKUP(F3,Tableau1257960[#All],3,0))+IF(ISNA(VLOOKUP(D3,Tableau1257960[#All],1,0)),"",VLOOKUP(F3,Tableau1257960[#All],2,0))),0,IF(ISNA(VLOOKUP(F3,Tableau1257960[#All],1,0)),"",VLOOKUP(F3,Tableau1257960[#All],4,0))+IF(ISNA(VLOOKUP(E3,Tableau1257960[#All],1,0)),"",VLOOKUP(F3,Tableau1257960[#All],3,0))+IF(ISNA(VLOOKUP(D3,Tableau1257960[#All],1,0)),"",VLOOKUP(F3,Tableau1257960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VLOOKUP(Tableau24681061[[#This Row],[Pilote]],Tableau2[[Pilote]:[Voiture]],2,0)</f>
        <v>#N/A</v>
      </c>
      <c r="D4" s="85"/>
      <c r="E4" s="86"/>
      <c r="F4" s="85"/>
      <c r="G4" s="19">
        <f>IF(ISERROR(IF(ISNA(VLOOKUP(F4,Tableau1257960[#All],1,0)),"",VLOOKUP(F4,Tableau1257960[#All],4,0))+IF(ISNA(VLOOKUP(E4,Tableau1257960[#All],1,0)),"",VLOOKUP(F4,Tableau1257960[#All],3,0))+IF(ISNA(VLOOKUP(D4,Tableau1257960[#All],1,0)),"",VLOOKUP(F4,Tableau1257960[#All],2,0))),0,IF(ISNA(VLOOKUP(F4,Tableau1257960[#All],1,0)),"",VLOOKUP(F4,Tableau1257960[#All],4,0))+IF(ISNA(VLOOKUP(E4,Tableau1257960[#All],1,0)),"",VLOOKUP(F4,Tableau1257960[#All],3,0))+IF(ISNA(VLOOKUP(D4,Tableau1257960[#All],1,0)),"",VLOOKUP(F4,Tableau1257960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VLOOKUP(Tableau24681061[[#This Row],[Pilote]],Tableau2[[Pilote]:[Voiture]],2,0)</f>
        <v>#N/A</v>
      </c>
      <c r="D5" s="85"/>
      <c r="E5" s="86"/>
      <c r="F5" s="85"/>
      <c r="G5" s="19">
        <f>IF(ISERROR(IF(ISNA(VLOOKUP(F5,Tableau1257960[#All],1,0)),"",VLOOKUP(F5,Tableau1257960[#All],4,0))+IF(ISNA(VLOOKUP(E5,Tableau1257960[#All],1,0)),"",VLOOKUP(F5,Tableau1257960[#All],3,0))+IF(ISNA(VLOOKUP(D5,Tableau1257960[#All],1,0)),"",VLOOKUP(F5,Tableau1257960[#All],2,0))),0,IF(ISNA(VLOOKUP(F5,Tableau1257960[#All],1,0)),"",VLOOKUP(F5,Tableau1257960[#All],4,0))+IF(ISNA(VLOOKUP(E5,Tableau1257960[#All],1,0)),"",VLOOKUP(F5,Tableau1257960[#All],3,0))+IF(ISNA(VLOOKUP(D5,Tableau1257960[#All],1,0)),"",VLOOKUP(F5,Tableau1257960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70"/>
      <c r="C6" s="1" t="e">
        <f>VLOOKUP(Tableau24681061[[#This Row],[Pilote]],Tableau2[[Pilote]:[Voiture]],2,0)</f>
        <v>#N/A</v>
      </c>
      <c r="D6" s="85"/>
      <c r="E6" s="86"/>
      <c r="F6" s="85"/>
      <c r="G6" s="19">
        <f>IF(ISERROR(IF(ISNA(VLOOKUP(F6,Tableau1257960[#All],1,0)),"",VLOOKUP(F6,Tableau1257960[#All],4,0))+IF(ISNA(VLOOKUP(E6,Tableau1257960[#All],1,0)),"",VLOOKUP(F6,Tableau1257960[#All],3,0))+IF(ISNA(VLOOKUP(D6,Tableau1257960[#All],1,0)),"",VLOOKUP(F6,Tableau1257960[#All],2,0))),0,IF(ISNA(VLOOKUP(F6,Tableau1257960[#All],1,0)),"",VLOOKUP(F6,Tableau1257960[#All],4,0))+IF(ISNA(VLOOKUP(E6,Tableau1257960[#All],1,0)),"",VLOOKUP(F6,Tableau1257960[#All],3,0))+IF(ISNA(VLOOKUP(D6,Tableau1257960[#All],1,0)),"",VLOOKUP(F6,Tableau1257960[#All],2,0)))</f>
        <v>0</v>
      </c>
      <c r="H6" s="63"/>
      <c r="I6"/>
      <c r="J6" s="69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VLOOKUP(Tableau24681061[[#This Row],[Pilote]],Tableau2[[Pilote]:[Voiture]],2,0)</f>
        <v>#N/A</v>
      </c>
      <c r="D7" s="85"/>
      <c r="E7" s="86"/>
      <c r="F7" s="85"/>
      <c r="G7" s="19">
        <f>IF(ISERROR(IF(ISNA(VLOOKUP(F7,Tableau1257960[#All],1,0)),"",VLOOKUP(F7,Tableau1257960[#All],4,0))+IF(ISNA(VLOOKUP(E7,Tableau1257960[#All],1,0)),"",VLOOKUP(F7,Tableau1257960[#All],3,0))+IF(ISNA(VLOOKUP(D7,Tableau1257960[#All],1,0)),"",VLOOKUP(F7,Tableau1257960[#All],2,0))),0,IF(ISNA(VLOOKUP(F7,Tableau1257960[#All],1,0)),"",VLOOKUP(F7,Tableau1257960[#All],4,0))+IF(ISNA(VLOOKUP(E7,Tableau1257960[#All],1,0)),"",VLOOKUP(F7,Tableau1257960[#All],3,0))+IF(ISNA(VLOOKUP(D7,Tableau1257960[#All],1,0)),"",VLOOKUP(F7,Tableau1257960[#All],2,0)))</f>
        <v>0</v>
      </c>
      <c r="H7" s="63"/>
      <c r="I7"/>
      <c r="J7" s="69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VLOOKUP(Tableau24681061[[#This Row],[Pilote]],Tableau2[[Pilote]:[Voiture]],2,0)</f>
        <v>#N/A</v>
      </c>
      <c r="D8" s="85"/>
      <c r="E8" s="86"/>
      <c r="F8" s="85"/>
      <c r="G8" s="19">
        <f>IF(ISERROR(IF(ISNA(VLOOKUP(F8,Tableau1257960[#All],1,0)),"",VLOOKUP(F8,Tableau1257960[#All],4,0))+IF(ISNA(VLOOKUP(E8,Tableau1257960[#All],1,0)),"",VLOOKUP(F8,Tableau1257960[#All],3,0))+IF(ISNA(VLOOKUP(D8,Tableau1257960[#All],1,0)),"",VLOOKUP(F8,Tableau1257960[#All],2,0))),0,IF(ISNA(VLOOKUP(F8,Tableau1257960[#All],1,0)),"",VLOOKUP(F8,Tableau1257960[#All],4,0))+IF(ISNA(VLOOKUP(E8,Tableau1257960[#All],1,0)),"",VLOOKUP(F8,Tableau1257960[#All],3,0))+IF(ISNA(VLOOKUP(D8,Tableau1257960[#All],1,0)),"",VLOOKUP(F8,Tableau1257960[#All],2,0)))</f>
        <v>0</v>
      </c>
      <c r="H8" s="63"/>
      <c r="I8"/>
      <c r="J8" s="69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VLOOKUP(Tableau24681061[[#This Row],[Pilote]],Tableau2[[Pilote]:[Voiture]],2,0)</f>
        <v>#N/A</v>
      </c>
      <c r="D9" s="85"/>
      <c r="E9" s="86"/>
      <c r="F9" s="85"/>
      <c r="G9" s="19">
        <f>IF(ISERROR(IF(ISNA(VLOOKUP(F9,Tableau1257960[#All],1,0)),"",VLOOKUP(F9,Tableau1257960[#All],4,0))+IF(ISNA(VLOOKUP(E9,Tableau1257960[#All],1,0)),"",VLOOKUP(F9,Tableau1257960[#All],3,0))+IF(ISNA(VLOOKUP(D9,Tableau1257960[#All],1,0)),"",VLOOKUP(F9,Tableau1257960[#All],2,0))),0,IF(ISNA(VLOOKUP(F9,Tableau1257960[#All],1,0)),"",VLOOKUP(F9,Tableau1257960[#All],4,0))+IF(ISNA(VLOOKUP(E9,Tableau1257960[#All],1,0)),"",VLOOKUP(F9,Tableau1257960[#All],3,0))+IF(ISNA(VLOOKUP(D9,Tableau1257960[#All],1,0)),"",VLOOKUP(F9,Tableau1257960[#All],2,0)))</f>
        <v>0</v>
      </c>
      <c r="H9" s="63"/>
      <c r="I9"/>
      <c r="J9" s="69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VLOOKUP(Tableau24681061[[#This Row],[Pilote]],Tableau2[[Pilote]:[Voiture]],2,0)</f>
        <v>#N/A</v>
      </c>
      <c r="D10" s="85"/>
      <c r="E10" s="86"/>
      <c r="F10" s="85"/>
      <c r="G10" s="19">
        <f>IF(ISERROR(IF(ISNA(VLOOKUP(F10,Tableau1257960[#All],1,0)),"",VLOOKUP(F10,Tableau1257960[#All],4,0))+IF(ISNA(VLOOKUP(E10,Tableau1257960[#All],1,0)),"",VLOOKUP(F10,Tableau1257960[#All],3,0))+IF(ISNA(VLOOKUP(D10,Tableau1257960[#All],1,0)),"",VLOOKUP(F10,Tableau1257960[#All],2,0))),0,IF(ISNA(VLOOKUP(F10,Tableau1257960[#All],1,0)),"",VLOOKUP(F10,Tableau1257960[#All],4,0))+IF(ISNA(VLOOKUP(E10,Tableau1257960[#All],1,0)),"",VLOOKUP(F10,Tableau1257960[#All],3,0))+IF(ISNA(VLOOKUP(D10,Tableau1257960[#All],1,0)),"",VLOOKUP(F10,Tableau1257960[#All],2,0)))</f>
        <v>0</v>
      </c>
      <c r="H10" s="63"/>
      <c r="I10"/>
      <c r="J10" s="69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VLOOKUP(Tableau24681061[[#This Row],[Pilote]],Tableau2[[Pilote]:[Voiture]],2,0)</f>
        <v>#N/A</v>
      </c>
      <c r="D11" s="85"/>
      <c r="E11" s="86"/>
      <c r="F11" s="85"/>
      <c r="G11" s="19">
        <f>IF(ISERROR(IF(ISNA(VLOOKUP(F11,Tableau1257960[#All],1,0)),"",VLOOKUP(F11,Tableau1257960[#All],4,0))+IF(ISNA(VLOOKUP(E11,Tableau1257960[#All],1,0)),"",VLOOKUP(F11,Tableau1257960[#All],3,0))+IF(ISNA(VLOOKUP(D11,Tableau1257960[#All],1,0)),"",VLOOKUP(F11,Tableau1257960[#All],2,0))),0,IF(ISNA(VLOOKUP(F11,Tableau1257960[#All],1,0)),"",VLOOKUP(F11,Tableau1257960[#All],4,0))+IF(ISNA(VLOOKUP(E11,Tableau1257960[#All],1,0)),"",VLOOKUP(F11,Tableau1257960[#All],3,0))+IF(ISNA(VLOOKUP(D11,Tableau1257960[#All],1,0)),"",VLOOKUP(F11,Tableau1257960[#All],2,0)))</f>
        <v>0</v>
      </c>
      <c r="H11" s="63"/>
      <c r="I11"/>
      <c r="J11" s="69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VLOOKUP(Tableau24681061[[#This Row],[Pilote]],Tableau2[[Pilote]:[Voiture]],2,0)</f>
        <v>#N/A</v>
      </c>
      <c r="D12" s="85"/>
      <c r="E12" s="86"/>
      <c r="F12" s="85"/>
      <c r="G12" s="19">
        <f>IF(ISERROR(IF(ISNA(VLOOKUP(F12,Tableau1257960[#All],1,0)),"",VLOOKUP(F12,Tableau1257960[#All],4,0))+IF(ISNA(VLOOKUP(E12,Tableau1257960[#All],1,0)),"",VLOOKUP(F12,Tableau1257960[#All],3,0))+IF(ISNA(VLOOKUP(D12,Tableau1257960[#All],1,0)),"",VLOOKUP(F12,Tableau1257960[#All],2,0))),0,IF(ISNA(VLOOKUP(F12,Tableau1257960[#All],1,0)),"",VLOOKUP(F12,Tableau1257960[#All],4,0))+IF(ISNA(VLOOKUP(E12,Tableau1257960[#All],1,0)),"",VLOOKUP(F12,Tableau1257960[#All],3,0))+IF(ISNA(VLOOKUP(D12,Tableau1257960[#All],1,0)),"",VLOOKUP(F12,Tableau1257960[#All],2,0)))</f>
        <v>0</v>
      </c>
      <c r="H12" s="63"/>
      <c r="I12"/>
      <c r="J12" s="69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VLOOKUP(Tableau24681061[[#This Row],[Pilote]],Tableau2[[Pilote]:[Voiture]],2,0)</f>
        <v>#N/A</v>
      </c>
      <c r="D13" s="85"/>
      <c r="E13" s="86"/>
      <c r="F13" s="85"/>
      <c r="G13" s="19">
        <f>IF(ISERROR(IF(ISNA(VLOOKUP(F13,Tableau1257960[#All],1,0)),"",VLOOKUP(F13,Tableau1257960[#All],4,0))+IF(ISNA(VLOOKUP(E13,Tableau1257960[#All],1,0)),"",VLOOKUP(F13,Tableau1257960[#All],3,0))+IF(ISNA(VLOOKUP(D13,Tableau1257960[#All],1,0)),"",VLOOKUP(F13,Tableau1257960[#All],2,0))),0,IF(ISNA(VLOOKUP(F13,Tableau1257960[#All],1,0)),"",VLOOKUP(F13,Tableau1257960[#All],4,0))+IF(ISNA(VLOOKUP(E13,Tableau1257960[#All],1,0)),"",VLOOKUP(F13,Tableau1257960[#All],3,0))+IF(ISNA(VLOOKUP(D13,Tableau1257960[#All],1,0)),"",VLOOKUP(F13,Tableau1257960[#All],2,0)))</f>
        <v>0</v>
      </c>
      <c r="H13" s="63"/>
      <c r="I13"/>
      <c r="J13" s="69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VLOOKUP(Tableau24681061[[#This Row],[Pilote]],Tableau2[[Pilote]:[Voiture]],2,0)</f>
        <v>#N/A</v>
      </c>
      <c r="D14" s="85"/>
      <c r="E14" s="86"/>
      <c r="F14" s="85"/>
      <c r="G14" s="19">
        <f>IF(ISERROR(IF(ISNA(VLOOKUP(F14,Tableau1257960[#All],1,0)),"",VLOOKUP(F14,Tableau1257960[#All],4,0))+IF(ISNA(VLOOKUP(E14,Tableau1257960[#All],1,0)),"",VLOOKUP(F14,Tableau1257960[#All],3,0))+IF(ISNA(VLOOKUP(D14,Tableau1257960[#All],1,0)),"",VLOOKUP(F14,Tableau1257960[#All],2,0))),0,IF(ISNA(VLOOKUP(F14,Tableau1257960[#All],1,0)),"",VLOOKUP(F14,Tableau1257960[#All],4,0))+IF(ISNA(VLOOKUP(E14,Tableau1257960[#All],1,0)),"",VLOOKUP(F14,Tableau1257960[#All],3,0))+IF(ISNA(VLOOKUP(D14,Tableau1257960[#All],1,0)),"",VLOOKUP(F14,Tableau1257960[#All],2,0)))</f>
        <v>0</v>
      </c>
      <c r="H14" s="63"/>
      <c r="I14"/>
      <c r="J14" s="69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VLOOKUP(Tableau24681061[[#This Row],[Pilote]],Tableau2[[Pilote]:[Voiture]],2,0)</f>
        <v>#N/A</v>
      </c>
      <c r="D15" s="85"/>
      <c r="E15" s="86"/>
      <c r="F15" s="85"/>
      <c r="G15" s="19">
        <f>IF(ISERROR(IF(ISNA(VLOOKUP(F15,Tableau1257960[#All],1,0)),"",VLOOKUP(F15,Tableau1257960[#All],4,0))+IF(ISNA(VLOOKUP(E15,Tableau1257960[#All],1,0)),"",VLOOKUP(F15,Tableau1257960[#All],3,0))+IF(ISNA(VLOOKUP(D15,Tableau1257960[#All],1,0)),"",VLOOKUP(F15,Tableau1257960[#All],2,0))),0,IF(ISNA(VLOOKUP(F15,Tableau1257960[#All],1,0)),"",VLOOKUP(F15,Tableau1257960[#All],4,0))+IF(ISNA(VLOOKUP(E15,Tableau1257960[#All],1,0)),"",VLOOKUP(F15,Tableau1257960[#All],3,0))+IF(ISNA(VLOOKUP(D15,Tableau1257960[#All],1,0)),"",VLOOKUP(F15,Tableau1257960[#All],2,0)))</f>
        <v>0</v>
      </c>
      <c r="H15" s="63"/>
      <c r="I15"/>
      <c r="J15" s="69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VLOOKUP(Tableau24681061[[#This Row],[Pilote]],Tableau2[[Pilote]:[Voiture]],2,0)</f>
        <v>#N/A</v>
      </c>
      <c r="D16" s="85"/>
      <c r="E16" s="86"/>
      <c r="F16" s="85"/>
      <c r="G16" s="19">
        <f>IF(ISERROR(IF(ISNA(VLOOKUP(F16,Tableau1257960[#All],1,0)),"",VLOOKUP(F16,Tableau1257960[#All],4,0))+IF(ISNA(VLOOKUP(E16,Tableau1257960[#All],1,0)),"",VLOOKUP(F16,Tableau1257960[#All],3,0))+IF(ISNA(VLOOKUP(D16,Tableau1257960[#All],1,0)),"",VLOOKUP(F16,Tableau1257960[#All],2,0))),0,IF(ISNA(VLOOKUP(F16,Tableau1257960[#All],1,0)),"",VLOOKUP(F16,Tableau1257960[#All],4,0))+IF(ISNA(VLOOKUP(E16,Tableau1257960[#All],1,0)),"",VLOOKUP(F16,Tableau1257960[#All],3,0))+IF(ISNA(VLOOKUP(D16,Tableau1257960[#All],1,0)),"",VLOOKUP(F16,Tableau1257960[#All],2,0)))</f>
        <v>0</v>
      </c>
      <c r="H16" s="63"/>
      <c r="I16"/>
      <c r="J16" s="69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VLOOKUP(Tableau24681061[[#This Row],[Pilote]],Tableau2[[Pilote]:[Voiture]],2,0)</f>
        <v>#N/A</v>
      </c>
      <c r="D17" s="85"/>
      <c r="E17" s="86"/>
      <c r="F17" s="85"/>
      <c r="G17" s="19">
        <f>IF(ISERROR(IF(ISNA(VLOOKUP(F17,Tableau1257960[#All],1,0)),"",VLOOKUP(F17,Tableau1257960[#All],4,0))+IF(ISNA(VLOOKUP(E17,Tableau1257960[#All],1,0)),"",VLOOKUP(F17,Tableau1257960[#All],3,0))+IF(ISNA(VLOOKUP(D17,Tableau1257960[#All],1,0)),"",VLOOKUP(F17,Tableau1257960[#All],2,0))),0,IF(ISNA(VLOOKUP(F17,Tableau1257960[#All],1,0)),"",VLOOKUP(F17,Tableau1257960[#All],4,0))+IF(ISNA(VLOOKUP(E17,Tableau1257960[#All],1,0)),"",VLOOKUP(F17,Tableau1257960[#All],3,0))+IF(ISNA(VLOOKUP(D17,Tableau1257960[#All],1,0)),"",VLOOKUP(F17,Tableau1257960[#All],2,0)))</f>
        <v>0</v>
      </c>
      <c r="H17" s="20"/>
      <c r="I17"/>
      <c r="J17" s="69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VLOOKUP(Tableau24681061[[#This Row],[Pilote]],Tableau2[[Pilote]:[Voiture]],2,0)</f>
        <v>#N/A</v>
      </c>
      <c r="D18" s="85"/>
      <c r="E18" s="86"/>
      <c r="F18" s="85"/>
      <c r="G18" s="19">
        <f>IF(ISERROR(IF(ISNA(VLOOKUP(F18,Tableau1257960[#All],1,0)),"",VLOOKUP(F18,Tableau1257960[#All],4,0))+IF(ISNA(VLOOKUP(E18,Tableau1257960[#All],1,0)),"",VLOOKUP(F18,Tableau1257960[#All],3,0))+IF(ISNA(VLOOKUP(D18,Tableau1257960[#All],1,0)),"",VLOOKUP(F18,Tableau1257960[#All],2,0))),0,IF(ISNA(VLOOKUP(F18,Tableau1257960[#All],1,0)),"",VLOOKUP(F18,Tableau1257960[#All],4,0))+IF(ISNA(VLOOKUP(E18,Tableau1257960[#All],1,0)),"",VLOOKUP(F18,Tableau1257960[#All],3,0))+IF(ISNA(VLOOKUP(D18,Tableau1257960[#All],1,0)),"",VLOOKUP(F18,Tableau1257960[#All],2,0)))</f>
        <v>0</v>
      </c>
      <c r="H18" s="20"/>
      <c r="I18"/>
      <c r="J18" s="69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4" t="s">
        <v>14</v>
      </c>
      <c r="P20" s="116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3">
        <v>8</v>
      </c>
      <c r="P21" s="124"/>
      <c r="Q21" s="83"/>
      <c r="R21" s="83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5" t="s">
        <v>98</v>
      </c>
      <c r="P22" s="126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18">
        <f>SUM(Tableau24681061[Pts])/(2*O21)</f>
        <v>0</v>
      </c>
      <c r="P23" s="119"/>
      <c r="Q23" s="84"/>
      <c r="R23" s="84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3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8"/>
      <c r="K28" s="45"/>
      <c r="L28" s="45"/>
      <c r="M28" s="45"/>
    </row>
    <row r="29" spans="1:18">
      <c r="A29" s="44"/>
      <c r="B29" s="48"/>
      <c r="C29" s="46"/>
      <c r="D29" s="50"/>
      <c r="E29" s="73"/>
      <c r="F29" s="9"/>
      <c r="H29" s="21"/>
      <c r="J29" s="78"/>
      <c r="K29" s="45"/>
      <c r="L29" s="45"/>
      <c r="M29" s="45"/>
      <c r="P29" s="74"/>
    </row>
    <row r="30" spans="1:18">
      <c r="A30" s="44"/>
      <c r="B30" s="48"/>
      <c r="C30" s="46"/>
      <c r="D30" s="50"/>
      <c r="E30" s="51"/>
      <c r="F30" s="9"/>
      <c r="H30" s="21"/>
      <c r="J30" s="78"/>
      <c r="K30" s="45"/>
      <c r="L30" s="45"/>
      <c r="M30" s="45"/>
      <c r="P30" s="74"/>
    </row>
    <row r="31" spans="1:18">
      <c r="A31" s="44"/>
      <c r="B31" s="48"/>
      <c r="C31" s="46"/>
      <c r="D31" s="50"/>
      <c r="E31" s="51"/>
      <c r="F31" s="9"/>
      <c r="H31" s="21"/>
      <c r="J31" s="78"/>
      <c r="K31" s="45"/>
      <c r="L31" s="45"/>
      <c r="M31" s="45"/>
      <c r="P31" s="108"/>
    </row>
    <row r="32" spans="1:18">
      <c r="A32" s="44"/>
      <c r="B32" s="48"/>
      <c r="C32" s="46"/>
      <c r="D32" s="50"/>
      <c r="E32" s="73"/>
      <c r="F32" s="9"/>
      <c r="H32" s="21"/>
      <c r="J32" s="78"/>
      <c r="K32" s="45"/>
      <c r="L32" s="45"/>
      <c r="M32" s="45"/>
      <c r="P32" s="74"/>
    </row>
    <row r="33" spans="1:25">
      <c r="A33" s="75"/>
      <c r="B33" s="48"/>
      <c r="C33" s="46"/>
      <c r="D33" s="50"/>
      <c r="E33" s="73"/>
      <c r="F33" s="9"/>
      <c r="H33" s="21"/>
      <c r="J33" s="78"/>
      <c r="K33" s="45"/>
      <c r="L33" s="45"/>
      <c r="M33" s="45"/>
      <c r="P33" s="74"/>
    </row>
    <row r="34" spans="1:25">
      <c r="A34" s="76"/>
      <c r="B34" s="47"/>
      <c r="C34" s="46"/>
      <c r="D34" s="50"/>
      <c r="E34" s="51"/>
      <c r="F34" s="9"/>
      <c r="H34" s="21"/>
      <c r="J34" s="78"/>
      <c r="K34" s="45"/>
      <c r="L34" s="45"/>
      <c r="M34" s="45"/>
      <c r="P34" s="74"/>
    </row>
    <row r="35" spans="1:25">
      <c r="A35" s="77"/>
      <c r="B35" s="47"/>
      <c r="C35" s="46"/>
      <c r="D35" s="50"/>
      <c r="E35" s="51"/>
    </row>
    <row r="36" spans="1:25">
      <c r="A36" s="44"/>
      <c r="B36" s="47"/>
      <c r="C36" s="46"/>
      <c r="D36" s="50"/>
      <c r="E36" s="51"/>
    </row>
    <row r="37" spans="1:25">
      <c r="A37" s="44"/>
      <c r="B37" s="47"/>
      <c r="C37" s="46"/>
      <c r="D37" s="50"/>
      <c r="E37" s="51"/>
      <c r="U37" s="10" t="s">
        <v>85</v>
      </c>
    </row>
    <row r="38" spans="1:25">
      <c r="A38" s="44"/>
      <c r="B38" s="48"/>
      <c r="C38" s="46"/>
      <c r="D38" s="50"/>
      <c r="E38" s="73"/>
      <c r="S38" s="10">
        <v>22</v>
      </c>
      <c r="T38" s="10">
        <f>S38-4</f>
        <v>18</v>
      </c>
      <c r="U38" s="10">
        <f>T38*3</f>
        <v>54</v>
      </c>
      <c r="V38" s="10" t="s">
        <v>88</v>
      </c>
      <c r="W38" s="10">
        <v>10</v>
      </c>
      <c r="X38" s="10" t="s">
        <v>87</v>
      </c>
      <c r="Y38" s="10">
        <v>20</v>
      </c>
    </row>
    <row r="39" spans="1:25">
      <c r="A39" s="44"/>
      <c r="B39" s="47"/>
      <c r="C39" s="46"/>
      <c r="D39" s="50"/>
      <c r="E39" s="51"/>
      <c r="S39" s="10">
        <v>17</v>
      </c>
      <c r="T39" s="10">
        <f t="shared" ref="T39:T50" si="2">S39-4</f>
        <v>13</v>
      </c>
      <c r="U39" s="10">
        <f t="shared" ref="U39:U50" si="3">T39*3</f>
        <v>39</v>
      </c>
      <c r="V39" s="10" t="s">
        <v>89</v>
      </c>
      <c r="W39" s="10">
        <v>10</v>
      </c>
      <c r="Y39" s="10">
        <v>15</v>
      </c>
    </row>
    <row r="40" spans="1:25">
      <c r="A40" s="44"/>
      <c r="B40" s="48"/>
      <c r="C40" s="46"/>
      <c r="D40" s="50"/>
      <c r="E40" s="73"/>
      <c r="S40" s="10">
        <v>15</v>
      </c>
      <c r="T40" s="10">
        <f t="shared" si="2"/>
        <v>11</v>
      </c>
      <c r="U40" s="10">
        <f t="shared" si="3"/>
        <v>33</v>
      </c>
      <c r="V40" s="10" t="s">
        <v>90</v>
      </c>
      <c r="W40" s="10">
        <v>10</v>
      </c>
      <c r="Y40" s="10">
        <v>10</v>
      </c>
    </row>
    <row r="41" spans="1:25">
      <c r="A41" s="44"/>
      <c r="B41" s="48"/>
      <c r="C41" s="52"/>
      <c r="D41" s="50"/>
      <c r="E41" s="73"/>
      <c r="L41" s="10" t="s">
        <v>86</v>
      </c>
      <c r="S41" s="10">
        <v>13</v>
      </c>
      <c r="T41" s="10">
        <f t="shared" si="2"/>
        <v>9</v>
      </c>
      <c r="U41" s="10">
        <f t="shared" si="3"/>
        <v>27</v>
      </c>
      <c r="V41" s="10" t="s">
        <v>91</v>
      </c>
      <c r="W41" s="10">
        <v>5</v>
      </c>
      <c r="Y41" s="10">
        <v>5</v>
      </c>
    </row>
    <row r="42" spans="1:25">
      <c r="S42" s="10">
        <v>12</v>
      </c>
      <c r="T42" s="10">
        <f t="shared" si="2"/>
        <v>8</v>
      </c>
      <c r="U42" s="10">
        <f t="shared" si="3"/>
        <v>24</v>
      </c>
      <c r="V42" s="10" t="s">
        <v>92</v>
      </c>
      <c r="W42" s="10">
        <v>5</v>
      </c>
      <c r="Y42" s="10">
        <v>5</v>
      </c>
    </row>
    <row r="43" spans="1:25">
      <c r="A43" s="120"/>
      <c r="B43" s="120"/>
      <c r="C43" s="120"/>
      <c r="D43" s="120"/>
      <c r="E43" s="120"/>
      <c r="F43" s="120"/>
      <c r="S43" s="10">
        <v>11</v>
      </c>
      <c r="T43" s="10">
        <f t="shared" si="2"/>
        <v>7</v>
      </c>
      <c r="U43" s="10">
        <f t="shared" si="3"/>
        <v>21</v>
      </c>
      <c r="V43" s="10" t="s">
        <v>93</v>
      </c>
    </row>
    <row r="44" spans="1:25">
      <c r="A44" s="74"/>
      <c r="D44" s="49"/>
      <c r="E44" s="49"/>
      <c r="F44" s="79"/>
      <c r="S44" s="10">
        <v>10</v>
      </c>
      <c r="T44" s="10">
        <f t="shared" si="2"/>
        <v>6</v>
      </c>
      <c r="U44" s="10">
        <f t="shared" si="3"/>
        <v>18</v>
      </c>
      <c r="V44" s="10" t="s">
        <v>94</v>
      </c>
    </row>
    <row r="45" spans="1:25">
      <c r="A45" s="44"/>
      <c r="B45" s="47"/>
      <c r="C45" s="46"/>
      <c r="D45" s="50"/>
      <c r="E45" s="51"/>
      <c r="S45" s="10">
        <v>9</v>
      </c>
      <c r="T45" s="10">
        <f t="shared" si="2"/>
        <v>5</v>
      </c>
      <c r="U45" s="10">
        <f t="shared" si="3"/>
        <v>15</v>
      </c>
      <c r="V45" s="10" t="s">
        <v>95</v>
      </c>
    </row>
    <row r="46" spans="1:25">
      <c r="A46" s="44"/>
      <c r="B46" s="47"/>
      <c r="C46" s="46"/>
      <c r="D46" s="50"/>
      <c r="E46" s="51"/>
      <c r="S46" s="10">
        <v>8</v>
      </c>
      <c r="T46" s="10">
        <f t="shared" si="2"/>
        <v>4</v>
      </c>
      <c r="U46" s="10">
        <f t="shared" si="3"/>
        <v>12</v>
      </c>
      <c r="V46" s="10" t="s">
        <v>96</v>
      </c>
    </row>
    <row r="47" spans="1:25">
      <c r="A47" s="44"/>
      <c r="B47" s="47"/>
      <c r="C47" s="46"/>
      <c r="D47" s="50"/>
      <c r="E47" s="51"/>
      <c r="S47" s="10">
        <v>7</v>
      </c>
      <c r="T47" s="10">
        <f t="shared" si="2"/>
        <v>3</v>
      </c>
      <c r="U47" s="10">
        <f t="shared" si="3"/>
        <v>9</v>
      </c>
      <c r="V47" s="10" t="s">
        <v>97</v>
      </c>
    </row>
    <row r="48" spans="1:25">
      <c r="A48" s="44"/>
      <c r="B48" s="47"/>
      <c r="C48" s="46"/>
      <c r="D48" s="50"/>
      <c r="E48" s="51"/>
      <c r="S48" s="10">
        <v>6</v>
      </c>
      <c r="T48" s="10">
        <f t="shared" si="2"/>
        <v>2</v>
      </c>
      <c r="U48" s="10">
        <f t="shared" si="3"/>
        <v>6</v>
      </c>
    </row>
    <row r="49" spans="1:21">
      <c r="A49" s="44"/>
      <c r="B49" s="47"/>
      <c r="C49" s="46"/>
      <c r="D49" s="50"/>
      <c r="E49" s="51"/>
      <c r="S49" s="10">
        <v>5</v>
      </c>
      <c r="T49" s="10">
        <f t="shared" si="2"/>
        <v>1</v>
      </c>
      <c r="U49" s="10">
        <f t="shared" si="3"/>
        <v>3</v>
      </c>
    </row>
    <row r="50" spans="1:21">
      <c r="A50" s="44"/>
      <c r="B50" s="47"/>
      <c r="C50" s="46"/>
      <c r="D50" s="50"/>
      <c r="E50" s="51"/>
      <c r="S50" s="10">
        <v>4</v>
      </c>
      <c r="T50" s="10">
        <f t="shared" si="2"/>
        <v>0</v>
      </c>
      <c r="U50" s="10">
        <f t="shared" si="3"/>
        <v>0</v>
      </c>
    </row>
    <row r="51" spans="1:21">
      <c r="A51" s="44"/>
      <c r="B51" s="47"/>
      <c r="C51" s="46"/>
      <c r="D51" s="50"/>
      <c r="E51" s="51"/>
    </row>
    <row r="52" spans="1:21">
      <c r="A52" s="44"/>
      <c r="B52" s="47"/>
      <c r="C52" s="46"/>
      <c r="D52" s="50"/>
      <c r="E52" s="51"/>
    </row>
    <row r="53" spans="1:21">
      <c r="A53" s="44"/>
      <c r="B53" s="47"/>
      <c r="C53" s="46"/>
      <c r="D53" s="50"/>
      <c r="E53" s="51"/>
    </row>
    <row r="54" spans="1:21">
      <c r="A54" s="75"/>
      <c r="B54" s="48"/>
      <c r="C54" s="46"/>
      <c r="D54" s="50"/>
      <c r="E54" s="51"/>
    </row>
    <row r="55" spans="1:21">
      <c r="A55" s="76"/>
      <c r="B55" s="48"/>
      <c r="C55" s="46"/>
      <c r="D55" s="50"/>
      <c r="E55" s="51"/>
    </row>
    <row r="56" spans="1:21">
      <c r="A56" s="77"/>
      <c r="B56" s="48"/>
      <c r="C56" s="46"/>
      <c r="D56" s="50"/>
      <c r="E56" s="51"/>
    </row>
    <row r="57" spans="1:21">
      <c r="A57" s="44"/>
      <c r="B57" s="48"/>
      <c r="C57" s="46"/>
      <c r="D57" s="50"/>
      <c r="E57" s="51"/>
    </row>
    <row r="58" spans="1:21">
      <c r="A58" s="44"/>
      <c r="B58" s="48"/>
      <c r="C58" s="46"/>
      <c r="D58" s="50"/>
      <c r="E58" s="51"/>
    </row>
    <row r="59" spans="1:21">
      <c r="A59" s="44"/>
      <c r="B59" s="48"/>
      <c r="C59" s="52"/>
      <c r="D59" s="50"/>
      <c r="E59" s="51"/>
    </row>
    <row r="60" spans="1:21">
      <c r="A60" s="44"/>
      <c r="B60" s="48"/>
      <c r="C60" s="46"/>
      <c r="D60" s="50"/>
      <c r="E60" s="51"/>
    </row>
    <row r="61" spans="1:21">
      <c r="A61" s="44"/>
      <c r="B61" s="48"/>
      <c r="C61" s="46"/>
      <c r="D61" s="50"/>
      <c r="E61" s="51"/>
    </row>
    <row r="62" spans="1:21">
      <c r="A62" s="44"/>
      <c r="B62" s="48"/>
      <c r="C62" s="46"/>
      <c r="D62" s="50"/>
      <c r="E62" s="51"/>
    </row>
    <row r="64" spans="1:21">
      <c r="A64" s="120"/>
      <c r="B64" s="120"/>
      <c r="C64" s="120"/>
      <c r="D64" s="120"/>
      <c r="E64" s="120"/>
      <c r="F64" s="120"/>
    </row>
    <row r="65" spans="1:6">
      <c r="A65" s="74"/>
      <c r="D65" s="49"/>
      <c r="E65" s="49"/>
      <c r="F65" s="79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3"/>
    </row>
    <row r="68" spans="1:6">
      <c r="A68" s="44"/>
      <c r="B68" s="47"/>
      <c r="C68" s="46"/>
      <c r="D68" s="50"/>
      <c r="E68" s="73"/>
    </row>
    <row r="69" spans="1:6">
      <c r="A69" s="44"/>
      <c r="B69" s="47"/>
      <c r="C69" s="46"/>
      <c r="D69" s="50"/>
      <c r="E69" s="73"/>
    </row>
    <row r="70" spans="1:6">
      <c r="A70" s="44"/>
      <c r="B70" s="47"/>
      <c r="C70" s="46"/>
      <c r="D70" s="50"/>
      <c r="E70" s="73"/>
    </row>
    <row r="71" spans="1:6">
      <c r="A71" s="44"/>
      <c r="B71" s="47"/>
      <c r="C71" s="46"/>
      <c r="D71" s="50"/>
      <c r="E71" s="73"/>
    </row>
    <row r="72" spans="1:6">
      <c r="A72" s="44"/>
      <c r="B72" s="47"/>
      <c r="C72" s="46"/>
      <c r="D72" s="50"/>
      <c r="E72" s="73"/>
    </row>
    <row r="73" spans="1:6">
      <c r="A73" s="44"/>
      <c r="B73" s="47"/>
      <c r="C73" s="46"/>
      <c r="D73" s="50"/>
      <c r="E73" s="73"/>
    </row>
    <row r="74" spans="1:6">
      <c r="A74" s="44"/>
      <c r="B74" s="47"/>
      <c r="C74" s="52"/>
      <c r="D74" s="80"/>
      <c r="E74" s="80"/>
    </row>
    <row r="75" spans="1:6">
      <c r="A75" s="75"/>
      <c r="B75" s="48"/>
      <c r="C75" s="52"/>
      <c r="D75" s="50"/>
      <c r="E75" s="73"/>
    </row>
    <row r="76" spans="1:6">
      <c r="A76" s="81"/>
      <c r="B76" s="48"/>
      <c r="C76" s="46"/>
      <c r="D76" s="50"/>
      <c r="E76" s="73"/>
    </row>
    <row r="77" spans="1:6">
      <c r="A77" s="77"/>
      <c r="B77" s="48"/>
      <c r="C77" s="46"/>
      <c r="D77" s="50"/>
      <c r="E77" s="73"/>
    </row>
    <row r="78" spans="1:6">
      <c r="A78" s="44"/>
      <c r="B78" s="48"/>
      <c r="C78" s="46"/>
      <c r="D78" s="50"/>
      <c r="E78" s="73"/>
    </row>
    <row r="79" spans="1:6">
      <c r="A79" s="44"/>
      <c r="B79" s="48"/>
      <c r="C79" s="46"/>
      <c r="D79" s="50"/>
      <c r="E79" s="73"/>
    </row>
    <row r="80" spans="1:6">
      <c r="A80" s="44"/>
      <c r="B80" s="48"/>
      <c r="C80" s="46"/>
      <c r="D80" s="50"/>
      <c r="E80" s="73"/>
    </row>
    <row r="81" spans="1:6">
      <c r="A81" s="44"/>
      <c r="B81" s="48"/>
      <c r="C81" s="46"/>
      <c r="D81" s="50"/>
      <c r="E81" s="82"/>
    </row>
    <row r="82" spans="1:6">
      <c r="A82" s="44"/>
      <c r="B82" s="48"/>
      <c r="C82" s="46"/>
      <c r="D82" s="50"/>
      <c r="E82" s="82"/>
    </row>
    <row r="83" spans="1:6">
      <c r="A83" s="44"/>
      <c r="B83" s="48"/>
      <c r="C83" s="52"/>
      <c r="D83" s="57"/>
      <c r="E83" s="80"/>
      <c r="F83" s="43"/>
    </row>
  </sheetData>
  <mergeCells count="10">
    <mergeCell ref="O23:P23"/>
    <mergeCell ref="A64:F64"/>
    <mergeCell ref="A43:F43"/>
    <mergeCell ref="A1:B1"/>
    <mergeCell ref="D1:E1"/>
    <mergeCell ref="F1:G1"/>
    <mergeCell ref="J1:M1"/>
    <mergeCell ref="O20:P20"/>
    <mergeCell ref="O21:P21"/>
    <mergeCell ref="O22:P22"/>
  </mergeCells>
  <dataValidations count="3">
    <dataValidation errorStyle="information" operator="greaterThan" allowBlank="1" errorTitle="Non inscrit" error="Cet emplacement excède le nombre d'inscrits." sqref="K28:M34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1" t="s">
        <v>66</v>
      </c>
      <c r="B1" s="121"/>
      <c r="C1" s="42">
        <v>2</v>
      </c>
      <c r="D1" s="122"/>
      <c r="E1" s="122"/>
      <c r="F1" s="122"/>
      <c r="G1" s="122"/>
      <c r="H1" s="5"/>
      <c r="I1"/>
      <c r="J1" s="113" t="s">
        <v>12</v>
      </c>
      <c r="K1" s="113"/>
      <c r="L1" s="113"/>
      <c r="M1" s="113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VLOOKUP(Tableau2468106172[[#This Row],[Pilote]],Tableau2[[Pilote]:[Voiture]],2,0)</f>
        <v>#N/A</v>
      </c>
      <c r="D3" s="85"/>
      <c r="E3" s="86"/>
      <c r="F3" s="85"/>
      <c r="G3" s="19">
        <f>IF(ISERROR(IF(ISNA(VLOOKUP(F3,Tableau125796071[#All],1,0)),"",VLOOKUP(F3,Tableau125796071[#All],4,0))+IF(ISNA(VLOOKUP(E3,Tableau125796071[#All],1,0)),"",VLOOKUP(F3,Tableau125796071[#All],3,0))+IF(ISNA(VLOOKUP(D3,Tableau125796071[#All],1,0)),"",VLOOKUP(F3,Tableau125796071[#All],2,0))),0,IF(ISNA(VLOOKUP(F3,Tableau125796071[#All],1,0)),"",VLOOKUP(F3,Tableau125796071[#All],4,0))+IF(ISNA(VLOOKUP(E3,Tableau125796071[#All],1,0)),"",VLOOKUP(F3,Tableau125796071[#All],3,0))+IF(ISNA(VLOOKUP(D3,Tableau125796071[#All],1,0)),"",VLOOKUP(F3,Tableau125796071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VLOOKUP(Tableau2468106172[[#This Row],[Pilote]],Tableau2[[Pilote]:[Voiture]],2,0)</f>
        <v>#N/A</v>
      </c>
      <c r="D4" s="85"/>
      <c r="E4" s="86"/>
      <c r="F4" s="85"/>
      <c r="G4" s="19">
        <f>IF(ISERROR(IF(ISNA(VLOOKUP(F4,Tableau125796071[#All],1,0)),"",VLOOKUP(F4,Tableau125796071[#All],4,0))+IF(ISNA(VLOOKUP(E4,Tableau125796071[#All],1,0)),"",VLOOKUP(F4,Tableau125796071[#All],3,0))+IF(ISNA(VLOOKUP(D4,Tableau125796071[#All],1,0)),"",VLOOKUP(F4,Tableau125796071[#All],2,0))),0,IF(ISNA(VLOOKUP(F4,Tableau125796071[#All],1,0)),"",VLOOKUP(F4,Tableau125796071[#All],4,0))+IF(ISNA(VLOOKUP(E4,Tableau125796071[#All],1,0)),"",VLOOKUP(F4,Tableau125796071[#All],3,0))+IF(ISNA(VLOOKUP(D4,Tableau125796071[#All],1,0)),"",VLOOKUP(F4,Tableau125796071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VLOOKUP(Tableau2468106172[[#This Row],[Pilote]],Tableau2[[Pilote]:[Voiture]],2,0)</f>
        <v>#N/A</v>
      </c>
      <c r="D5" s="85"/>
      <c r="E5" s="86"/>
      <c r="F5" s="85"/>
      <c r="G5" s="19">
        <f>IF(ISERROR(IF(ISNA(VLOOKUP(F5,Tableau125796071[#All],1,0)),"",VLOOKUP(F5,Tableau125796071[#All],4,0))+IF(ISNA(VLOOKUP(E5,Tableau125796071[#All],1,0)),"",VLOOKUP(F5,Tableau125796071[#All],3,0))+IF(ISNA(VLOOKUP(D5,Tableau125796071[#All],1,0)),"",VLOOKUP(F5,Tableau125796071[#All],2,0))),0,IF(ISNA(VLOOKUP(F5,Tableau125796071[#All],1,0)),"",VLOOKUP(F5,Tableau125796071[#All],4,0))+IF(ISNA(VLOOKUP(E5,Tableau125796071[#All],1,0)),"",VLOOKUP(F5,Tableau125796071[#All],3,0))+IF(ISNA(VLOOKUP(D5,Tableau125796071[#All],1,0)),"",VLOOKUP(F5,Tableau125796071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70"/>
      <c r="C6" s="1" t="e">
        <f>VLOOKUP(Tableau2468106172[[#This Row],[Pilote]],Tableau2[[Pilote]:[Voiture]],2,0)</f>
        <v>#N/A</v>
      </c>
      <c r="D6" s="85"/>
      <c r="E6" s="86"/>
      <c r="F6" s="85"/>
      <c r="G6" s="19">
        <f>IF(ISERROR(IF(ISNA(VLOOKUP(F6,Tableau125796071[#All],1,0)),"",VLOOKUP(F6,Tableau125796071[#All],4,0))+IF(ISNA(VLOOKUP(E6,Tableau125796071[#All],1,0)),"",VLOOKUP(F6,Tableau125796071[#All],3,0))+IF(ISNA(VLOOKUP(D6,Tableau125796071[#All],1,0)),"",VLOOKUP(F6,Tableau125796071[#All],2,0))),0,IF(ISNA(VLOOKUP(F6,Tableau125796071[#All],1,0)),"",VLOOKUP(F6,Tableau125796071[#All],4,0))+IF(ISNA(VLOOKUP(E6,Tableau125796071[#All],1,0)),"",VLOOKUP(F6,Tableau125796071[#All],3,0))+IF(ISNA(VLOOKUP(D6,Tableau125796071[#All],1,0)),"",VLOOKUP(F6,Tableau125796071[#All],2,0)))</f>
        <v>0</v>
      </c>
      <c r="H6" s="63"/>
      <c r="I6"/>
      <c r="J6" s="69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VLOOKUP(Tableau2468106172[[#This Row],[Pilote]],Tableau2[[Pilote]:[Voiture]],2,0)</f>
        <v>#N/A</v>
      </c>
      <c r="D7" s="85"/>
      <c r="E7" s="86"/>
      <c r="F7" s="85"/>
      <c r="G7" s="19">
        <f>IF(ISERROR(IF(ISNA(VLOOKUP(F7,Tableau125796071[#All],1,0)),"",VLOOKUP(F7,Tableau125796071[#All],4,0))+IF(ISNA(VLOOKUP(E7,Tableau125796071[#All],1,0)),"",VLOOKUP(F7,Tableau125796071[#All],3,0))+IF(ISNA(VLOOKUP(D7,Tableau125796071[#All],1,0)),"",VLOOKUP(F7,Tableau125796071[#All],2,0))),0,IF(ISNA(VLOOKUP(F7,Tableau125796071[#All],1,0)),"",VLOOKUP(F7,Tableau125796071[#All],4,0))+IF(ISNA(VLOOKUP(E7,Tableau125796071[#All],1,0)),"",VLOOKUP(F7,Tableau125796071[#All],3,0))+IF(ISNA(VLOOKUP(D7,Tableau125796071[#All],1,0)),"",VLOOKUP(F7,Tableau125796071[#All],2,0)))</f>
        <v>0</v>
      </c>
      <c r="H7" s="63"/>
      <c r="I7"/>
      <c r="J7" s="69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VLOOKUP(Tableau2468106172[[#This Row],[Pilote]],Tableau2[[Pilote]:[Voiture]],2,0)</f>
        <v>#N/A</v>
      </c>
      <c r="D8" s="85"/>
      <c r="E8" s="86"/>
      <c r="F8" s="85"/>
      <c r="G8" s="19">
        <f>IF(ISERROR(IF(ISNA(VLOOKUP(F8,Tableau125796071[#All],1,0)),"",VLOOKUP(F8,Tableau125796071[#All],4,0))+IF(ISNA(VLOOKUP(E8,Tableau125796071[#All],1,0)),"",VLOOKUP(F8,Tableau125796071[#All],3,0))+IF(ISNA(VLOOKUP(D8,Tableau125796071[#All],1,0)),"",VLOOKUP(F8,Tableau125796071[#All],2,0))),0,IF(ISNA(VLOOKUP(F8,Tableau125796071[#All],1,0)),"",VLOOKUP(F8,Tableau125796071[#All],4,0))+IF(ISNA(VLOOKUP(E8,Tableau125796071[#All],1,0)),"",VLOOKUP(F8,Tableau125796071[#All],3,0))+IF(ISNA(VLOOKUP(D8,Tableau125796071[#All],1,0)),"",VLOOKUP(F8,Tableau125796071[#All],2,0)))</f>
        <v>0</v>
      </c>
      <c r="H8" s="63"/>
      <c r="I8"/>
      <c r="J8" s="69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VLOOKUP(Tableau2468106172[[#This Row],[Pilote]],Tableau2[[Pilote]:[Voiture]],2,0)</f>
        <v>#N/A</v>
      </c>
      <c r="D9" s="85"/>
      <c r="E9" s="86"/>
      <c r="F9" s="85"/>
      <c r="G9" s="19">
        <f>IF(ISERROR(IF(ISNA(VLOOKUP(F9,Tableau125796071[#All],1,0)),"",VLOOKUP(F9,Tableau125796071[#All],4,0))+IF(ISNA(VLOOKUP(E9,Tableau125796071[#All],1,0)),"",VLOOKUP(F9,Tableau125796071[#All],3,0))+IF(ISNA(VLOOKUP(D9,Tableau125796071[#All],1,0)),"",VLOOKUP(F9,Tableau125796071[#All],2,0))),0,IF(ISNA(VLOOKUP(F9,Tableau125796071[#All],1,0)),"",VLOOKUP(F9,Tableau125796071[#All],4,0))+IF(ISNA(VLOOKUP(E9,Tableau125796071[#All],1,0)),"",VLOOKUP(F9,Tableau125796071[#All],3,0))+IF(ISNA(VLOOKUP(D9,Tableau125796071[#All],1,0)),"",VLOOKUP(F9,Tableau125796071[#All],2,0)))</f>
        <v>0</v>
      </c>
      <c r="H9" s="63"/>
      <c r="I9"/>
      <c r="J9" s="69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VLOOKUP(Tableau2468106172[[#This Row],[Pilote]],Tableau2[[Pilote]:[Voiture]],2,0)</f>
        <v>#N/A</v>
      </c>
      <c r="D10" s="85"/>
      <c r="E10" s="86"/>
      <c r="F10" s="85"/>
      <c r="G10" s="19">
        <f>IF(ISERROR(IF(ISNA(VLOOKUP(F10,Tableau125796071[#All],1,0)),"",VLOOKUP(F10,Tableau125796071[#All],4,0))+IF(ISNA(VLOOKUP(E10,Tableau125796071[#All],1,0)),"",VLOOKUP(F10,Tableau125796071[#All],3,0))+IF(ISNA(VLOOKUP(D10,Tableau125796071[#All],1,0)),"",VLOOKUP(F10,Tableau125796071[#All],2,0))),0,IF(ISNA(VLOOKUP(F10,Tableau125796071[#All],1,0)),"",VLOOKUP(F10,Tableau125796071[#All],4,0))+IF(ISNA(VLOOKUP(E10,Tableau125796071[#All],1,0)),"",VLOOKUP(F10,Tableau125796071[#All],3,0))+IF(ISNA(VLOOKUP(D10,Tableau125796071[#All],1,0)),"",VLOOKUP(F10,Tableau125796071[#All],2,0)))</f>
        <v>0</v>
      </c>
      <c r="H10" s="63"/>
      <c r="I10"/>
      <c r="J10" s="69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VLOOKUP(Tableau2468106172[[#This Row],[Pilote]],Tableau2[[Pilote]:[Voiture]],2,0)</f>
        <v>#N/A</v>
      </c>
      <c r="D11" s="85"/>
      <c r="E11" s="86"/>
      <c r="F11" s="85"/>
      <c r="G11" s="19">
        <f>IF(ISERROR(IF(ISNA(VLOOKUP(F11,Tableau125796071[#All],1,0)),"",VLOOKUP(F11,Tableau125796071[#All],4,0))+IF(ISNA(VLOOKUP(E11,Tableau125796071[#All],1,0)),"",VLOOKUP(F11,Tableau125796071[#All],3,0))+IF(ISNA(VLOOKUP(D11,Tableau125796071[#All],1,0)),"",VLOOKUP(F11,Tableau125796071[#All],2,0))),0,IF(ISNA(VLOOKUP(F11,Tableau125796071[#All],1,0)),"",VLOOKUP(F11,Tableau125796071[#All],4,0))+IF(ISNA(VLOOKUP(E11,Tableau125796071[#All],1,0)),"",VLOOKUP(F11,Tableau125796071[#All],3,0))+IF(ISNA(VLOOKUP(D11,Tableau125796071[#All],1,0)),"",VLOOKUP(F11,Tableau125796071[#All],2,0)))</f>
        <v>0</v>
      </c>
      <c r="H11" s="63"/>
      <c r="I11"/>
      <c r="J11" s="69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VLOOKUP(Tableau2468106172[[#This Row],[Pilote]],Tableau2[[Pilote]:[Voiture]],2,0)</f>
        <v>#N/A</v>
      </c>
      <c r="D12" s="85"/>
      <c r="E12" s="86"/>
      <c r="F12" s="85"/>
      <c r="G12" s="19">
        <f>IF(ISERROR(IF(ISNA(VLOOKUP(F12,Tableau125796071[#All],1,0)),"",VLOOKUP(F12,Tableau125796071[#All],4,0))+IF(ISNA(VLOOKUP(E12,Tableau125796071[#All],1,0)),"",VLOOKUP(F12,Tableau125796071[#All],3,0))+IF(ISNA(VLOOKUP(D12,Tableau125796071[#All],1,0)),"",VLOOKUP(F12,Tableau125796071[#All],2,0))),0,IF(ISNA(VLOOKUP(F12,Tableau125796071[#All],1,0)),"",VLOOKUP(F12,Tableau125796071[#All],4,0))+IF(ISNA(VLOOKUP(E12,Tableau125796071[#All],1,0)),"",VLOOKUP(F12,Tableau125796071[#All],3,0))+IF(ISNA(VLOOKUP(D12,Tableau125796071[#All],1,0)),"",VLOOKUP(F12,Tableau125796071[#All],2,0)))</f>
        <v>0</v>
      </c>
      <c r="H12" s="63"/>
      <c r="I12"/>
      <c r="J12" s="69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VLOOKUP(Tableau2468106172[[#This Row],[Pilote]],Tableau2[[Pilote]:[Voiture]],2,0)</f>
        <v>#N/A</v>
      </c>
      <c r="D13" s="85"/>
      <c r="E13" s="86"/>
      <c r="F13" s="85"/>
      <c r="G13" s="19">
        <f>IF(ISERROR(IF(ISNA(VLOOKUP(F13,Tableau125796071[#All],1,0)),"",VLOOKUP(F13,Tableau125796071[#All],4,0))+IF(ISNA(VLOOKUP(E13,Tableau125796071[#All],1,0)),"",VLOOKUP(F13,Tableau125796071[#All],3,0))+IF(ISNA(VLOOKUP(D13,Tableau125796071[#All],1,0)),"",VLOOKUP(F13,Tableau125796071[#All],2,0))),0,IF(ISNA(VLOOKUP(F13,Tableau125796071[#All],1,0)),"",VLOOKUP(F13,Tableau125796071[#All],4,0))+IF(ISNA(VLOOKUP(E13,Tableau125796071[#All],1,0)),"",VLOOKUP(F13,Tableau125796071[#All],3,0))+IF(ISNA(VLOOKUP(D13,Tableau125796071[#All],1,0)),"",VLOOKUP(F13,Tableau125796071[#All],2,0)))</f>
        <v>0</v>
      </c>
      <c r="H13" s="63"/>
      <c r="I13"/>
      <c r="J13" s="69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VLOOKUP(Tableau2468106172[[#This Row],[Pilote]],Tableau2[[Pilote]:[Voiture]],2,0)</f>
        <v>#N/A</v>
      </c>
      <c r="D14" s="85"/>
      <c r="E14" s="86"/>
      <c r="F14" s="85"/>
      <c r="G14" s="19">
        <f>IF(ISERROR(IF(ISNA(VLOOKUP(F14,Tableau125796071[#All],1,0)),"",VLOOKUP(F14,Tableau125796071[#All],4,0))+IF(ISNA(VLOOKUP(E14,Tableau125796071[#All],1,0)),"",VLOOKUP(F14,Tableau125796071[#All],3,0))+IF(ISNA(VLOOKUP(D14,Tableau125796071[#All],1,0)),"",VLOOKUP(F14,Tableau125796071[#All],2,0))),0,IF(ISNA(VLOOKUP(F14,Tableau125796071[#All],1,0)),"",VLOOKUP(F14,Tableau125796071[#All],4,0))+IF(ISNA(VLOOKUP(E14,Tableau125796071[#All],1,0)),"",VLOOKUP(F14,Tableau125796071[#All],3,0))+IF(ISNA(VLOOKUP(D14,Tableau125796071[#All],1,0)),"",VLOOKUP(F14,Tableau125796071[#All],2,0)))</f>
        <v>0</v>
      </c>
      <c r="H14" s="63"/>
      <c r="I14"/>
      <c r="J14" s="69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VLOOKUP(Tableau2468106172[[#This Row],[Pilote]],Tableau2[[Pilote]:[Voiture]],2,0)</f>
        <v>#N/A</v>
      </c>
      <c r="D15" s="85"/>
      <c r="E15" s="86"/>
      <c r="F15" s="85"/>
      <c r="G15" s="19">
        <f>IF(ISERROR(IF(ISNA(VLOOKUP(F15,Tableau125796071[#All],1,0)),"",VLOOKUP(F15,Tableau125796071[#All],4,0))+IF(ISNA(VLOOKUP(E15,Tableau125796071[#All],1,0)),"",VLOOKUP(F15,Tableau125796071[#All],3,0))+IF(ISNA(VLOOKUP(D15,Tableau125796071[#All],1,0)),"",VLOOKUP(F15,Tableau125796071[#All],2,0))),0,IF(ISNA(VLOOKUP(F15,Tableau125796071[#All],1,0)),"",VLOOKUP(F15,Tableau125796071[#All],4,0))+IF(ISNA(VLOOKUP(E15,Tableau125796071[#All],1,0)),"",VLOOKUP(F15,Tableau125796071[#All],3,0))+IF(ISNA(VLOOKUP(D15,Tableau125796071[#All],1,0)),"",VLOOKUP(F15,Tableau125796071[#All],2,0)))</f>
        <v>0</v>
      </c>
      <c r="H15" s="63"/>
      <c r="I15"/>
      <c r="J15" s="69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VLOOKUP(Tableau2468106172[[#This Row],[Pilote]],Tableau2[[Pilote]:[Voiture]],2,0)</f>
        <v>#N/A</v>
      </c>
      <c r="D16" s="85"/>
      <c r="E16" s="86"/>
      <c r="F16" s="85"/>
      <c r="G16" s="19">
        <f>IF(ISERROR(IF(ISNA(VLOOKUP(F16,Tableau125796071[#All],1,0)),"",VLOOKUP(F16,Tableau125796071[#All],4,0))+IF(ISNA(VLOOKUP(E16,Tableau125796071[#All],1,0)),"",VLOOKUP(F16,Tableau125796071[#All],3,0))+IF(ISNA(VLOOKUP(D16,Tableau125796071[#All],1,0)),"",VLOOKUP(F16,Tableau125796071[#All],2,0))),0,IF(ISNA(VLOOKUP(F16,Tableau125796071[#All],1,0)),"",VLOOKUP(F16,Tableau125796071[#All],4,0))+IF(ISNA(VLOOKUP(E16,Tableau125796071[#All],1,0)),"",VLOOKUP(F16,Tableau125796071[#All],3,0))+IF(ISNA(VLOOKUP(D16,Tableau125796071[#All],1,0)),"",VLOOKUP(F16,Tableau125796071[#All],2,0)))</f>
        <v>0</v>
      </c>
      <c r="H16" s="63"/>
      <c r="I16"/>
      <c r="J16" s="69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VLOOKUP(Tableau2468106172[[#This Row],[Pilote]],Tableau2[[Pilote]:[Voiture]],2,0)</f>
        <v>#N/A</v>
      </c>
      <c r="D17" s="85"/>
      <c r="E17" s="86"/>
      <c r="F17" s="85"/>
      <c r="G17" s="19">
        <f>IF(ISERROR(IF(ISNA(VLOOKUP(F17,Tableau125796071[#All],1,0)),"",VLOOKUP(F17,Tableau125796071[#All],4,0))+IF(ISNA(VLOOKUP(E17,Tableau125796071[#All],1,0)),"",VLOOKUP(F17,Tableau125796071[#All],3,0))+IF(ISNA(VLOOKUP(D17,Tableau125796071[#All],1,0)),"",VLOOKUP(F17,Tableau125796071[#All],2,0))),0,IF(ISNA(VLOOKUP(F17,Tableau125796071[#All],1,0)),"",VLOOKUP(F17,Tableau125796071[#All],4,0))+IF(ISNA(VLOOKUP(E17,Tableau125796071[#All],1,0)),"",VLOOKUP(F17,Tableau125796071[#All],3,0))+IF(ISNA(VLOOKUP(D17,Tableau125796071[#All],1,0)),"",VLOOKUP(F17,Tableau125796071[#All],2,0)))</f>
        <v>0</v>
      </c>
      <c r="H17" s="20"/>
      <c r="I17"/>
      <c r="J17" s="69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VLOOKUP(Tableau2468106172[[#This Row],[Pilote]],Tableau2[[Pilote]:[Voiture]],2,0)</f>
        <v>#N/A</v>
      </c>
      <c r="D18" s="85"/>
      <c r="E18" s="86"/>
      <c r="F18" s="85"/>
      <c r="G18" s="19">
        <f>IF(ISERROR(IF(ISNA(VLOOKUP(F18,Tableau125796071[#All],1,0)),"",VLOOKUP(F18,Tableau125796071[#All],4,0))+IF(ISNA(VLOOKUP(E18,Tableau125796071[#All],1,0)),"",VLOOKUP(F18,Tableau125796071[#All],3,0))+IF(ISNA(VLOOKUP(D18,Tableau125796071[#All],1,0)),"",VLOOKUP(F18,Tableau125796071[#All],2,0))),0,IF(ISNA(VLOOKUP(F18,Tableau125796071[#All],1,0)),"",VLOOKUP(F18,Tableau125796071[#All],4,0))+IF(ISNA(VLOOKUP(E18,Tableau125796071[#All],1,0)),"",VLOOKUP(F18,Tableau125796071[#All],3,0))+IF(ISNA(VLOOKUP(D18,Tableau125796071[#All],1,0)),"",VLOOKUP(F18,Tableau125796071[#All],2,0)))</f>
        <v>0</v>
      </c>
      <c r="H18" s="20"/>
      <c r="I18"/>
      <c r="J18" s="69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4" t="s">
        <v>14</v>
      </c>
      <c r="P20" s="116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3">
        <v>4</v>
      </c>
      <c r="P21" s="124"/>
      <c r="Q21" s="83"/>
      <c r="R21" s="83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5" t="s">
        <v>98</v>
      </c>
      <c r="P22" s="126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18">
        <f>SUM(Tableau2468106172[Pts])/(2*O21)</f>
        <v>0</v>
      </c>
      <c r="P23" s="119"/>
      <c r="Q23" s="84"/>
      <c r="R23" s="84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3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8"/>
      <c r="K28" s="45"/>
      <c r="L28" s="45"/>
      <c r="M28" s="45"/>
    </row>
    <row r="29" spans="1:18">
      <c r="A29" s="44"/>
      <c r="B29" s="48"/>
      <c r="C29" s="46"/>
      <c r="D29" s="50"/>
      <c r="E29" s="73"/>
      <c r="F29" s="9"/>
      <c r="H29" s="21"/>
      <c r="J29" s="78"/>
      <c r="K29" s="45"/>
      <c r="L29" s="45"/>
      <c r="M29" s="45"/>
      <c r="P29" s="74"/>
    </row>
    <row r="30" spans="1:18">
      <c r="A30" s="44"/>
      <c r="B30" s="48"/>
      <c r="C30" s="46"/>
      <c r="D30" s="50"/>
      <c r="E30" s="51"/>
      <c r="F30" s="9"/>
      <c r="H30" s="21"/>
      <c r="J30" s="78"/>
      <c r="K30" s="45"/>
      <c r="L30" s="45"/>
      <c r="M30" s="45"/>
      <c r="P30" s="74"/>
    </row>
    <row r="31" spans="1:18">
      <c r="A31" s="44"/>
      <c r="B31" s="48"/>
      <c r="C31" s="46"/>
      <c r="D31" s="50"/>
      <c r="E31" s="51"/>
      <c r="F31" s="9"/>
      <c r="H31" s="21"/>
      <c r="J31" s="78"/>
      <c r="K31" s="45"/>
      <c r="L31" s="45"/>
      <c r="M31" s="45"/>
      <c r="P31" s="74"/>
    </row>
    <row r="32" spans="1:18">
      <c r="A32" s="44"/>
      <c r="B32" s="48"/>
      <c r="C32" s="46"/>
      <c r="D32" s="50"/>
      <c r="E32" s="73"/>
      <c r="F32" s="9"/>
      <c r="H32" s="21"/>
      <c r="J32" s="78"/>
      <c r="K32" s="45"/>
      <c r="L32" s="45"/>
      <c r="M32" s="45"/>
      <c r="P32" s="74"/>
    </row>
    <row r="33" spans="1:16">
      <c r="A33" s="75"/>
      <c r="B33" s="48"/>
      <c r="C33" s="46"/>
      <c r="D33" s="50"/>
      <c r="E33" s="73"/>
      <c r="F33" s="9"/>
      <c r="H33" s="21"/>
      <c r="J33" s="78"/>
      <c r="K33" s="45"/>
      <c r="L33" s="45"/>
      <c r="M33" s="45"/>
      <c r="P33" s="74"/>
    </row>
    <row r="34" spans="1:16">
      <c r="A34" s="76"/>
      <c r="B34" s="47"/>
      <c r="C34" s="46"/>
      <c r="D34" s="50"/>
      <c r="E34" s="51"/>
      <c r="F34" s="9"/>
      <c r="H34" s="21"/>
      <c r="J34" s="78"/>
      <c r="K34" s="45"/>
      <c r="L34" s="45"/>
      <c r="M34" s="45"/>
      <c r="P34" s="74"/>
    </row>
    <row r="35" spans="1:16">
      <c r="A35" s="77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3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3"/>
    </row>
    <row r="41" spans="1:16">
      <c r="A41" s="44"/>
      <c r="B41" s="48"/>
      <c r="C41" s="52"/>
      <c r="D41" s="50"/>
      <c r="E41" s="73"/>
    </row>
    <row r="43" spans="1:16">
      <c r="A43" s="120"/>
      <c r="B43" s="120"/>
      <c r="C43" s="120"/>
      <c r="D43" s="120"/>
      <c r="E43" s="120"/>
      <c r="F43" s="120"/>
    </row>
    <row r="44" spans="1:16">
      <c r="A44" s="74"/>
      <c r="D44" s="49"/>
      <c r="E44" s="49"/>
      <c r="F44" s="79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5"/>
      <c r="B54" s="48"/>
      <c r="C54" s="46"/>
      <c r="D54" s="50"/>
      <c r="E54" s="51"/>
    </row>
    <row r="55" spans="1:6">
      <c r="A55" s="76"/>
      <c r="B55" s="48"/>
      <c r="C55" s="46"/>
      <c r="D55" s="50"/>
      <c r="E55" s="51"/>
    </row>
    <row r="56" spans="1:6">
      <c r="A56" s="77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0"/>
      <c r="B64" s="120"/>
      <c r="C64" s="120"/>
      <c r="D64" s="120"/>
      <c r="E64" s="120"/>
      <c r="F64" s="120"/>
    </row>
    <row r="65" spans="1:6">
      <c r="A65" s="74"/>
      <c r="D65" s="49"/>
      <c r="E65" s="49"/>
      <c r="F65" s="79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3"/>
    </row>
    <row r="68" spans="1:6">
      <c r="A68" s="44"/>
      <c r="B68" s="47"/>
      <c r="C68" s="46"/>
      <c r="D68" s="50"/>
      <c r="E68" s="73"/>
    </row>
    <row r="69" spans="1:6">
      <c r="A69" s="44"/>
      <c r="B69" s="47"/>
      <c r="C69" s="46"/>
      <c r="D69" s="50"/>
      <c r="E69" s="73"/>
    </row>
    <row r="70" spans="1:6">
      <c r="A70" s="44"/>
      <c r="B70" s="47"/>
      <c r="C70" s="46"/>
      <c r="D70" s="50"/>
      <c r="E70" s="73"/>
    </row>
    <row r="71" spans="1:6">
      <c r="A71" s="44"/>
      <c r="B71" s="47"/>
      <c r="C71" s="46"/>
      <c r="D71" s="50"/>
      <c r="E71" s="73"/>
    </row>
    <row r="72" spans="1:6">
      <c r="A72" s="44"/>
      <c r="B72" s="47"/>
      <c r="C72" s="46"/>
      <c r="D72" s="50"/>
      <c r="E72" s="73"/>
    </row>
    <row r="73" spans="1:6">
      <c r="A73" s="44"/>
      <c r="B73" s="47"/>
      <c r="C73" s="46"/>
      <c r="D73" s="50"/>
      <c r="E73" s="73"/>
    </row>
    <row r="74" spans="1:6">
      <c r="A74" s="44"/>
      <c r="B74" s="47"/>
      <c r="C74" s="52"/>
      <c r="D74" s="80"/>
      <c r="E74" s="80"/>
    </row>
    <row r="75" spans="1:6">
      <c r="A75" s="75"/>
      <c r="B75" s="48"/>
      <c r="C75" s="52"/>
      <c r="D75" s="50"/>
      <c r="E75" s="73"/>
    </row>
    <row r="76" spans="1:6">
      <c r="A76" s="81"/>
      <c r="B76" s="48"/>
      <c r="C76" s="46"/>
      <c r="D76" s="50"/>
      <c r="E76" s="73"/>
    </row>
    <row r="77" spans="1:6">
      <c r="A77" s="77"/>
      <c r="B77" s="48"/>
      <c r="C77" s="46"/>
      <c r="D77" s="50"/>
      <c r="E77" s="73"/>
    </row>
    <row r="78" spans="1:6">
      <c r="A78" s="44"/>
      <c r="B78" s="48"/>
      <c r="C78" s="46"/>
      <c r="D78" s="50"/>
      <c r="E78" s="73"/>
    </row>
    <row r="79" spans="1:6">
      <c r="A79" s="44"/>
      <c r="B79" s="48"/>
      <c r="C79" s="46"/>
      <c r="D79" s="50"/>
      <c r="E79" s="73"/>
    </row>
    <row r="80" spans="1:6">
      <c r="A80" s="44"/>
      <c r="B80" s="48"/>
      <c r="C80" s="46"/>
      <c r="D80" s="50"/>
      <c r="E80" s="73"/>
    </row>
    <row r="81" spans="1:6">
      <c r="A81" s="44"/>
      <c r="B81" s="48"/>
      <c r="C81" s="46"/>
      <c r="D81" s="50"/>
      <c r="E81" s="82"/>
    </row>
    <row r="82" spans="1:6">
      <c r="A82" s="44"/>
      <c r="B82" s="48"/>
      <c r="C82" s="46"/>
      <c r="D82" s="50"/>
      <c r="E82" s="82"/>
    </row>
    <row r="83" spans="1:6">
      <c r="A83" s="44"/>
      <c r="B83" s="48"/>
      <c r="C83" s="52"/>
      <c r="D83" s="57"/>
      <c r="E83" s="80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errorStyle="information" operator="greaterThan" allowBlank="1" errorTitle="Non inscrit" error="Cet emplacement excède le nombre d'inscrits." sqref="K28:M34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1" t="s">
        <v>66</v>
      </c>
      <c r="B1" s="121"/>
      <c r="C1" s="42">
        <v>3</v>
      </c>
      <c r="D1" s="122"/>
      <c r="E1" s="122"/>
      <c r="F1" s="122"/>
      <c r="G1" s="122"/>
      <c r="H1" s="5"/>
      <c r="I1"/>
      <c r="J1" s="113" t="s">
        <v>12</v>
      </c>
      <c r="K1" s="113"/>
      <c r="L1" s="113"/>
      <c r="M1" s="113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VLOOKUP(Tableau246810617274[[#This Row],[Pilote]],Tableau2[[Pilote]:[Voiture]],2,0)</f>
        <v>#N/A</v>
      </c>
      <c r="D3" s="85"/>
      <c r="E3" s="86"/>
      <c r="F3" s="85"/>
      <c r="G3" s="19">
        <f>IF(ISERROR(IF(ISNA(VLOOKUP(F3,Tableau12579607173[#All],1,0)),"",VLOOKUP(F3,Tableau12579607173[#All],4,0))+IF(ISNA(VLOOKUP(E3,Tableau12579607173[#All],1,0)),"",VLOOKUP(F3,Tableau12579607173[#All],3,0))+IF(ISNA(VLOOKUP(D3,Tableau12579607173[#All],1,0)),"",VLOOKUP(F3,Tableau12579607173[#All],2,0))),0,IF(ISNA(VLOOKUP(F3,Tableau12579607173[#All],1,0)),"",VLOOKUP(F3,Tableau12579607173[#All],4,0))+IF(ISNA(VLOOKUP(E3,Tableau12579607173[#All],1,0)),"",VLOOKUP(F3,Tableau12579607173[#All],3,0))+IF(ISNA(VLOOKUP(D3,Tableau12579607173[#All],1,0)),"",VLOOKUP(F3,Tableau12579607173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VLOOKUP(Tableau246810617274[[#This Row],[Pilote]],Tableau2[[Pilote]:[Voiture]],2,0)</f>
        <v>#N/A</v>
      </c>
      <c r="D4" s="85"/>
      <c r="E4" s="86"/>
      <c r="F4" s="85"/>
      <c r="G4" s="19">
        <f>IF(ISERROR(IF(ISNA(VLOOKUP(F4,Tableau12579607173[#All],1,0)),"",VLOOKUP(F4,Tableau12579607173[#All],4,0))+IF(ISNA(VLOOKUP(E4,Tableau12579607173[#All],1,0)),"",VLOOKUP(F4,Tableau12579607173[#All],3,0))+IF(ISNA(VLOOKUP(D4,Tableau12579607173[#All],1,0)),"",VLOOKUP(F4,Tableau12579607173[#All],2,0))),0,IF(ISNA(VLOOKUP(F4,Tableau12579607173[#All],1,0)),"",VLOOKUP(F4,Tableau12579607173[#All],4,0))+IF(ISNA(VLOOKUP(E4,Tableau12579607173[#All],1,0)),"",VLOOKUP(F4,Tableau12579607173[#All],3,0))+IF(ISNA(VLOOKUP(D4,Tableau12579607173[#All],1,0)),"",VLOOKUP(F4,Tableau12579607173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VLOOKUP(Tableau246810617274[[#This Row],[Pilote]],Tableau2[[Pilote]:[Voiture]],2,0)</f>
        <v>#N/A</v>
      </c>
      <c r="D5" s="85"/>
      <c r="E5" s="86"/>
      <c r="F5" s="85"/>
      <c r="G5" s="19">
        <f>IF(ISERROR(IF(ISNA(VLOOKUP(F5,Tableau12579607173[#All],1,0)),"",VLOOKUP(F5,Tableau12579607173[#All],4,0))+IF(ISNA(VLOOKUP(E5,Tableau12579607173[#All],1,0)),"",VLOOKUP(F5,Tableau12579607173[#All],3,0))+IF(ISNA(VLOOKUP(D5,Tableau12579607173[#All],1,0)),"",VLOOKUP(F5,Tableau12579607173[#All],2,0))),0,IF(ISNA(VLOOKUP(F5,Tableau12579607173[#All],1,0)),"",VLOOKUP(F5,Tableau12579607173[#All],4,0))+IF(ISNA(VLOOKUP(E5,Tableau12579607173[#All],1,0)),"",VLOOKUP(F5,Tableau12579607173[#All],3,0))+IF(ISNA(VLOOKUP(D5,Tableau12579607173[#All],1,0)),"",VLOOKUP(F5,Tableau12579607173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70"/>
      <c r="C6" s="1" t="e">
        <f>VLOOKUP(Tableau246810617274[[#This Row],[Pilote]],Tableau2[[Pilote]:[Voiture]],2,0)</f>
        <v>#N/A</v>
      </c>
      <c r="D6" s="85"/>
      <c r="E6" s="86"/>
      <c r="F6" s="85"/>
      <c r="G6" s="19">
        <f>IF(ISERROR(IF(ISNA(VLOOKUP(F6,Tableau12579607173[#All],1,0)),"",VLOOKUP(F6,Tableau12579607173[#All],4,0))+IF(ISNA(VLOOKUP(E6,Tableau12579607173[#All],1,0)),"",VLOOKUP(F6,Tableau12579607173[#All],3,0))+IF(ISNA(VLOOKUP(D6,Tableau12579607173[#All],1,0)),"",VLOOKUP(F6,Tableau12579607173[#All],2,0))),0,IF(ISNA(VLOOKUP(F6,Tableau12579607173[#All],1,0)),"",VLOOKUP(F6,Tableau12579607173[#All],4,0))+IF(ISNA(VLOOKUP(E6,Tableau12579607173[#All],1,0)),"",VLOOKUP(F6,Tableau12579607173[#All],3,0))+IF(ISNA(VLOOKUP(D6,Tableau12579607173[#All],1,0)),"",VLOOKUP(F6,Tableau12579607173[#All],2,0)))</f>
        <v>0</v>
      </c>
      <c r="H6" s="63"/>
      <c r="I6"/>
      <c r="J6" s="69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VLOOKUP(Tableau246810617274[[#This Row],[Pilote]],Tableau2[[Pilote]:[Voiture]],2,0)</f>
        <v>#N/A</v>
      </c>
      <c r="D7" s="85"/>
      <c r="E7" s="86"/>
      <c r="F7" s="85"/>
      <c r="G7" s="19">
        <f>IF(ISERROR(IF(ISNA(VLOOKUP(F7,Tableau12579607173[#All],1,0)),"",VLOOKUP(F7,Tableau12579607173[#All],4,0))+IF(ISNA(VLOOKUP(E7,Tableau12579607173[#All],1,0)),"",VLOOKUP(F7,Tableau12579607173[#All],3,0))+IF(ISNA(VLOOKUP(D7,Tableau12579607173[#All],1,0)),"",VLOOKUP(F7,Tableau12579607173[#All],2,0))),0,IF(ISNA(VLOOKUP(F7,Tableau12579607173[#All],1,0)),"",VLOOKUP(F7,Tableau12579607173[#All],4,0))+IF(ISNA(VLOOKUP(E7,Tableau12579607173[#All],1,0)),"",VLOOKUP(F7,Tableau12579607173[#All],3,0))+IF(ISNA(VLOOKUP(D7,Tableau12579607173[#All],1,0)),"",VLOOKUP(F7,Tableau12579607173[#All],2,0)))</f>
        <v>0</v>
      </c>
      <c r="H7" s="63"/>
      <c r="I7"/>
      <c r="J7" s="69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VLOOKUP(Tableau246810617274[[#This Row],[Pilote]],Tableau2[[Pilote]:[Voiture]],2,0)</f>
        <v>#N/A</v>
      </c>
      <c r="D8" s="85"/>
      <c r="E8" s="86"/>
      <c r="F8" s="85"/>
      <c r="G8" s="19">
        <f>IF(ISERROR(IF(ISNA(VLOOKUP(F8,Tableau12579607173[#All],1,0)),"",VLOOKUP(F8,Tableau12579607173[#All],4,0))+IF(ISNA(VLOOKUP(E8,Tableau12579607173[#All],1,0)),"",VLOOKUP(F8,Tableau12579607173[#All],3,0))+IF(ISNA(VLOOKUP(D8,Tableau12579607173[#All],1,0)),"",VLOOKUP(F8,Tableau12579607173[#All],2,0))),0,IF(ISNA(VLOOKUP(F8,Tableau12579607173[#All],1,0)),"",VLOOKUP(F8,Tableau12579607173[#All],4,0))+IF(ISNA(VLOOKUP(E8,Tableau12579607173[#All],1,0)),"",VLOOKUP(F8,Tableau12579607173[#All],3,0))+IF(ISNA(VLOOKUP(D8,Tableau12579607173[#All],1,0)),"",VLOOKUP(F8,Tableau12579607173[#All],2,0)))</f>
        <v>0</v>
      </c>
      <c r="H8" s="63"/>
      <c r="I8"/>
      <c r="J8" s="69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VLOOKUP(Tableau246810617274[[#This Row],[Pilote]],Tableau2[[Pilote]:[Voiture]],2,0)</f>
        <v>#N/A</v>
      </c>
      <c r="D9" s="85"/>
      <c r="E9" s="86"/>
      <c r="F9" s="85"/>
      <c r="G9" s="19">
        <f>IF(ISERROR(IF(ISNA(VLOOKUP(F9,Tableau12579607173[#All],1,0)),"",VLOOKUP(F9,Tableau12579607173[#All],4,0))+IF(ISNA(VLOOKUP(E9,Tableau12579607173[#All],1,0)),"",VLOOKUP(F9,Tableau12579607173[#All],3,0))+IF(ISNA(VLOOKUP(D9,Tableau12579607173[#All],1,0)),"",VLOOKUP(F9,Tableau12579607173[#All],2,0))),0,IF(ISNA(VLOOKUP(F9,Tableau12579607173[#All],1,0)),"",VLOOKUP(F9,Tableau12579607173[#All],4,0))+IF(ISNA(VLOOKUP(E9,Tableau12579607173[#All],1,0)),"",VLOOKUP(F9,Tableau12579607173[#All],3,0))+IF(ISNA(VLOOKUP(D9,Tableau12579607173[#All],1,0)),"",VLOOKUP(F9,Tableau12579607173[#All],2,0)))</f>
        <v>0</v>
      </c>
      <c r="H9" s="63"/>
      <c r="I9"/>
      <c r="J9" s="69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VLOOKUP(Tableau246810617274[[#This Row],[Pilote]],Tableau2[[Pilote]:[Voiture]],2,0)</f>
        <v>#N/A</v>
      </c>
      <c r="D10" s="85"/>
      <c r="E10" s="86"/>
      <c r="F10" s="85"/>
      <c r="G10" s="19">
        <f>IF(ISERROR(IF(ISNA(VLOOKUP(F10,Tableau12579607173[#All],1,0)),"",VLOOKUP(F10,Tableau12579607173[#All],4,0))+IF(ISNA(VLOOKUP(E10,Tableau12579607173[#All],1,0)),"",VLOOKUP(F10,Tableau12579607173[#All],3,0))+IF(ISNA(VLOOKUP(D10,Tableau12579607173[#All],1,0)),"",VLOOKUP(F10,Tableau12579607173[#All],2,0))),0,IF(ISNA(VLOOKUP(F10,Tableau12579607173[#All],1,0)),"",VLOOKUP(F10,Tableau12579607173[#All],4,0))+IF(ISNA(VLOOKUP(E10,Tableau12579607173[#All],1,0)),"",VLOOKUP(F10,Tableau12579607173[#All],3,0))+IF(ISNA(VLOOKUP(D10,Tableau12579607173[#All],1,0)),"",VLOOKUP(F10,Tableau12579607173[#All],2,0)))</f>
        <v>0</v>
      </c>
      <c r="H10" s="63"/>
      <c r="I10"/>
      <c r="J10" s="69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VLOOKUP(Tableau246810617274[[#This Row],[Pilote]],Tableau2[[Pilote]:[Voiture]],2,0)</f>
        <v>#N/A</v>
      </c>
      <c r="D11" s="85"/>
      <c r="E11" s="86"/>
      <c r="F11" s="85"/>
      <c r="G11" s="19">
        <f>IF(ISERROR(IF(ISNA(VLOOKUP(F11,Tableau12579607173[#All],1,0)),"",VLOOKUP(F11,Tableau12579607173[#All],4,0))+IF(ISNA(VLOOKUP(E11,Tableau12579607173[#All],1,0)),"",VLOOKUP(F11,Tableau12579607173[#All],3,0))+IF(ISNA(VLOOKUP(D11,Tableau12579607173[#All],1,0)),"",VLOOKUP(F11,Tableau12579607173[#All],2,0))),0,IF(ISNA(VLOOKUP(F11,Tableau12579607173[#All],1,0)),"",VLOOKUP(F11,Tableau12579607173[#All],4,0))+IF(ISNA(VLOOKUP(E11,Tableau12579607173[#All],1,0)),"",VLOOKUP(F11,Tableau12579607173[#All],3,0))+IF(ISNA(VLOOKUP(D11,Tableau12579607173[#All],1,0)),"",VLOOKUP(F11,Tableau12579607173[#All],2,0)))</f>
        <v>0</v>
      </c>
      <c r="H11" s="63"/>
      <c r="I11"/>
      <c r="J11" s="69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VLOOKUP(Tableau246810617274[[#This Row],[Pilote]],Tableau2[[Pilote]:[Voiture]],2,0)</f>
        <v>#N/A</v>
      </c>
      <c r="D12" s="85"/>
      <c r="E12" s="86"/>
      <c r="F12" s="85"/>
      <c r="G12" s="19">
        <f>IF(ISERROR(IF(ISNA(VLOOKUP(F12,Tableau12579607173[#All],1,0)),"",VLOOKUP(F12,Tableau12579607173[#All],4,0))+IF(ISNA(VLOOKUP(E12,Tableau12579607173[#All],1,0)),"",VLOOKUP(F12,Tableau12579607173[#All],3,0))+IF(ISNA(VLOOKUP(D12,Tableau12579607173[#All],1,0)),"",VLOOKUP(F12,Tableau12579607173[#All],2,0))),0,IF(ISNA(VLOOKUP(F12,Tableau12579607173[#All],1,0)),"",VLOOKUP(F12,Tableau12579607173[#All],4,0))+IF(ISNA(VLOOKUP(E12,Tableau12579607173[#All],1,0)),"",VLOOKUP(F12,Tableau12579607173[#All],3,0))+IF(ISNA(VLOOKUP(D12,Tableau12579607173[#All],1,0)),"",VLOOKUP(F12,Tableau12579607173[#All],2,0)))</f>
        <v>0</v>
      </c>
      <c r="H12" s="63"/>
      <c r="I12"/>
      <c r="J12" s="69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VLOOKUP(Tableau246810617274[[#This Row],[Pilote]],Tableau2[[Pilote]:[Voiture]],2,0)</f>
        <v>#N/A</v>
      </c>
      <c r="D13" s="85"/>
      <c r="E13" s="86"/>
      <c r="F13" s="85"/>
      <c r="G13" s="19">
        <f>IF(ISERROR(IF(ISNA(VLOOKUP(F13,Tableau12579607173[#All],1,0)),"",VLOOKUP(F13,Tableau12579607173[#All],4,0))+IF(ISNA(VLOOKUP(E13,Tableau12579607173[#All],1,0)),"",VLOOKUP(F13,Tableau12579607173[#All],3,0))+IF(ISNA(VLOOKUP(D13,Tableau12579607173[#All],1,0)),"",VLOOKUP(F13,Tableau12579607173[#All],2,0))),0,IF(ISNA(VLOOKUP(F13,Tableau12579607173[#All],1,0)),"",VLOOKUP(F13,Tableau12579607173[#All],4,0))+IF(ISNA(VLOOKUP(E13,Tableau12579607173[#All],1,0)),"",VLOOKUP(F13,Tableau12579607173[#All],3,0))+IF(ISNA(VLOOKUP(D13,Tableau12579607173[#All],1,0)),"",VLOOKUP(F13,Tableau12579607173[#All],2,0)))</f>
        <v>0</v>
      </c>
      <c r="H13" s="63"/>
      <c r="I13"/>
      <c r="J13" s="69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VLOOKUP(Tableau246810617274[[#This Row],[Pilote]],Tableau2[[Pilote]:[Voiture]],2,0)</f>
        <v>#N/A</v>
      </c>
      <c r="D14" s="85"/>
      <c r="E14" s="86"/>
      <c r="F14" s="85"/>
      <c r="G14" s="19">
        <f>IF(ISERROR(IF(ISNA(VLOOKUP(F14,Tableau12579607173[#All],1,0)),"",VLOOKUP(F14,Tableau12579607173[#All],4,0))+IF(ISNA(VLOOKUP(E14,Tableau12579607173[#All],1,0)),"",VLOOKUP(F14,Tableau12579607173[#All],3,0))+IF(ISNA(VLOOKUP(D14,Tableau12579607173[#All],1,0)),"",VLOOKUP(F14,Tableau12579607173[#All],2,0))),0,IF(ISNA(VLOOKUP(F14,Tableau12579607173[#All],1,0)),"",VLOOKUP(F14,Tableau12579607173[#All],4,0))+IF(ISNA(VLOOKUP(E14,Tableau12579607173[#All],1,0)),"",VLOOKUP(F14,Tableau12579607173[#All],3,0))+IF(ISNA(VLOOKUP(D14,Tableau12579607173[#All],1,0)),"",VLOOKUP(F14,Tableau12579607173[#All],2,0)))</f>
        <v>0</v>
      </c>
      <c r="H14" s="63"/>
      <c r="I14"/>
      <c r="J14" s="69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VLOOKUP(Tableau246810617274[[#This Row],[Pilote]],Tableau2[[Pilote]:[Voiture]],2,0)</f>
        <v>#N/A</v>
      </c>
      <c r="D15" s="85"/>
      <c r="E15" s="86"/>
      <c r="F15" s="85"/>
      <c r="G15" s="19">
        <f>IF(ISERROR(IF(ISNA(VLOOKUP(F15,Tableau12579607173[#All],1,0)),"",VLOOKUP(F15,Tableau12579607173[#All],4,0))+IF(ISNA(VLOOKUP(E15,Tableau12579607173[#All],1,0)),"",VLOOKUP(F15,Tableau12579607173[#All],3,0))+IF(ISNA(VLOOKUP(D15,Tableau12579607173[#All],1,0)),"",VLOOKUP(F15,Tableau12579607173[#All],2,0))),0,IF(ISNA(VLOOKUP(F15,Tableau12579607173[#All],1,0)),"",VLOOKUP(F15,Tableau12579607173[#All],4,0))+IF(ISNA(VLOOKUP(E15,Tableau12579607173[#All],1,0)),"",VLOOKUP(F15,Tableau12579607173[#All],3,0))+IF(ISNA(VLOOKUP(D15,Tableau12579607173[#All],1,0)),"",VLOOKUP(F15,Tableau12579607173[#All],2,0)))</f>
        <v>0</v>
      </c>
      <c r="H15" s="63"/>
      <c r="I15"/>
      <c r="J15" s="69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VLOOKUP(Tableau246810617274[[#This Row],[Pilote]],Tableau2[[Pilote]:[Voiture]],2,0)</f>
        <v>#N/A</v>
      </c>
      <c r="D16" s="85"/>
      <c r="E16" s="86"/>
      <c r="F16" s="85"/>
      <c r="G16" s="19">
        <f>IF(ISERROR(IF(ISNA(VLOOKUP(F16,Tableau12579607173[#All],1,0)),"",VLOOKUP(F16,Tableau12579607173[#All],4,0))+IF(ISNA(VLOOKUP(E16,Tableau12579607173[#All],1,0)),"",VLOOKUP(F16,Tableau12579607173[#All],3,0))+IF(ISNA(VLOOKUP(D16,Tableau12579607173[#All],1,0)),"",VLOOKUP(F16,Tableau12579607173[#All],2,0))),0,IF(ISNA(VLOOKUP(F16,Tableau12579607173[#All],1,0)),"",VLOOKUP(F16,Tableau12579607173[#All],4,0))+IF(ISNA(VLOOKUP(E16,Tableau12579607173[#All],1,0)),"",VLOOKUP(F16,Tableau12579607173[#All],3,0))+IF(ISNA(VLOOKUP(D16,Tableau12579607173[#All],1,0)),"",VLOOKUP(F16,Tableau12579607173[#All],2,0)))</f>
        <v>0</v>
      </c>
      <c r="H16" s="63"/>
      <c r="I16"/>
      <c r="J16" s="69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VLOOKUP(Tableau246810617274[[#This Row],[Pilote]],Tableau2[[Pilote]:[Voiture]],2,0)</f>
        <v>#N/A</v>
      </c>
      <c r="D17" s="85"/>
      <c r="E17" s="86"/>
      <c r="F17" s="85"/>
      <c r="G17" s="19">
        <f>IF(ISERROR(IF(ISNA(VLOOKUP(F17,Tableau12579607173[#All],1,0)),"",VLOOKUP(F17,Tableau12579607173[#All],4,0))+IF(ISNA(VLOOKUP(E17,Tableau12579607173[#All],1,0)),"",VLOOKUP(F17,Tableau12579607173[#All],3,0))+IF(ISNA(VLOOKUP(D17,Tableau12579607173[#All],1,0)),"",VLOOKUP(F17,Tableau12579607173[#All],2,0))),0,IF(ISNA(VLOOKUP(F17,Tableau12579607173[#All],1,0)),"",VLOOKUP(F17,Tableau12579607173[#All],4,0))+IF(ISNA(VLOOKUP(E17,Tableau12579607173[#All],1,0)),"",VLOOKUP(F17,Tableau12579607173[#All],3,0))+IF(ISNA(VLOOKUP(D17,Tableau12579607173[#All],1,0)),"",VLOOKUP(F17,Tableau12579607173[#All],2,0)))</f>
        <v>0</v>
      </c>
      <c r="H17" s="20"/>
      <c r="I17"/>
      <c r="J17" s="69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VLOOKUP(Tableau246810617274[[#This Row],[Pilote]],Tableau2[[Pilote]:[Voiture]],2,0)</f>
        <v>#N/A</v>
      </c>
      <c r="D18" s="85"/>
      <c r="E18" s="86"/>
      <c r="F18" s="85"/>
      <c r="G18" s="19">
        <f>IF(ISERROR(IF(ISNA(VLOOKUP(F18,Tableau12579607173[#All],1,0)),"",VLOOKUP(F18,Tableau12579607173[#All],4,0))+IF(ISNA(VLOOKUP(E18,Tableau12579607173[#All],1,0)),"",VLOOKUP(F18,Tableau12579607173[#All],3,0))+IF(ISNA(VLOOKUP(D18,Tableau12579607173[#All],1,0)),"",VLOOKUP(F18,Tableau12579607173[#All],2,0))),0,IF(ISNA(VLOOKUP(F18,Tableau12579607173[#All],1,0)),"",VLOOKUP(F18,Tableau12579607173[#All],4,0))+IF(ISNA(VLOOKUP(E18,Tableau12579607173[#All],1,0)),"",VLOOKUP(F18,Tableau12579607173[#All],3,0))+IF(ISNA(VLOOKUP(D18,Tableau12579607173[#All],1,0)),"",VLOOKUP(F18,Tableau12579607173[#All],2,0)))</f>
        <v>0</v>
      </c>
      <c r="H18" s="20"/>
      <c r="I18"/>
      <c r="J18" s="69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4" t="s">
        <v>14</v>
      </c>
      <c r="P20" s="116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3">
        <v>4</v>
      </c>
      <c r="P21" s="124"/>
      <c r="Q21" s="83"/>
      <c r="R21" s="83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5" t="s">
        <v>98</v>
      </c>
      <c r="P22" s="126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18">
        <f>SUM(Tableau246810617274[Pts])/(2*O21)</f>
        <v>0</v>
      </c>
      <c r="P23" s="119"/>
      <c r="Q23" s="84"/>
      <c r="R23" s="84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3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8"/>
      <c r="K28" s="45"/>
      <c r="L28" s="45"/>
      <c r="M28" s="45"/>
    </row>
    <row r="29" spans="1:18">
      <c r="A29" s="44"/>
      <c r="B29" s="48"/>
      <c r="C29" s="46"/>
      <c r="D29" s="50"/>
      <c r="E29" s="73"/>
      <c r="F29" s="9"/>
      <c r="H29" s="21"/>
      <c r="J29" s="78"/>
      <c r="K29" s="45"/>
      <c r="L29" s="45"/>
      <c r="M29" s="45"/>
      <c r="P29" s="74"/>
    </row>
    <row r="30" spans="1:18">
      <c r="A30" s="44"/>
      <c r="B30" s="48"/>
      <c r="C30" s="46"/>
      <c r="D30" s="50"/>
      <c r="E30" s="51"/>
      <c r="F30" s="9"/>
      <c r="H30" s="21"/>
      <c r="J30" s="78"/>
      <c r="K30" s="45"/>
      <c r="L30" s="45"/>
      <c r="M30" s="45"/>
      <c r="P30" s="74"/>
    </row>
    <row r="31" spans="1:18">
      <c r="A31" s="44"/>
      <c r="B31" s="48"/>
      <c r="C31" s="46"/>
      <c r="D31" s="50"/>
      <c r="E31" s="51"/>
      <c r="F31" s="9"/>
      <c r="H31" s="21"/>
      <c r="J31" s="78"/>
      <c r="K31" s="45"/>
      <c r="L31" s="45"/>
      <c r="M31" s="45"/>
      <c r="P31" s="74"/>
    </row>
    <row r="32" spans="1:18">
      <c r="A32" s="44"/>
      <c r="B32" s="48"/>
      <c r="C32" s="46"/>
      <c r="D32" s="50"/>
      <c r="E32" s="73"/>
      <c r="F32" s="9"/>
      <c r="H32" s="21"/>
      <c r="J32" s="78"/>
      <c r="K32" s="45"/>
      <c r="L32" s="45"/>
      <c r="M32" s="45"/>
      <c r="P32" s="74"/>
    </row>
    <row r="33" spans="1:16">
      <c r="A33" s="75"/>
      <c r="B33" s="48"/>
      <c r="C33" s="46"/>
      <c r="D33" s="50"/>
      <c r="E33" s="73"/>
      <c r="F33" s="9"/>
      <c r="H33" s="21"/>
      <c r="J33" s="78"/>
      <c r="K33" s="45"/>
      <c r="L33" s="45"/>
      <c r="M33" s="45"/>
      <c r="P33" s="74"/>
    </row>
    <row r="34" spans="1:16">
      <c r="A34" s="76"/>
      <c r="B34" s="47"/>
      <c r="C34" s="46"/>
      <c r="D34" s="50"/>
      <c r="E34" s="51"/>
      <c r="F34" s="9"/>
      <c r="H34" s="21"/>
      <c r="J34" s="78"/>
      <c r="K34" s="45"/>
      <c r="L34" s="45"/>
      <c r="M34" s="45"/>
      <c r="P34" s="74"/>
    </row>
    <row r="35" spans="1:16">
      <c r="A35" s="77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3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3"/>
    </row>
    <row r="41" spans="1:16">
      <c r="A41" s="44"/>
      <c r="B41" s="48"/>
      <c r="C41" s="52"/>
      <c r="D41" s="50"/>
      <c r="E41" s="73"/>
    </row>
    <row r="43" spans="1:16">
      <c r="A43" s="120"/>
      <c r="B43" s="120"/>
      <c r="C43" s="120"/>
      <c r="D43" s="120"/>
      <c r="E43" s="120"/>
      <c r="F43" s="120"/>
    </row>
    <row r="44" spans="1:16">
      <c r="A44" s="74"/>
      <c r="D44" s="49"/>
      <c r="E44" s="49"/>
      <c r="F44" s="79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5"/>
      <c r="B54" s="48"/>
      <c r="C54" s="46"/>
      <c r="D54" s="50"/>
      <c r="E54" s="51"/>
    </row>
    <row r="55" spans="1:6">
      <c r="A55" s="76"/>
      <c r="B55" s="48"/>
      <c r="C55" s="46"/>
      <c r="D55" s="50"/>
      <c r="E55" s="51"/>
    </row>
    <row r="56" spans="1:6">
      <c r="A56" s="77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0"/>
      <c r="B64" s="120"/>
      <c r="C64" s="120"/>
      <c r="D64" s="120"/>
      <c r="E64" s="120"/>
      <c r="F64" s="120"/>
    </row>
    <row r="65" spans="1:6">
      <c r="A65" s="74"/>
      <c r="D65" s="49"/>
      <c r="E65" s="49"/>
      <c r="F65" s="79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3"/>
    </row>
    <row r="68" spans="1:6">
      <c r="A68" s="44"/>
      <c r="B68" s="47"/>
      <c r="C68" s="46"/>
      <c r="D68" s="50"/>
      <c r="E68" s="73"/>
    </row>
    <row r="69" spans="1:6">
      <c r="A69" s="44"/>
      <c r="B69" s="47"/>
      <c r="C69" s="46"/>
      <c r="D69" s="50"/>
      <c r="E69" s="73"/>
    </row>
    <row r="70" spans="1:6">
      <c r="A70" s="44"/>
      <c r="B70" s="47"/>
      <c r="C70" s="46"/>
      <c r="D70" s="50"/>
      <c r="E70" s="73"/>
    </row>
    <row r="71" spans="1:6">
      <c r="A71" s="44"/>
      <c r="B71" s="47"/>
      <c r="C71" s="46"/>
      <c r="D71" s="50"/>
      <c r="E71" s="73"/>
    </row>
    <row r="72" spans="1:6">
      <c r="A72" s="44"/>
      <c r="B72" s="47"/>
      <c r="C72" s="46"/>
      <c r="D72" s="50"/>
      <c r="E72" s="73"/>
    </row>
    <row r="73" spans="1:6">
      <c r="A73" s="44"/>
      <c r="B73" s="47"/>
      <c r="C73" s="46"/>
      <c r="D73" s="50"/>
      <c r="E73" s="73"/>
    </row>
    <row r="74" spans="1:6">
      <c r="A74" s="44"/>
      <c r="B74" s="47"/>
      <c r="C74" s="52"/>
      <c r="D74" s="80"/>
      <c r="E74" s="80"/>
    </row>
    <row r="75" spans="1:6">
      <c r="A75" s="75"/>
      <c r="B75" s="48"/>
      <c r="C75" s="52"/>
      <c r="D75" s="50"/>
      <c r="E75" s="73"/>
    </row>
    <row r="76" spans="1:6">
      <c r="A76" s="81"/>
      <c r="B76" s="48"/>
      <c r="C76" s="46"/>
      <c r="D76" s="50"/>
      <c r="E76" s="73"/>
    </row>
    <row r="77" spans="1:6">
      <c r="A77" s="77"/>
      <c r="B77" s="48"/>
      <c r="C77" s="46"/>
      <c r="D77" s="50"/>
      <c r="E77" s="73"/>
    </row>
    <row r="78" spans="1:6">
      <c r="A78" s="44"/>
      <c r="B78" s="48"/>
      <c r="C78" s="46"/>
      <c r="D78" s="50"/>
      <c r="E78" s="73"/>
    </row>
    <row r="79" spans="1:6">
      <c r="A79" s="44"/>
      <c r="B79" s="48"/>
      <c r="C79" s="46"/>
      <c r="D79" s="50"/>
      <c r="E79" s="73"/>
    </row>
    <row r="80" spans="1:6">
      <c r="A80" s="44"/>
      <c r="B80" s="48"/>
      <c r="C80" s="46"/>
      <c r="D80" s="50"/>
      <c r="E80" s="73"/>
    </row>
    <row r="81" spans="1:6">
      <c r="A81" s="44"/>
      <c r="B81" s="48"/>
      <c r="C81" s="46"/>
      <c r="D81" s="50"/>
      <c r="E81" s="82"/>
    </row>
    <row r="82" spans="1:6">
      <c r="A82" s="44"/>
      <c r="B82" s="48"/>
      <c r="C82" s="46"/>
      <c r="D82" s="50"/>
      <c r="E82" s="82"/>
    </row>
    <row r="83" spans="1:6">
      <c r="A83" s="44"/>
      <c r="B83" s="48"/>
      <c r="C83" s="52"/>
      <c r="D83" s="57"/>
      <c r="E83" s="80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errorStyle="information" operator="greaterThan" allowBlank="1" errorTitle="Non inscrit" error="Cet emplacement excède le nombre d'inscrits." sqref="K28:M34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1" t="s">
        <v>66</v>
      </c>
      <c r="B1" s="121"/>
      <c r="C1" s="42">
        <v>4</v>
      </c>
      <c r="D1" s="122"/>
      <c r="E1" s="122"/>
      <c r="F1" s="122"/>
      <c r="G1" s="122"/>
      <c r="H1" s="5"/>
      <c r="I1"/>
      <c r="J1" s="113" t="s">
        <v>12</v>
      </c>
      <c r="K1" s="113"/>
      <c r="L1" s="113"/>
      <c r="M1" s="113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VLOOKUP(Tableau24681061727476[[#This Row],[Pilote]],Tableau2[[Pilote]:[Voiture]],2,0)</f>
        <v>#N/A</v>
      </c>
      <c r="D3" s="85"/>
      <c r="E3" s="86"/>
      <c r="F3" s="85"/>
      <c r="G3" s="19">
        <f>IF(ISERROR(IF(ISNA(VLOOKUP(F3,Tableau1257960717375[#All],1,0)),"",VLOOKUP(F3,Tableau1257960717375[#All],4,0))+IF(ISNA(VLOOKUP(E3,Tableau1257960717375[#All],1,0)),"",VLOOKUP(F3,Tableau1257960717375[#All],3,0))+IF(ISNA(VLOOKUP(D3,Tableau1257960717375[#All],1,0)),"",VLOOKUP(F3,Tableau1257960717375[#All],2,0))),0,IF(ISNA(VLOOKUP(F3,Tableau1257960717375[#All],1,0)),"",VLOOKUP(F3,Tableau1257960717375[#All],4,0))+IF(ISNA(VLOOKUP(E3,Tableau1257960717375[#All],1,0)),"",VLOOKUP(F3,Tableau1257960717375[#All],3,0))+IF(ISNA(VLOOKUP(D3,Tableau1257960717375[#All],1,0)),"",VLOOKUP(F3,Tableau1257960717375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VLOOKUP(Tableau24681061727476[[#This Row],[Pilote]],Tableau2[[Pilote]:[Voiture]],2,0)</f>
        <v>#N/A</v>
      </c>
      <c r="D4" s="85"/>
      <c r="E4" s="86"/>
      <c r="F4" s="85"/>
      <c r="G4" s="19">
        <f>IF(ISERROR(IF(ISNA(VLOOKUP(F4,Tableau1257960717375[#All],1,0)),"",VLOOKUP(F4,Tableau1257960717375[#All],4,0))+IF(ISNA(VLOOKUP(E4,Tableau1257960717375[#All],1,0)),"",VLOOKUP(F4,Tableau1257960717375[#All],3,0))+IF(ISNA(VLOOKUP(D4,Tableau1257960717375[#All],1,0)),"",VLOOKUP(F4,Tableau1257960717375[#All],2,0))),0,IF(ISNA(VLOOKUP(F4,Tableau1257960717375[#All],1,0)),"",VLOOKUP(F4,Tableau1257960717375[#All],4,0))+IF(ISNA(VLOOKUP(E4,Tableau1257960717375[#All],1,0)),"",VLOOKUP(F4,Tableau1257960717375[#All],3,0))+IF(ISNA(VLOOKUP(D4,Tableau1257960717375[#All],1,0)),"",VLOOKUP(F4,Tableau1257960717375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VLOOKUP(Tableau24681061727476[[#This Row],[Pilote]],Tableau2[[Pilote]:[Voiture]],2,0)</f>
        <v>#N/A</v>
      </c>
      <c r="D5" s="85"/>
      <c r="E5" s="86"/>
      <c r="F5" s="85"/>
      <c r="G5" s="19">
        <f>IF(ISERROR(IF(ISNA(VLOOKUP(F5,Tableau1257960717375[#All],1,0)),"",VLOOKUP(F5,Tableau1257960717375[#All],4,0))+IF(ISNA(VLOOKUP(E5,Tableau1257960717375[#All],1,0)),"",VLOOKUP(F5,Tableau1257960717375[#All],3,0))+IF(ISNA(VLOOKUP(D5,Tableau1257960717375[#All],1,0)),"",VLOOKUP(F5,Tableau1257960717375[#All],2,0))),0,IF(ISNA(VLOOKUP(F5,Tableau1257960717375[#All],1,0)),"",VLOOKUP(F5,Tableau1257960717375[#All],4,0))+IF(ISNA(VLOOKUP(E5,Tableau1257960717375[#All],1,0)),"",VLOOKUP(F5,Tableau1257960717375[#All],3,0))+IF(ISNA(VLOOKUP(D5,Tableau1257960717375[#All],1,0)),"",VLOOKUP(F5,Tableau1257960717375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70"/>
      <c r="C6" s="1" t="e">
        <f>VLOOKUP(Tableau24681061727476[[#This Row],[Pilote]],Tableau2[[Pilote]:[Voiture]],2,0)</f>
        <v>#N/A</v>
      </c>
      <c r="D6" s="85"/>
      <c r="E6" s="86"/>
      <c r="F6" s="85"/>
      <c r="G6" s="19">
        <f>IF(ISERROR(IF(ISNA(VLOOKUP(F6,Tableau1257960717375[#All],1,0)),"",VLOOKUP(F6,Tableau1257960717375[#All],4,0))+IF(ISNA(VLOOKUP(E6,Tableau1257960717375[#All],1,0)),"",VLOOKUP(F6,Tableau1257960717375[#All],3,0))+IF(ISNA(VLOOKUP(D6,Tableau1257960717375[#All],1,0)),"",VLOOKUP(F6,Tableau1257960717375[#All],2,0))),0,IF(ISNA(VLOOKUP(F6,Tableau1257960717375[#All],1,0)),"",VLOOKUP(F6,Tableau1257960717375[#All],4,0))+IF(ISNA(VLOOKUP(E6,Tableau1257960717375[#All],1,0)),"",VLOOKUP(F6,Tableau1257960717375[#All],3,0))+IF(ISNA(VLOOKUP(D6,Tableau1257960717375[#All],1,0)),"",VLOOKUP(F6,Tableau1257960717375[#All],2,0)))</f>
        <v>0</v>
      </c>
      <c r="H6" s="63"/>
      <c r="I6"/>
      <c r="J6" s="69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VLOOKUP(Tableau24681061727476[[#This Row],[Pilote]],Tableau2[[Pilote]:[Voiture]],2,0)</f>
        <v>#N/A</v>
      </c>
      <c r="D7" s="85"/>
      <c r="E7" s="86"/>
      <c r="F7" s="85"/>
      <c r="G7" s="19">
        <f>IF(ISERROR(IF(ISNA(VLOOKUP(F7,Tableau1257960717375[#All],1,0)),"",VLOOKUP(F7,Tableau1257960717375[#All],4,0))+IF(ISNA(VLOOKUP(E7,Tableau1257960717375[#All],1,0)),"",VLOOKUP(F7,Tableau1257960717375[#All],3,0))+IF(ISNA(VLOOKUP(D7,Tableau1257960717375[#All],1,0)),"",VLOOKUP(F7,Tableau1257960717375[#All],2,0))),0,IF(ISNA(VLOOKUP(F7,Tableau1257960717375[#All],1,0)),"",VLOOKUP(F7,Tableau1257960717375[#All],4,0))+IF(ISNA(VLOOKUP(E7,Tableau1257960717375[#All],1,0)),"",VLOOKUP(F7,Tableau1257960717375[#All],3,0))+IF(ISNA(VLOOKUP(D7,Tableau1257960717375[#All],1,0)),"",VLOOKUP(F7,Tableau1257960717375[#All],2,0)))</f>
        <v>0</v>
      </c>
      <c r="H7" s="63"/>
      <c r="I7"/>
      <c r="J7" s="69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VLOOKUP(Tableau24681061727476[[#This Row],[Pilote]],Tableau2[[Pilote]:[Voiture]],2,0)</f>
        <v>#N/A</v>
      </c>
      <c r="D8" s="85"/>
      <c r="E8" s="86"/>
      <c r="F8" s="85"/>
      <c r="G8" s="19">
        <f>IF(ISERROR(IF(ISNA(VLOOKUP(F8,Tableau1257960717375[#All],1,0)),"",VLOOKUP(F8,Tableau1257960717375[#All],4,0))+IF(ISNA(VLOOKUP(E8,Tableau1257960717375[#All],1,0)),"",VLOOKUP(F8,Tableau1257960717375[#All],3,0))+IF(ISNA(VLOOKUP(D8,Tableau1257960717375[#All],1,0)),"",VLOOKUP(F8,Tableau1257960717375[#All],2,0))),0,IF(ISNA(VLOOKUP(F8,Tableau1257960717375[#All],1,0)),"",VLOOKUP(F8,Tableau1257960717375[#All],4,0))+IF(ISNA(VLOOKUP(E8,Tableau1257960717375[#All],1,0)),"",VLOOKUP(F8,Tableau1257960717375[#All],3,0))+IF(ISNA(VLOOKUP(D8,Tableau1257960717375[#All],1,0)),"",VLOOKUP(F8,Tableau1257960717375[#All],2,0)))</f>
        <v>0</v>
      </c>
      <c r="H8" s="63"/>
      <c r="I8"/>
      <c r="J8" s="69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VLOOKUP(Tableau24681061727476[[#This Row],[Pilote]],Tableau2[[Pilote]:[Voiture]],2,0)</f>
        <v>#N/A</v>
      </c>
      <c r="D9" s="85"/>
      <c r="E9" s="86"/>
      <c r="F9" s="85"/>
      <c r="G9" s="19">
        <f>IF(ISERROR(IF(ISNA(VLOOKUP(F9,Tableau1257960717375[#All],1,0)),"",VLOOKUP(F9,Tableau1257960717375[#All],4,0))+IF(ISNA(VLOOKUP(E9,Tableau1257960717375[#All],1,0)),"",VLOOKUP(F9,Tableau1257960717375[#All],3,0))+IF(ISNA(VLOOKUP(D9,Tableau1257960717375[#All],1,0)),"",VLOOKUP(F9,Tableau1257960717375[#All],2,0))),0,IF(ISNA(VLOOKUP(F9,Tableau1257960717375[#All],1,0)),"",VLOOKUP(F9,Tableau1257960717375[#All],4,0))+IF(ISNA(VLOOKUP(E9,Tableau1257960717375[#All],1,0)),"",VLOOKUP(F9,Tableau1257960717375[#All],3,0))+IF(ISNA(VLOOKUP(D9,Tableau1257960717375[#All],1,0)),"",VLOOKUP(F9,Tableau1257960717375[#All],2,0)))</f>
        <v>0</v>
      </c>
      <c r="H9" s="63"/>
      <c r="I9"/>
      <c r="J9" s="69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VLOOKUP(Tableau24681061727476[[#This Row],[Pilote]],Tableau2[[Pilote]:[Voiture]],2,0)</f>
        <v>#N/A</v>
      </c>
      <c r="D10" s="85"/>
      <c r="E10" s="86"/>
      <c r="F10" s="85"/>
      <c r="G10" s="19">
        <f>IF(ISERROR(IF(ISNA(VLOOKUP(F10,Tableau1257960717375[#All],1,0)),"",VLOOKUP(F10,Tableau1257960717375[#All],4,0))+IF(ISNA(VLOOKUP(E10,Tableau1257960717375[#All],1,0)),"",VLOOKUP(F10,Tableau1257960717375[#All],3,0))+IF(ISNA(VLOOKUP(D10,Tableau1257960717375[#All],1,0)),"",VLOOKUP(F10,Tableau1257960717375[#All],2,0))),0,IF(ISNA(VLOOKUP(F10,Tableau1257960717375[#All],1,0)),"",VLOOKUP(F10,Tableau1257960717375[#All],4,0))+IF(ISNA(VLOOKUP(E10,Tableau1257960717375[#All],1,0)),"",VLOOKUP(F10,Tableau1257960717375[#All],3,0))+IF(ISNA(VLOOKUP(D10,Tableau1257960717375[#All],1,0)),"",VLOOKUP(F10,Tableau1257960717375[#All],2,0)))</f>
        <v>0</v>
      </c>
      <c r="H10" s="63"/>
      <c r="I10"/>
      <c r="J10" s="69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VLOOKUP(Tableau24681061727476[[#This Row],[Pilote]],Tableau2[[Pilote]:[Voiture]],2,0)</f>
        <v>#N/A</v>
      </c>
      <c r="D11" s="85"/>
      <c r="E11" s="86"/>
      <c r="F11" s="85"/>
      <c r="G11" s="19">
        <f>IF(ISERROR(IF(ISNA(VLOOKUP(F11,Tableau1257960717375[#All],1,0)),"",VLOOKUP(F11,Tableau1257960717375[#All],4,0))+IF(ISNA(VLOOKUP(E11,Tableau1257960717375[#All],1,0)),"",VLOOKUP(F11,Tableau1257960717375[#All],3,0))+IF(ISNA(VLOOKUP(D11,Tableau1257960717375[#All],1,0)),"",VLOOKUP(F11,Tableau1257960717375[#All],2,0))),0,IF(ISNA(VLOOKUP(F11,Tableau1257960717375[#All],1,0)),"",VLOOKUP(F11,Tableau1257960717375[#All],4,0))+IF(ISNA(VLOOKUP(E11,Tableau1257960717375[#All],1,0)),"",VLOOKUP(F11,Tableau1257960717375[#All],3,0))+IF(ISNA(VLOOKUP(D11,Tableau1257960717375[#All],1,0)),"",VLOOKUP(F11,Tableau1257960717375[#All],2,0)))</f>
        <v>0</v>
      </c>
      <c r="H11" s="63"/>
      <c r="I11"/>
      <c r="J11" s="69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VLOOKUP(Tableau24681061727476[[#This Row],[Pilote]],Tableau2[[Pilote]:[Voiture]],2,0)</f>
        <v>#N/A</v>
      </c>
      <c r="D12" s="85"/>
      <c r="E12" s="86"/>
      <c r="F12" s="85"/>
      <c r="G12" s="19">
        <f>IF(ISERROR(IF(ISNA(VLOOKUP(F12,Tableau1257960717375[#All],1,0)),"",VLOOKUP(F12,Tableau1257960717375[#All],4,0))+IF(ISNA(VLOOKUP(E12,Tableau1257960717375[#All],1,0)),"",VLOOKUP(F12,Tableau1257960717375[#All],3,0))+IF(ISNA(VLOOKUP(D12,Tableau1257960717375[#All],1,0)),"",VLOOKUP(F12,Tableau1257960717375[#All],2,0))),0,IF(ISNA(VLOOKUP(F12,Tableau1257960717375[#All],1,0)),"",VLOOKUP(F12,Tableau1257960717375[#All],4,0))+IF(ISNA(VLOOKUP(E12,Tableau1257960717375[#All],1,0)),"",VLOOKUP(F12,Tableau1257960717375[#All],3,0))+IF(ISNA(VLOOKUP(D12,Tableau1257960717375[#All],1,0)),"",VLOOKUP(F12,Tableau1257960717375[#All],2,0)))</f>
        <v>0</v>
      </c>
      <c r="H12" s="63"/>
      <c r="I12"/>
      <c r="J12" s="69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VLOOKUP(Tableau24681061727476[[#This Row],[Pilote]],Tableau2[[Pilote]:[Voiture]],2,0)</f>
        <v>#N/A</v>
      </c>
      <c r="D13" s="85"/>
      <c r="E13" s="86"/>
      <c r="F13" s="85"/>
      <c r="G13" s="19">
        <f>IF(ISERROR(IF(ISNA(VLOOKUP(F13,Tableau1257960717375[#All],1,0)),"",VLOOKUP(F13,Tableau1257960717375[#All],4,0))+IF(ISNA(VLOOKUP(E13,Tableau1257960717375[#All],1,0)),"",VLOOKUP(F13,Tableau1257960717375[#All],3,0))+IF(ISNA(VLOOKUP(D13,Tableau1257960717375[#All],1,0)),"",VLOOKUP(F13,Tableau1257960717375[#All],2,0))),0,IF(ISNA(VLOOKUP(F13,Tableau1257960717375[#All],1,0)),"",VLOOKUP(F13,Tableau1257960717375[#All],4,0))+IF(ISNA(VLOOKUP(E13,Tableau1257960717375[#All],1,0)),"",VLOOKUP(F13,Tableau1257960717375[#All],3,0))+IF(ISNA(VLOOKUP(D13,Tableau1257960717375[#All],1,0)),"",VLOOKUP(F13,Tableau1257960717375[#All],2,0)))</f>
        <v>0</v>
      </c>
      <c r="H13" s="63"/>
      <c r="I13"/>
      <c r="J13" s="69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VLOOKUP(Tableau24681061727476[[#This Row],[Pilote]],Tableau2[[Pilote]:[Voiture]],2,0)</f>
        <v>#N/A</v>
      </c>
      <c r="D14" s="85"/>
      <c r="E14" s="86"/>
      <c r="F14" s="85"/>
      <c r="G14" s="19">
        <f>IF(ISERROR(IF(ISNA(VLOOKUP(F14,Tableau1257960717375[#All],1,0)),"",VLOOKUP(F14,Tableau1257960717375[#All],4,0))+IF(ISNA(VLOOKUP(E14,Tableau1257960717375[#All],1,0)),"",VLOOKUP(F14,Tableau1257960717375[#All],3,0))+IF(ISNA(VLOOKUP(D14,Tableau1257960717375[#All],1,0)),"",VLOOKUP(F14,Tableau1257960717375[#All],2,0))),0,IF(ISNA(VLOOKUP(F14,Tableau1257960717375[#All],1,0)),"",VLOOKUP(F14,Tableau1257960717375[#All],4,0))+IF(ISNA(VLOOKUP(E14,Tableau1257960717375[#All],1,0)),"",VLOOKUP(F14,Tableau1257960717375[#All],3,0))+IF(ISNA(VLOOKUP(D14,Tableau1257960717375[#All],1,0)),"",VLOOKUP(F14,Tableau1257960717375[#All],2,0)))</f>
        <v>0</v>
      </c>
      <c r="H14" s="63"/>
      <c r="I14"/>
      <c r="J14" s="69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VLOOKUP(Tableau24681061727476[[#This Row],[Pilote]],Tableau2[[Pilote]:[Voiture]],2,0)</f>
        <v>#N/A</v>
      </c>
      <c r="D15" s="85"/>
      <c r="E15" s="86"/>
      <c r="F15" s="85"/>
      <c r="G15" s="19">
        <f>IF(ISERROR(IF(ISNA(VLOOKUP(F15,Tableau1257960717375[#All],1,0)),"",VLOOKUP(F15,Tableau1257960717375[#All],4,0))+IF(ISNA(VLOOKUP(E15,Tableau1257960717375[#All],1,0)),"",VLOOKUP(F15,Tableau1257960717375[#All],3,0))+IF(ISNA(VLOOKUP(D15,Tableau1257960717375[#All],1,0)),"",VLOOKUP(F15,Tableau1257960717375[#All],2,0))),0,IF(ISNA(VLOOKUP(F15,Tableau1257960717375[#All],1,0)),"",VLOOKUP(F15,Tableau1257960717375[#All],4,0))+IF(ISNA(VLOOKUP(E15,Tableau1257960717375[#All],1,0)),"",VLOOKUP(F15,Tableau1257960717375[#All],3,0))+IF(ISNA(VLOOKUP(D15,Tableau1257960717375[#All],1,0)),"",VLOOKUP(F15,Tableau1257960717375[#All],2,0)))</f>
        <v>0</v>
      </c>
      <c r="H15" s="63"/>
      <c r="I15"/>
      <c r="J15" s="69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VLOOKUP(Tableau24681061727476[[#This Row],[Pilote]],Tableau2[[Pilote]:[Voiture]],2,0)</f>
        <v>#N/A</v>
      </c>
      <c r="D16" s="85"/>
      <c r="E16" s="86"/>
      <c r="F16" s="85"/>
      <c r="G16" s="19">
        <f>IF(ISERROR(IF(ISNA(VLOOKUP(F16,Tableau1257960717375[#All],1,0)),"",VLOOKUP(F16,Tableau1257960717375[#All],4,0))+IF(ISNA(VLOOKUP(E16,Tableau1257960717375[#All],1,0)),"",VLOOKUP(F16,Tableau1257960717375[#All],3,0))+IF(ISNA(VLOOKUP(D16,Tableau1257960717375[#All],1,0)),"",VLOOKUP(F16,Tableau1257960717375[#All],2,0))),0,IF(ISNA(VLOOKUP(F16,Tableau1257960717375[#All],1,0)),"",VLOOKUP(F16,Tableau1257960717375[#All],4,0))+IF(ISNA(VLOOKUP(E16,Tableau1257960717375[#All],1,0)),"",VLOOKUP(F16,Tableau1257960717375[#All],3,0))+IF(ISNA(VLOOKUP(D16,Tableau1257960717375[#All],1,0)),"",VLOOKUP(F16,Tableau1257960717375[#All],2,0)))</f>
        <v>0</v>
      </c>
      <c r="H16" s="63"/>
      <c r="I16"/>
      <c r="J16" s="69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VLOOKUP(Tableau24681061727476[[#This Row],[Pilote]],Tableau2[[Pilote]:[Voiture]],2,0)</f>
        <v>#N/A</v>
      </c>
      <c r="D17" s="85"/>
      <c r="E17" s="86"/>
      <c r="F17" s="85"/>
      <c r="G17" s="19">
        <f>IF(ISERROR(IF(ISNA(VLOOKUP(F17,Tableau1257960717375[#All],1,0)),"",VLOOKUP(F17,Tableau1257960717375[#All],4,0))+IF(ISNA(VLOOKUP(E17,Tableau1257960717375[#All],1,0)),"",VLOOKUP(F17,Tableau1257960717375[#All],3,0))+IF(ISNA(VLOOKUP(D17,Tableau1257960717375[#All],1,0)),"",VLOOKUP(F17,Tableau1257960717375[#All],2,0))),0,IF(ISNA(VLOOKUP(F17,Tableau1257960717375[#All],1,0)),"",VLOOKUP(F17,Tableau1257960717375[#All],4,0))+IF(ISNA(VLOOKUP(E17,Tableau1257960717375[#All],1,0)),"",VLOOKUP(F17,Tableau1257960717375[#All],3,0))+IF(ISNA(VLOOKUP(D17,Tableau1257960717375[#All],1,0)),"",VLOOKUP(F17,Tableau1257960717375[#All],2,0)))</f>
        <v>0</v>
      </c>
      <c r="H17" s="20"/>
      <c r="I17"/>
      <c r="J17" s="69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VLOOKUP(Tableau24681061727476[[#This Row],[Pilote]],Tableau2[[Pilote]:[Voiture]],2,0)</f>
        <v>#N/A</v>
      </c>
      <c r="D18" s="85"/>
      <c r="E18" s="86"/>
      <c r="F18" s="85"/>
      <c r="G18" s="19">
        <f>IF(ISERROR(IF(ISNA(VLOOKUP(F18,Tableau1257960717375[#All],1,0)),"",VLOOKUP(F18,Tableau1257960717375[#All],4,0))+IF(ISNA(VLOOKUP(E18,Tableau1257960717375[#All],1,0)),"",VLOOKUP(F18,Tableau1257960717375[#All],3,0))+IF(ISNA(VLOOKUP(D18,Tableau1257960717375[#All],1,0)),"",VLOOKUP(F18,Tableau1257960717375[#All],2,0))),0,IF(ISNA(VLOOKUP(F18,Tableau1257960717375[#All],1,0)),"",VLOOKUP(F18,Tableau1257960717375[#All],4,0))+IF(ISNA(VLOOKUP(E18,Tableau1257960717375[#All],1,0)),"",VLOOKUP(F18,Tableau1257960717375[#All],3,0))+IF(ISNA(VLOOKUP(D18,Tableau1257960717375[#All],1,0)),"",VLOOKUP(F18,Tableau1257960717375[#All],2,0)))</f>
        <v>0</v>
      </c>
      <c r="H18" s="20"/>
      <c r="I18"/>
      <c r="J18" s="69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4" t="s">
        <v>14</v>
      </c>
      <c r="P20" s="116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3">
        <v>4</v>
      </c>
      <c r="P21" s="124"/>
      <c r="Q21" s="83"/>
      <c r="R21" s="83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5" t="s">
        <v>98</v>
      </c>
      <c r="P22" s="126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18">
        <f>SUM(Tableau24681061727476[Pts])/(2*O21)</f>
        <v>0</v>
      </c>
      <c r="P23" s="119"/>
      <c r="Q23" s="84"/>
      <c r="R23" s="84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3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8"/>
      <c r="K28" s="45"/>
      <c r="L28" s="45"/>
      <c r="M28" s="45"/>
    </row>
    <row r="29" spans="1:18">
      <c r="A29" s="44"/>
      <c r="B29" s="48"/>
      <c r="C29" s="46"/>
      <c r="D29" s="50"/>
      <c r="E29" s="73"/>
      <c r="F29" s="9"/>
      <c r="H29" s="21"/>
      <c r="J29" s="78"/>
      <c r="K29" s="45"/>
      <c r="L29" s="45"/>
      <c r="M29" s="45"/>
      <c r="P29" s="74"/>
    </row>
    <row r="30" spans="1:18">
      <c r="A30" s="44"/>
      <c r="B30" s="48"/>
      <c r="C30" s="46"/>
      <c r="D30" s="50"/>
      <c r="E30" s="51"/>
      <c r="F30" s="9"/>
      <c r="H30" s="21"/>
      <c r="J30" s="78"/>
      <c r="K30" s="45"/>
      <c r="L30" s="45"/>
      <c r="M30" s="45"/>
      <c r="P30" s="74"/>
    </row>
    <row r="31" spans="1:18">
      <c r="A31" s="44"/>
      <c r="B31" s="48"/>
      <c r="C31" s="46"/>
      <c r="D31" s="50"/>
      <c r="E31" s="51"/>
      <c r="F31" s="9"/>
      <c r="H31" s="21"/>
      <c r="J31" s="78"/>
      <c r="K31" s="45"/>
      <c r="L31" s="45"/>
      <c r="M31" s="45"/>
      <c r="P31" s="74"/>
    </row>
    <row r="32" spans="1:18">
      <c r="A32" s="44"/>
      <c r="B32" s="48"/>
      <c r="C32" s="46"/>
      <c r="D32" s="50"/>
      <c r="E32" s="73"/>
      <c r="F32" s="9"/>
      <c r="H32" s="21"/>
      <c r="J32" s="78"/>
      <c r="K32" s="45"/>
      <c r="L32" s="45"/>
      <c r="M32" s="45"/>
      <c r="P32" s="74"/>
    </row>
    <row r="33" spans="1:16">
      <c r="A33" s="75"/>
      <c r="B33" s="48"/>
      <c r="C33" s="46"/>
      <c r="D33" s="50"/>
      <c r="E33" s="73"/>
      <c r="F33" s="9"/>
      <c r="H33" s="21"/>
      <c r="J33" s="78"/>
      <c r="K33" s="45"/>
      <c r="L33" s="45"/>
      <c r="M33" s="45"/>
      <c r="P33" s="74"/>
    </row>
    <row r="34" spans="1:16">
      <c r="A34" s="76"/>
      <c r="B34" s="47"/>
      <c r="C34" s="46"/>
      <c r="D34" s="50"/>
      <c r="E34" s="51"/>
      <c r="F34" s="9"/>
      <c r="H34" s="21"/>
      <c r="J34" s="78"/>
      <c r="K34" s="45"/>
      <c r="L34" s="45"/>
      <c r="M34" s="45"/>
      <c r="P34" s="74"/>
    </row>
    <row r="35" spans="1:16">
      <c r="A35" s="77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3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3"/>
    </row>
    <row r="41" spans="1:16">
      <c r="A41" s="44"/>
      <c r="B41" s="48"/>
      <c r="C41" s="52"/>
      <c r="D41" s="50"/>
      <c r="E41" s="73"/>
    </row>
    <row r="43" spans="1:16">
      <c r="A43" s="120"/>
      <c r="B43" s="120"/>
      <c r="C43" s="120"/>
      <c r="D43" s="120"/>
      <c r="E43" s="120"/>
      <c r="F43" s="120"/>
    </row>
    <row r="44" spans="1:16">
      <c r="A44" s="74"/>
      <c r="D44" s="49"/>
      <c r="E44" s="49"/>
      <c r="F44" s="79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5"/>
      <c r="B54" s="48"/>
      <c r="C54" s="46"/>
      <c r="D54" s="50"/>
      <c r="E54" s="51"/>
    </row>
    <row r="55" spans="1:6">
      <c r="A55" s="76"/>
      <c r="B55" s="48"/>
      <c r="C55" s="46"/>
      <c r="D55" s="50"/>
      <c r="E55" s="51"/>
    </row>
    <row r="56" spans="1:6">
      <c r="A56" s="77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0"/>
      <c r="B64" s="120"/>
      <c r="C64" s="120"/>
      <c r="D64" s="120"/>
      <c r="E64" s="120"/>
      <c r="F64" s="120"/>
    </row>
    <row r="65" spans="1:6">
      <c r="A65" s="74"/>
      <c r="D65" s="49"/>
      <c r="E65" s="49"/>
      <c r="F65" s="79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3"/>
    </row>
    <row r="68" spans="1:6">
      <c r="A68" s="44"/>
      <c r="B68" s="47"/>
      <c r="C68" s="46"/>
      <c r="D68" s="50"/>
      <c r="E68" s="73"/>
    </row>
    <row r="69" spans="1:6">
      <c r="A69" s="44"/>
      <c r="B69" s="47"/>
      <c r="C69" s="46"/>
      <c r="D69" s="50"/>
      <c r="E69" s="73"/>
    </row>
    <row r="70" spans="1:6">
      <c r="A70" s="44"/>
      <c r="B70" s="47"/>
      <c r="C70" s="46"/>
      <c r="D70" s="50"/>
      <c r="E70" s="73"/>
    </row>
    <row r="71" spans="1:6">
      <c r="A71" s="44"/>
      <c r="B71" s="47"/>
      <c r="C71" s="46"/>
      <c r="D71" s="50"/>
      <c r="E71" s="73"/>
    </row>
    <row r="72" spans="1:6">
      <c r="A72" s="44"/>
      <c r="B72" s="47"/>
      <c r="C72" s="46"/>
      <c r="D72" s="50"/>
      <c r="E72" s="73"/>
    </row>
    <row r="73" spans="1:6">
      <c r="A73" s="44"/>
      <c r="B73" s="47"/>
      <c r="C73" s="46"/>
      <c r="D73" s="50"/>
      <c r="E73" s="73"/>
    </row>
    <row r="74" spans="1:6">
      <c r="A74" s="44"/>
      <c r="B74" s="47"/>
      <c r="C74" s="52"/>
      <c r="D74" s="80"/>
      <c r="E74" s="80"/>
    </row>
    <row r="75" spans="1:6">
      <c r="A75" s="75"/>
      <c r="B75" s="48"/>
      <c r="C75" s="52"/>
      <c r="D75" s="50"/>
      <c r="E75" s="73"/>
    </row>
    <row r="76" spans="1:6">
      <c r="A76" s="81"/>
      <c r="B76" s="48"/>
      <c r="C76" s="46"/>
      <c r="D76" s="50"/>
      <c r="E76" s="73"/>
    </row>
    <row r="77" spans="1:6">
      <c r="A77" s="77"/>
      <c r="B77" s="48"/>
      <c r="C77" s="46"/>
      <c r="D77" s="50"/>
      <c r="E77" s="73"/>
    </row>
    <row r="78" spans="1:6">
      <c r="A78" s="44"/>
      <c r="B78" s="48"/>
      <c r="C78" s="46"/>
      <c r="D78" s="50"/>
      <c r="E78" s="73"/>
    </row>
    <row r="79" spans="1:6">
      <c r="A79" s="44"/>
      <c r="B79" s="48"/>
      <c r="C79" s="46"/>
      <c r="D79" s="50"/>
      <c r="E79" s="73"/>
    </row>
    <row r="80" spans="1:6">
      <c r="A80" s="44"/>
      <c r="B80" s="48"/>
      <c r="C80" s="46"/>
      <c r="D80" s="50"/>
      <c r="E80" s="73"/>
    </row>
    <row r="81" spans="1:6">
      <c r="A81" s="44"/>
      <c r="B81" s="48"/>
      <c r="C81" s="46"/>
      <c r="D81" s="50"/>
      <c r="E81" s="82"/>
    </row>
    <row r="82" spans="1:6">
      <c r="A82" s="44"/>
      <c r="B82" s="48"/>
      <c r="C82" s="46"/>
      <c r="D82" s="50"/>
      <c r="E82" s="82"/>
    </row>
    <row r="83" spans="1:6">
      <c r="A83" s="44"/>
      <c r="B83" s="48"/>
      <c r="C83" s="52"/>
      <c r="D83" s="57"/>
      <c r="E83" s="80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errorStyle="information" operator="greaterThan" allowBlank="1" errorTitle="Non inscrit" error="Cet emplacement excède le nombre d'inscrits." sqref="K28:M34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1" t="s">
        <v>66</v>
      </c>
      <c r="B1" s="121"/>
      <c r="C1" s="42">
        <v>5</v>
      </c>
      <c r="D1" s="122"/>
      <c r="E1" s="122"/>
      <c r="F1" s="122"/>
      <c r="G1" s="122"/>
      <c r="H1" s="5"/>
      <c r="I1"/>
      <c r="J1" s="113" t="s">
        <v>12</v>
      </c>
      <c r="K1" s="113"/>
      <c r="L1" s="113"/>
      <c r="M1" s="113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VLOOKUP(Tableau2468106172747678[[#This Row],[Pilote]],Tableau2[[Pilote]:[Voiture]],2,0)</f>
        <v>#N/A</v>
      </c>
      <c r="D3" s="85"/>
      <c r="E3" s="86"/>
      <c r="F3" s="85"/>
      <c r="G3" s="19">
        <f>IF(ISERROR(IF(ISNA(VLOOKUP(F3,Tableau125796071737577[#All],1,0)),"",VLOOKUP(F3,Tableau125796071737577[#All],4,0))+IF(ISNA(VLOOKUP(E3,Tableau125796071737577[#All],1,0)),"",VLOOKUP(F3,Tableau125796071737577[#All],3,0))+IF(ISNA(VLOOKUP(D3,Tableau125796071737577[#All],1,0)),"",VLOOKUP(F3,Tableau125796071737577[#All],2,0))),0,IF(ISNA(VLOOKUP(F3,Tableau125796071737577[#All],1,0)),"",VLOOKUP(F3,Tableau125796071737577[#All],4,0))+IF(ISNA(VLOOKUP(E3,Tableau125796071737577[#All],1,0)),"",VLOOKUP(F3,Tableau125796071737577[#All],3,0))+IF(ISNA(VLOOKUP(D3,Tableau125796071737577[#All],1,0)),"",VLOOKUP(F3,Tableau125796071737577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VLOOKUP(Tableau2468106172747678[[#This Row],[Pilote]],Tableau2[[Pilote]:[Voiture]],2,0)</f>
        <v>#N/A</v>
      </c>
      <c r="D4" s="85"/>
      <c r="E4" s="86"/>
      <c r="F4" s="85"/>
      <c r="G4" s="19">
        <f>IF(ISERROR(IF(ISNA(VLOOKUP(F4,Tableau125796071737577[#All],1,0)),"",VLOOKUP(F4,Tableau125796071737577[#All],4,0))+IF(ISNA(VLOOKUP(E4,Tableau125796071737577[#All],1,0)),"",VLOOKUP(F4,Tableau125796071737577[#All],3,0))+IF(ISNA(VLOOKUP(D4,Tableau125796071737577[#All],1,0)),"",VLOOKUP(F4,Tableau125796071737577[#All],2,0))),0,IF(ISNA(VLOOKUP(F4,Tableau125796071737577[#All],1,0)),"",VLOOKUP(F4,Tableau125796071737577[#All],4,0))+IF(ISNA(VLOOKUP(E4,Tableau125796071737577[#All],1,0)),"",VLOOKUP(F4,Tableau125796071737577[#All],3,0))+IF(ISNA(VLOOKUP(D4,Tableau125796071737577[#All],1,0)),"",VLOOKUP(F4,Tableau125796071737577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VLOOKUP(Tableau2468106172747678[[#This Row],[Pilote]],Tableau2[[Pilote]:[Voiture]],2,0)</f>
        <v>#N/A</v>
      </c>
      <c r="D5" s="85"/>
      <c r="E5" s="86"/>
      <c r="F5" s="85"/>
      <c r="G5" s="19">
        <f>IF(ISERROR(IF(ISNA(VLOOKUP(F5,Tableau125796071737577[#All],1,0)),"",VLOOKUP(F5,Tableau125796071737577[#All],4,0))+IF(ISNA(VLOOKUP(E5,Tableau125796071737577[#All],1,0)),"",VLOOKUP(F5,Tableau125796071737577[#All],3,0))+IF(ISNA(VLOOKUP(D5,Tableau125796071737577[#All],1,0)),"",VLOOKUP(F5,Tableau125796071737577[#All],2,0))),0,IF(ISNA(VLOOKUP(F5,Tableau125796071737577[#All],1,0)),"",VLOOKUP(F5,Tableau125796071737577[#All],4,0))+IF(ISNA(VLOOKUP(E5,Tableau125796071737577[#All],1,0)),"",VLOOKUP(F5,Tableau125796071737577[#All],3,0))+IF(ISNA(VLOOKUP(D5,Tableau125796071737577[#All],1,0)),"",VLOOKUP(F5,Tableau125796071737577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70"/>
      <c r="C6" s="1" t="e">
        <f>VLOOKUP(Tableau2468106172747678[[#This Row],[Pilote]],Tableau2[[Pilote]:[Voiture]],2,0)</f>
        <v>#N/A</v>
      </c>
      <c r="D6" s="85"/>
      <c r="E6" s="86"/>
      <c r="F6" s="85"/>
      <c r="G6" s="19">
        <f>IF(ISERROR(IF(ISNA(VLOOKUP(F6,Tableau125796071737577[#All],1,0)),"",VLOOKUP(F6,Tableau125796071737577[#All],4,0))+IF(ISNA(VLOOKUP(E6,Tableau125796071737577[#All],1,0)),"",VLOOKUP(F6,Tableau125796071737577[#All],3,0))+IF(ISNA(VLOOKUP(D6,Tableau125796071737577[#All],1,0)),"",VLOOKUP(F6,Tableau125796071737577[#All],2,0))),0,IF(ISNA(VLOOKUP(F6,Tableau125796071737577[#All],1,0)),"",VLOOKUP(F6,Tableau125796071737577[#All],4,0))+IF(ISNA(VLOOKUP(E6,Tableau125796071737577[#All],1,0)),"",VLOOKUP(F6,Tableau125796071737577[#All],3,0))+IF(ISNA(VLOOKUP(D6,Tableau125796071737577[#All],1,0)),"",VLOOKUP(F6,Tableau125796071737577[#All],2,0)))</f>
        <v>0</v>
      </c>
      <c r="H6" s="63"/>
      <c r="I6"/>
      <c r="J6" s="69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VLOOKUP(Tableau2468106172747678[[#This Row],[Pilote]],Tableau2[[Pilote]:[Voiture]],2,0)</f>
        <v>#N/A</v>
      </c>
      <c r="D7" s="85"/>
      <c r="E7" s="86"/>
      <c r="F7" s="85"/>
      <c r="G7" s="19">
        <f>IF(ISERROR(IF(ISNA(VLOOKUP(F7,Tableau125796071737577[#All],1,0)),"",VLOOKUP(F7,Tableau125796071737577[#All],4,0))+IF(ISNA(VLOOKUP(E7,Tableau125796071737577[#All],1,0)),"",VLOOKUP(F7,Tableau125796071737577[#All],3,0))+IF(ISNA(VLOOKUP(D7,Tableau125796071737577[#All],1,0)),"",VLOOKUP(F7,Tableau125796071737577[#All],2,0))),0,IF(ISNA(VLOOKUP(F7,Tableau125796071737577[#All],1,0)),"",VLOOKUP(F7,Tableau125796071737577[#All],4,0))+IF(ISNA(VLOOKUP(E7,Tableau125796071737577[#All],1,0)),"",VLOOKUP(F7,Tableau125796071737577[#All],3,0))+IF(ISNA(VLOOKUP(D7,Tableau125796071737577[#All],1,0)),"",VLOOKUP(F7,Tableau125796071737577[#All],2,0)))</f>
        <v>0</v>
      </c>
      <c r="H7" s="63"/>
      <c r="I7"/>
      <c r="J7" s="69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VLOOKUP(Tableau2468106172747678[[#This Row],[Pilote]],Tableau2[[Pilote]:[Voiture]],2,0)</f>
        <v>#N/A</v>
      </c>
      <c r="D8" s="85"/>
      <c r="E8" s="86"/>
      <c r="F8" s="85"/>
      <c r="G8" s="19">
        <f>IF(ISERROR(IF(ISNA(VLOOKUP(F8,Tableau125796071737577[#All],1,0)),"",VLOOKUP(F8,Tableau125796071737577[#All],4,0))+IF(ISNA(VLOOKUP(E8,Tableau125796071737577[#All],1,0)),"",VLOOKUP(F8,Tableau125796071737577[#All],3,0))+IF(ISNA(VLOOKUP(D8,Tableau125796071737577[#All],1,0)),"",VLOOKUP(F8,Tableau125796071737577[#All],2,0))),0,IF(ISNA(VLOOKUP(F8,Tableau125796071737577[#All],1,0)),"",VLOOKUP(F8,Tableau125796071737577[#All],4,0))+IF(ISNA(VLOOKUP(E8,Tableau125796071737577[#All],1,0)),"",VLOOKUP(F8,Tableau125796071737577[#All],3,0))+IF(ISNA(VLOOKUP(D8,Tableau125796071737577[#All],1,0)),"",VLOOKUP(F8,Tableau125796071737577[#All],2,0)))</f>
        <v>0</v>
      </c>
      <c r="H8" s="63"/>
      <c r="I8"/>
      <c r="J8" s="69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VLOOKUP(Tableau2468106172747678[[#This Row],[Pilote]],Tableau2[[Pilote]:[Voiture]],2,0)</f>
        <v>#N/A</v>
      </c>
      <c r="D9" s="85"/>
      <c r="E9" s="86"/>
      <c r="F9" s="85"/>
      <c r="G9" s="19">
        <f>IF(ISERROR(IF(ISNA(VLOOKUP(F9,Tableau125796071737577[#All],1,0)),"",VLOOKUP(F9,Tableau125796071737577[#All],4,0))+IF(ISNA(VLOOKUP(E9,Tableau125796071737577[#All],1,0)),"",VLOOKUP(F9,Tableau125796071737577[#All],3,0))+IF(ISNA(VLOOKUP(D9,Tableau125796071737577[#All],1,0)),"",VLOOKUP(F9,Tableau125796071737577[#All],2,0))),0,IF(ISNA(VLOOKUP(F9,Tableau125796071737577[#All],1,0)),"",VLOOKUP(F9,Tableau125796071737577[#All],4,0))+IF(ISNA(VLOOKUP(E9,Tableau125796071737577[#All],1,0)),"",VLOOKUP(F9,Tableau125796071737577[#All],3,0))+IF(ISNA(VLOOKUP(D9,Tableau125796071737577[#All],1,0)),"",VLOOKUP(F9,Tableau125796071737577[#All],2,0)))</f>
        <v>0</v>
      </c>
      <c r="H9" s="63"/>
      <c r="I9"/>
      <c r="J9" s="69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VLOOKUP(Tableau2468106172747678[[#This Row],[Pilote]],Tableau2[[Pilote]:[Voiture]],2,0)</f>
        <v>#N/A</v>
      </c>
      <c r="D10" s="85"/>
      <c r="E10" s="86"/>
      <c r="F10" s="85"/>
      <c r="G10" s="19">
        <f>IF(ISERROR(IF(ISNA(VLOOKUP(F10,Tableau125796071737577[#All],1,0)),"",VLOOKUP(F10,Tableau125796071737577[#All],4,0))+IF(ISNA(VLOOKUP(E10,Tableau125796071737577[#All],1,0)),"",VLOOKUP(F10,Tableau125796071737577[#All],3,0))+IF(ISNA(VLOOKUP(D10,Tableau125796071737577[#All],1,0)),"",VLOOKUP(F10,Tableau125796071737577[#All],2,0))),0,IF(ISNA(VLOOKUP(F10,Tableau125796071737577[#All],1,0)),"",VLOOKUP(F10,Tableau125796071737577[#All],4,0))+IF(ISNA(VLOOKUP(E10,Tableau125796071737577[#All],1,0)),"",VLOOKUP(F10,Tableau125796071737577[#All],3,0))+IF(ISNA(VLOOKUP(D10,Tableau125796071737577[#All],1,0)),"",VLOOKUP(F10,Tableau125796071737577[#All],2,0)))</f>
        <v>0</v>
      </c>
      <c r="H10" s="63"/>
      <c r="I10"/>
      <c r="J10" s="69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VLOOKUP(Tableau2468106172747678[[#This Row],[Pilote]],Tableau2[[Pilote]:[Voiture]],2,0)</f>
        <v>#N/A</v>
      </c>
      <c r="D11" s="85"/>
      <c r="E11" s="86"/>
      <c r="F11" s="85"/>
      <c r="G11" s="19">
        <f>IF(ISERROR(IF(ISNA(VLOOKUP(F11,Tableau125796071737577[#All],1,0)),"",VLOOKUP(F11,Tableau125796071737577[#All],4,0))+IF(ISNA(VLOOKUP(E11,Tableau125796071737577[#All],1,0)),"",VLOOKUP(F11,Tableau125796071737577[#All],3,0))+IF(ISNA(VLOOKUP(D11,Tableau125796071737577[#All],1,0)),"",VLOOKUP(F11,Tableau125796071737577[#All],2,0))),0,IF(ISNA(VLOOKUP(F11,Tableau125796071737577[#All],1,0)),"",VLOOKUP(F11,Tableau125796071737577[#All],4,0))+IF(ISNA(VLOOKUP(E11,Tableau125796071737577[#All],1,0)),"",VLOOKUP(F11,Tableau125796071737577[#All],3,0))+IF(ISNA(VLOOKUP(D11,Tableau125796071737577[#All],1,0)),"",VLOOKUP(F11,Tableau125796071737577[#All],2,0)))</f>
        <v>0</v>
      </c>
      <c r="H11" s="63"/>
      <c r="I11"/>
      <c r="J11" s="69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VLOOKUP(Tableau2468106172747678[[#This Row],[Pilote]],Tableau2[[Pilote]:[Voiture]],2,0)</f>
        <v>#N/A</v>
      </c>
      <c r="D12" s="85"/>
      <c r="E12" s="86"/>
      <c r="F12" s="85"/>
      <c r="G12" s="19">
        <f>IF(ISERROR(IF(ISNA(VLOOKUP(F12,Tableau125796071737577[#All],1,0)),"",VLOOKUP(F12,Tableau125796071737577[#All],4,0))+IF(ISNA(VLOOKUP(E12,Tableau125796071737577[#All],1,0)),"",VLOOKUP(F12,Tableau125796071737577[#All],3,0))+IF(ISNA(VLOOKUP(D12,Tableau125796071737577[#All],1,0)),"",VLOOKUP(F12,Tableau125796071737577[#All],2,0))),0,IF(ISNA(VLOOKUP(F12,Tableau125796071737577[#All],1,0)),"",VLOOKUP(F12,Tableau125796071737577[#All],4,0))+IF(ISNA(VLOOKUP(E12,Tableau125796071737577[#All],1,0)),"",VLOOKUP(F12,Tableau125796071737577[#All],3,0))+IF(ISNA(VLOOKUP(D12,Tableau125796071737577[#All],1,0)),"",VLOOKUP(F12,Tableau125796071737577[#All],2,0)))</f>
        <v>0</v>
      </c>
      <c r="H12" s="63"/>
      <c r="I12"/>
      <c r="J12" s="69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VLOOKUP(Tableau2468106172747678[[#This Row],[Pilote]],Tableau2[[Pilote]:[Voiture]],2,0)</f>
        <v>#N/A</v>
      </c>
      <c r="D13" s="85"/>
      <c r="E13" s="86"/>
      <c r="F13" s="85"/>
      <c r="G13" s="19">
        <f>IF(ISERROR(IF(ISNA(VLOOKUP(F13,Tableau125796071737577[#All],1,0)),"",VLOOKUP(F13,Tableau125796071737577[#All],4,0))+IF(ISNA(VLOOKUP(E13,Tableau125796071737577[#All],1,0)),"",VLOOKUP(F13,Tableau125796071737577[#All],3,0))+IF(ISNA(VLOOKUP(D13,Tableau125796071737577[#All],1,0)),"",VLOOKUP(F13,Tableau125796071737577[#All],2,0))),0,IF(ISNA(VLOOKUP(F13,Tableau125796071737577[#All],1,0)),"",VLOOKUP(F13,Tableau125796071737577[#All],4,0))+IF(ISNA(VLOOKUP(E13,Tableau125796071737577[#All],1,0)),"",VLOOKUP(F13,Tableau125796071737577[#All],3,0))+IF(ISNA(VLOOKUP(D13,Tableau125796071737577[#All],1,0)),"",VLOOKUP(F13,Tableau125796071737577[#All],2,0)))</f>
        <v>0</v>
      </c>
      <c r="H13" s="63"/>
      <c r="I13"/>
      <c r="J13" s="69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VLOOKUP(Tableau2468106172747678[[#This Row],[Pilote]],Tableau2[[Pilote]:[Voiture]],2,0)</f>
        <v>#N/A</v>
      </c>
      <c r="D14" s="85"/>
      <c r="E14" s="86"/>
      <c r="F14" s="85"/>
      <c r="G14" s="19">
        <f>IF(ISERROR(IF(ISNA(VLOOKUP(F14,Tableau125796071737577[#All],1,0)),"",VLOOKUP(F14,Tableau125796071737577[#All],4,0))+IF(ISNA(VLOOKUP(E14,Tableau125796071737577[#All],1,0)),"",VLOOKUP(F14,Tableau125796071737577[#All],3,0))+IF(ISNA(VLOOKUP(D14,Tableau125796071737577[#All],1,0)),"",VLOOKUP(F14,Tableau125796071737577[#All],2,0))),0,IF(ISNA(VLOOKUP(F14,Tableau125796071737577[#All],1,0)),"",VLOOKUP(F14,Tableau125796071737577[#All],4,0))+IF(ISNA(VLOOKUP(E14,Tableau125796071737577[#All],1,0)),"",VLOOKUP(F14,Tableau125796071737577[#All],3,0))+IF(ISNA(VLOOKUP(D14,Tableau125796071737577[#All],1,0)),"",VLOOKUP(F14,Tableau125796071737577[#All],2,0)))</f>
        <v>0</v>
      </c>
      <c r="H14" s="63"/>
      <c r="I14"/>
      <c r="J14" s="69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VLOOKUP(Tableau2468106172747678[[#This Row],[Pilote]],Tableau2[[Pilote]:[Voiture]],2,0)</f>
        <v>#N/A</v>
      </c>
      <c r="D15" s="85"/>
      <c r="E15" s="86"/>
      <c r="F15" s="85"/>
      <c r="G15" s="19">
        <f>IF(ISERROR(IF(ISNA(VLOOKUP(F15,Tableau125796071737577[#All],1,0)),"",VLOOKUP(F15,Tableau125796071737577[#All],4,0))+IF(ISNA(VLOOKUP(E15,Tableau125796071737577[#All],1,0)),"",VLOOKUP(F15,Tableau125796071737577[#All],3,0))+IF(ISNA(VLOOKUP(D15,Tableau125796071737577[#All],1,0)),"",VLOOKUP(F15,Tableau125796071737577[#All],2,0))),0,IF(ISNA(VLOOKUP(F15,Tableau125796071737577[#All],1,0)),"",VLOOKUP(F15,Tableau125796071737577[#All],4,0))+IF(ISNA(VLOOKUP(E15,Tableau125796071737577[#All],1,0)),"",VLOOKUP(F15,Tableau125796071737577[#All],3,0))+IF(ISNA(VLOOKUP(D15,Tableau125796071737577[#All],1,0)),"",VLOOKUP(F15,Tableau125796071737577[#All],2,0)))</f>
        <v>0</v>
      </c>
      <c r="H15" s="63"/>
      <c r="I15"/>
      <c r="J15" s="69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VLOOKUP(Tableau2468106172747678[[#This Row],[Pilote]],Tableau2[[Pilote]:[Voiture]],2,0)</f>
        <v>#N/A</v>
      </c>
      <c r="D16" s="85"/>
      <c r="E16" s="86"/>
      <c r="F16" s="85"/>
      <c r="G16" s="19">
        <f>IF(ISERROR(IF(ISNA(VLOOKUP(F16,Tableau125796071737577[#All],1,0)),"",VLOOKUP(F16,Tableau125796071737577[#All],4,0))+IF(ISNA(VLOOKUP(E16,Tableau125796071737577[#All],1,0)),"",VLOOKUP(F16,Tableau125796071737577[#All],3,0))+IF(ISNA(VLOOKUP(D16,Tableau125796071737577[#All],1,0)),"",VLOOKUP(F16,Tableau125796071737577[#All],2,0))),0,IF(ISNA(VLOOKUP(F16,Tableau125796071737577[#All],1,0)),"",VLOOKUP(F16,Tableau125796071737577[#All],4,0))+IF(ISNA(VLOOKUP(E16,Tableau125796071737577[#All],1,0)),"",VLOOKUP(F16,Tableau125796071737577[#All],3,0))+IF(ISNA(VLOOKUP(D16,Tableau125796071737577[#All],1,0)),"",VLOOKUP(F16,Tableau125796071737577[#All],2,0)))</f>
        <v>0</v>
      </c>
      <c r="H16" s="63"/>
      <c r="I16"/>
      <c r="J16" s="69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VLOOKUP(Tableau2468106172747678[[#This Row],[Pilote]],Tableau2[[Pilote]:[Voiture]],2,0)</f>
        <v>#N/A</v>
      </c>
      <c r="D17" s="85"/>
      <c r="E17" s="86"/>
      <c r="F17" s="85"/>
      <c r="G17" s="19">
        <f>IF(ISERROR(IF(ISNA(VLOOKUP(F17,Tableau125796071737577[#All],1,0)),"",VLOOKUP(F17,Tableau125796071737577[#All],4,0))+IF(ISNA(VLOOKUP(E17,Tableau125796071737577[#All],1,0)),"",VLOOKUP(F17,Tableau125796071737577[#All],3,0))+IF(ISNA(VLOOKUP(D17,Tableau125796071737577[#All],1,0)),"",VLOOKUP(F17,Tableau125796071737577[#All],2,0))),0,IF(ISNA(VLOOKUP(F17,Tableau125796071737577[#All],1,0)),"",VLOOKUP(F17,Tableau125796071737577[#All],4,0))+IF(ISNA(VLOOKUP(E17,Tableau125796071737577[#All],1,0)),"",VLOOKUP(F17,Tableau125796071737577[#All],3,0))+IF(ISNA(VLOOKUP(D17,Tableau125796071737577[#All],1,0)),"",VLOOKUP(F17,Tableau125796071737577[#All],2,0)))</f>
        <v>0</v>
      </c>
      <c r="H17" s="20"/>
      <c r="I17"/>
      <c r="J17" s="69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VLOOKUP(Tableau2468106172747678[[#This Row],[Pilote]],Tableau2[[Pilote]:[Voiture]],2,0)</f>
        <v>#N/A</v>
      </c>
      <c r="D18" s="85"/>
      <c r="E18" s="86"/>
      <c r="F18" s="85"/>
      <c r="G18" s="19">
        <f>IF(ISERROR(IF(ISNA(VLOOKUP(F18,Tableau125796071737577[#All],1,0)),"",VLOOKUP(F18,Tableau125796071737577[#All],4,0))+IF(ISNA(VLOOKUP(E18,Tableau125796071737577[#All],1,0)),"",VLOOKUP(F18,Tableau125796071737577[#All],3,0))+IF(ISNA(VLOOKUP(D18,Tableau125796071737577[#All],1,0)),"",VLOOKUP(F18,Tableau125796071737577[#All],2,0))),0,IF(ISNA(VLOOKUP(F18,Tableau125796071737577[#All],1,0)),"",VLOOKUP(F18,Tableau125796071737577[#All],4,0))+IF(ISNA(VLOOKUP(E18,Tableau125796071737577[#All],1,0)),"",VLOOKUP(F18,Tableau125796071737577[#All],3,0))+IF(ISNA(VLOOKUP(D18,Tableau125796071737577[#All],1,0)),"",VLOOKUP(F18,Tableau125796071737577[#All],2,0)))</f>
        <v>0</v>
      </c>
      <c r="H18" s="20"/>
      <c r="I18"/>
      <c r="J18" s="69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4" t="s">
        <v>14</v>
      </c>
      <c r="P20" s="116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3">
        <v>5</v>
      </c>
      <c r="P21" s="124"/>
      <c r="Q21" s="83"/>
      <c r="R21" s="83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5" t="s">
        <v>98</v>
      </c>
      <c r="P22" s="126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18">
        <f>SUM(Tableau2468106172747678[Pts])/(2*O21)</f>
        <v>0</v>
      </c>
      <c r="P23" s="119"/>
      <c r="Q23" s="84"/>
      <c r="R23" s="84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3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8"/>
      <c r="K28" s="45"/>
      <c r="L28" s="45"/>
      <c r="M28" s="45"/>
    </row>
    <row r="29" spans="1:18">
      <c r="A29" s="44"/>
      <c r="B29" s="48"/>
      <c r="C29" s="46"/>
      <c r="D29" s="50"/>
      <c r="E29" s="73"/>
      <c r="F29" s="9"/>
      <c r="H29" s="21"/>
      <c r="J29" s="78"/>
      <c r="K29" s="45"/>
      <c r="L29" s="45"/>
      <c r="M29" s="45"/>
      <c r="P29" s="74"/>
    </row>
    <row r="30" spans="1:18">
      <c r="A30" s="44"/>
      <c r="B30" s="48"/>
      <c r="C30" s="46"/>
      <c r="D30" s="50"/>
      <c r="E30" s="51"/>
      <c r="F30" s="9"/>
      <c r="H30" s="21"/>
      <c r="J30" s="78"/>
      <c r="K30" s="45"/>
      <c r="L30" s="45"/>
      <c r="M30" s="45"/>
      <c r="P30" s="74"/>
    </row>
    <row r="31" spans="1:18">
      <c r="A31" s="44"/>
      <c r="B31" s="48"/>
      <c r="C31" s="46"/>
      <c r="D31" s="50"/>
      <c r="E31" s="51"/>
      <c r="F31" s="9"/>
      <c r="H31" s="21"/>
      <c r="J31" s="78"/>
      <c r="K31" s="45"/>
      <c r="L31" s="45"/>
      <c r="M31" s="45"/>
      <c r="P31" s="74"/>
    </row>
    <row r="32" spans="1:18">
      <c r="A32" s="44"/>
      <c r="B32" s="48"/>
      <c r="C32" s="46"/>
      <c r="D32" s="50"/>
      <c r="E32" s="73"/>
      <c r="F32" s="9"/>
      <c r="H32" s="21"/>
      <c r="J32" s="78"/>
      <c r="K32" s="45"/>
      <c r="L32" s="45"/>
      <c r="M32" s="45"/>
      <c r="P32" s="74"/>
    </row>
    <row r="33" spans="1:16">
      <c r="A33" s="75"/>
      <c r="B33" s="48"/>
      <c r="C33" s="46"/>
      <c r="D33" s="50"/>
      <c r="E33" s="73"/>
      <c r="F33" s="9"/>
      <c r="H33" s="21"/>
      <c r="J33" s="78"/>
      <c r="K33" s="45"/>
      <c r="L33" s="45"/>
      <c r="M33" s="45"/>
      <c r="P33" s="74"/>
    </row>
    <row r="34" spans="1:16">
      <c r="A34" s="76"/>
      <c r="B34" s="47"/>
      <c r="C34" s="46"/>
      <c r="D34" s="50"/>
      <c r="E34" s="51"/>
      <c r="F34" s="9"/>
      <c r="H34" s="21"/>
      <c r="J34" s="78"/>
      <c r="K34" s="45"/>
      <c r="L34" s="45"/>
      <c r="M34" s="45"/>
      <c r="P34" s="74"/>
    </row>
    <row r="35" spans="1:16">
      <c r="A35" s="77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3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3"/>
    </row>
    <row r="41" spans="1:16">
      <c r="A41" s="44"/>
      <c r="B41" s="48"/>
      <c r="C41" s="52"/>
      <c r="D41" s="50"/>
      <c r="E41" s="73"/>
    </row>
    <row r="43" spans="1:16">
      <c r="A43" s="120"/>
      <c r="B43" s="120"/>
      <c r="C43" s="120"/>
      <c r="D43" s="120"/>
      <c r="E43" s="120"/>
      <c r="F43" s="120"/>
    </row>
    <row r="44" spans="1:16">
      <c r="A44" s="74"/>
      <c r="D44" s="49"/>
      <c r="E44" s="49"/>
      <c r="F44" s="79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5"/>
      <c r="B54" s="48"/>
      <c r="C54" s="46"/>
      <c r="D54" s="50"/>
      <c r="E54" s="51"/>
    </row>
    <row r="55" spans="1:6">
      <c r="A55" s="76"/>
      <c r="B55" s="48"/>
      <c r="C55" s="46"/>
      <c r="D55" s="50"/>
      <c r="E55" s="51"/>
    </row>
    <row r="56" spans="1:6">
      <c r="A56" s="77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0"/>
      <c r="B64" s="120"/>
      <c r="C64" s="120"/>
      <c r="D64" s="120"/>
      <c r="E64" s="120"/>
      <c r="F64" s="120"/>
    </row>
    <row r="65" spans="1:6">
      <c r="A65" s="74"/>
      <c r="D65" s="49"/>
      <c r="E65" s="49"/>
      <c r="F65" s="79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3"/>
    </row>
    <row r="68" spans="1:6">
      <c r="A68" s="44"/>
      <c r="B68" s="47"/>
      <c r="C68" s="46"/>
      <c r="D68" s="50"/>
      <c r="E68" s="73"/>
    </row>
    <row r="69" spans="1:6">
      <c r="A69" s="44"/>
      <c r="B69" s="47"/>
      <c r="C69" s="46"/>
      <c r="D69" s="50"/>
      <c r="E69" s="73"/>
    </row>
    <row r="70" spans="1:6">
      <c r="A70" s="44"/>
      <c r="B70" s="47"/>
      <c r="C70" s="46"/>
      <c r="D70" s="50"/>
      <c r="E70" s="73"/>
    </row>
    <row r="71" spans="1:6">
      <c r="A71" s="44"/>
      <c r="B71" s="47"/>
      <c r="C71" s="46"/>
      <c r="D71" s="50"/>
      <c r="E71" s="73"/>
    </row>
    <row r="72" spans="1:6">
      <c r="A72" s="44"/>
      <c r="B72" s="47"/>
      <c r="C72" s="46"/>
      <c r="D72" s="50"/>
      <c r="E72" s="73"/>
    </row>
    <row r="73" spans="1:6">
      <c r="A73" s="44"/>
      <c r="B73" s="47"/>
      <c r="C73" s="46"/>
      <c r="D73" s="50"/>
      <c r="E73" s="73"/>
    </row>
    <row r="74" spans="1:6">
      <c r="A74" s="44"/>
      <c r="B74" s="47"/>
      <c r="C74" s="52"/>
      <c r="D74" s="80"/>
      <c r="E74" s="80"/>
    </row>
    <row r="75" spans="1:6">
      <c r="A75" s="75"/>
      <c r="B75" s="48"/>
      <c r="C75" s="52"/>
      <c r="D75" s="50"/>
      <c r="E75" s="73"/>
    </row>
    <row r="76" spans="1:6">
      <c r="A76" s="81"/>
      <c r="B76" s="48"/>
      <c r="C76" s="46"/>
      <c r="D76" s="50"/>
      <c r="E76" s="73"/>
    </row>
    <row r="77" spans="1:6">
      <c r="A77" s="77"/>
      <c r="B77" s="48"/>
      <c r="C77" s="46"/>
      <c r="D77" s="50"/>
      <c r="E77" s="73"/>
    </row>
    <row r="78" spans="1:6">
      <c r="A78" s="44"/>
      <c r="B78" s="48"/>
      <c r="C78" s="46"/>
      <c r="D78" s="50"/>
      <c r="E78" s="73"/>
    </row>
    <row r="79" spans="1:6">
      <c r="A79" s="44"/>
      <c r="B79" s="48"/>
      <c r="C79" s="46"/>
      <c r="D79" s="50"/>
      <c r="E79" s="73"/>
    </row>
    <row r="80" spans="1:6">
      <c r="A80" s="44"/>
      <c r="B80" s="48"/>
      <c r="C80" s="46"/>
      <c r="D80" s="50"/>
      <c r="E80" s="73"/>
    </row>
    <row r="81" spans="1:6">
      <c r="A81" s="44"/>
      <c r="B81" s="48"/>
      <c r="C81" s="46"/>
      <c r="D81" s="50"/>
      <c r="E81" s="82"/>
    </row>
    <row r="82" spans="1:6">
      <c r="A82" s="44"/>
      <c r="B82" s="48"/>
      <c r="C82" s="46"/>
      <c r="D82" s="50"/>
      <c r="E82" s="82"/>
    </row>
    <row r="83" spans="1:6">
      <c r="A83" s="44"/>
      <c r="B83" s="48"/>
      <c r="C83" s="52"/>
      <c r="D83" s="57"/>
      <c r="E83" s="80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errorStyle="information" operator="greaterThan" allowBlank="1" errorTitle="Non inscrit" error="Cet emplacement excède le nombre d'inscrits." sqref="K28:M34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1" t="s">
        <v>66</v>
      </c>
      <c r="B1" s="121"/>
      <c r="C1" s="42">
        <v>6</v>
      </c>
      <c r="D1" s="122"/>
      <c r="E1" s="122"/>
      <c r="F1" s="122"/>
      <c r="G1" s="122"/>
      <c r="H1" s="5"/>
      <c r="I1"/>
      <c r="J1" s="113" t="s">
        <v>12</v>
      </c>
      <c r="K1" s="113"/>
      <c r="L1" s="113"/>
      <c r="M1" s="113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VLOOKUP(Tableau246810617274767880[[#This Row],[Pilote]],Tableau2[[Pilote]:[Voiture]],2,0)</f>
        <v>#N/A</v>
      </c>
      <c r="D3" s="85"/>
      <c r="E3" s="86"/>
      <c r="F3" s="85"/>
      <c r="G3" s="19">
        <f>IF(ISERROR(IF(ISNA(VLOOKUP(F3,Tableau12579607173757779[#All],1,0)),"",VLOOKUP(F3,Tableau12579607173757779[#All],4,0))+IF(ISNA(VLOOKUP(E3,Tableau12579607173757779[#All],1,0)),"",VLOOKUP(F3,Tableau12579607173757779[#All],3,0))+IF(ISNA(VLOOKUP(D3,Tableau12579607173757779[#All],1,0)),"",VLOOKUP(F3,Tableau12579607173757779[#All],2,0))),0,IF(ISNA(VLOOKUP(F3,Tableau12579607173757779[#All],1,0)),"",VLOOKUP(F3,Tableau12579607173757779[#All],4,0))+IF(ISNA(VLOOKUP(E3,Tableau12579607173757779[#All],1,0)),"",VLOOKUP(F3,Tableau12579607173757779[#All],3,0))+IF(ISNA(VLOOKUP(D3,Tableau12579607173757779[#All],1,0)),"",VLOOKUP(F3,Tableau12579607173757779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VLOOKUP(Tableau246810617274767880[[#This Row],[Pilote]],Tableau2[[Pilote]:[Voiture]],2,0)</f>
        <v>#N/A</v>
      </c>
      <c r="D4" s="85"/>
      <c r="E4" s="86"/>
      <c r="F4" s="85"/>
      <c r="G4" s="19">
        <f>IF(ISERROR(IF(ISNA(VLOOKUP(F4,Tableau12579607173757779[#All],1,0)),"",VLOOKUP(F4,Tableau12579607173757779[#All],4,0))+IF(ISNA(VLOOKUP(E4,Tableau12579607173757779[#All],1,0)),"",VLOOKUP(F4,Tableau12579607173757779[#All],3,0))+IF(ISNA(VLOOKUP(D4,Tableau12579607173757779[#All],1,0)),"",VLOOKUP(F4,Tableau12579607173757779[#All],2,0))),0,IF(ISNA(VLOOKUP(F4,Tableau12579607173757779[#All],1,0)),"",VLOOKUP(F4,Tableau12579607173757779[#All],4,0))+IF(ISNA(VLOOKUP(E4,Tableau12579607173757779[#All],1,0)),"",VLOOKUP(F4,Tableau12579607173757779[#All],3,0))+IF(ISNA(VLOOKUP(D4,Tableau12579607173757779[#All],1,0)),"",VLOOKUP(F4,Tableau12579607173757779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VLOOKUP(Tableau246810617274767880[[#This Row],[Pilote]],Tableau2[[Pilote]:[Voiture]],2,0)</f>
        <v>#N/A</v>
      </c>
      <c r="D5" s="85"/>
      <c r="E5" s="86"/>
      <c r="F5" s="85"/>
      <c r="G5" s="19">
        <f>IF(ISERROR(IF(ISNA(VLOOKUP(F5,Tableau12579607173757779[#All],1,0)),"",VLOOKUP(F5,Tableau12579607173757779[#All],4,0))+IF(ISNA(VLOOKUP(E5,Tableau12579607173757779[#All],1,0)),"",VLOOKUP(F5,Tableau12579607173757779[#All],3,0))+IF(ISNA(VLOOKUP(D5,Tableau12579607173757779[#All],1,0)),"",VLOOKUP(F5,Tableau12579607173757779[#All],2,0))),0,IF(ISNA(VLOOKUP(F5,Tableau12579607173757779[#All],1,0)),"",VLOOKUP(F5,Tableau12579607173757779[#All],4,0))+IF(ISNA(VLOOKUP(E5,Tableau12579607173757779[#All],1,0)),"",VLOOKUP(F5,Tableau12579607173757779[#All],3,0))+IF(ISNA(VLOOKUP(D5,Tableau12579607173757779[#All],1,0)),"",VLOOKUP(F5,Tableau12579607173757779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70"/>
      <c r="C6" s="1" t="e">
        <f>VLOOKUP(Tableau246810617274767880[[#This Row],[Pilote]],Tableau2[[Pilote]:[Voiture]],2,0)</f>
        <v>#N/A</v>
      </c>
      <c r="D6" s="85"/>
      <c r="E6" s="86"/>
      <c r="F6" s="85"/>
      <c r="G6" s="19">
        <f>IF(ISERROR(IF(ISNA(VLOOKUP(F6,Tableau12579607173757779[#All],1,0)),"",VLOOKUP(F6,Tableau12579607173757779[#All],4,0))+IF(ISNA(VLOOKUP(E6,Tableau12579607173757779[#All],1,0)),"",VLOOKUP(F6,Tableau12579607173757779[#All],3,0))+IF(ISNA(VLOOKUP(D6,Tableau12579607173757779[#All],1,0)),"",VLOOKUP(F6,Tableau12579607173757779[#All],2,0))),0,IF(ISNA(VLOOKUP(F6,Tableau12579607173757779[#All],1,0)),"",VLOOKUP(F6,Tableau12579607173757779[#All],4,0))+IF(ISNA(VLOOKUP(E6,Tableau12579607173757779[#All],1,0)),"",VLOOKUP(F6,Tableau12579607173757779[#All],3,0))+IF(ISNA(VLOOKUP(D6,Tableau12579607173757779[#All],1,0)),"",VLOOKUP(F6,Tableau12579607173757779[#All],2,0)))</f>
        <v>0</v>
      </c>
      <c r="H6" s="63"/>
      <c r="I6"/>
      <c r="J6" s="69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VLOOKUP(Tableau246810617274767880[[#This Row],[Pilote]],Tableau2[[Pilote]:[Voiture]],2,0)</f>
        <v>#N/A</v>
      </c>
      <c r="D7" s="85"/>
      <c r="E7" s="86"/>
      <c r="F7" s="85"/>
      <c r="G7" s="19">
        <f>IF(ISERROR(IF(ISNA(VLOOKUP(F7,Tableau12579607173757779[#All],1,0)),"",VLOOKUP(F7,Tableau12579607173757779[#All],4,0))+IF(ISNA(VLOOKUP(E7,Tableau12579607173757779[#All],1,0)),"",VLOOKUP(F7,Tableau12579607173757779[#All],3,0))+IF(ISNA(VLOOKUP(D7,Tableau12579607173757779[#All],1,0)),"",VLOOKUP(F7,Tableau12579607173757779[#All],2,0))),0,IF(ISNA(VLOOKUP(F7,Tableau12579607173757779[#All],1,0)),"",VLOOKUP(F7,Tableau12579607173757779[#All],4,0))+IF(ISNA(VLOOKUP(E7,Tableau12579607173757779[#All],1,0)),"",VLOOKUP(F7,Tableau12579607173757779[#All],3,0))+IF(ISNA(VLOOKUP(D7,Tableau12579607173757779[#All],1,0)),"",VLOOKUP(F7,Tableau12579607173757779[#All],2,0)))</f>
        <v>0</v>
      </c>
      <c r="H7" s="63"/>
      <c r="I7"/>
      <c r="J7" s="69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VLOOKUP(Tableau246810617274767880[[#This Row],[Pilote]],Tableau2[[Pilote]:[Voiture]],2,0)</f>
        <v>#N/A</v>
      </c>
      <c r="D8" s="85"/>
      <c r="E8" s="86"/>
      <c r="F8" s="85"/>
      <c r="G8" s="19">
        <f>IF(ISERROR(IF(ISNA(VLOOKUP(F8,Tableau12579607173757779[#All],1,0)),"",VLOOKUP(F8,Tableau12579607173757779[#All],4,0))+IF(ISNA(VLOOKUP(E8,Tableau12579607173757779[#All],1,0)),"",VLOOKUP(F8,Tableau12579607173757779[#All],3,0))+IF(ISNA(VLOOKUP(D8,Tableau12579607173757779[#All],1,0)),"",VLOOKUP(F8,Tableau12579607173757779[#All],2,0))),0,IF(ISNA(VLOOKUP(F8,Tableau12579607173757779[#All],1,0)),"",VLOOKUP(F8,Tableau12579607173757779[#All],4,0))+IF(ISNA(VLOOKUP(E8,Tableau12579607173757779[#All],1,0)),"",VLOOKUP(F8,Tableau12579607173757779[#All],3,0))+IF(ISNA(VLOOKUP(D8,Tableau12579607173757779[#All],1,0)),"",VLOOKUP(F8,Tableau12579607173757779[#All],2,0)))</f>
        <v>0</v>
      </c>
      <c r="H8" s="63"/>
      <c r="I8"/>
      <c r="J8" s="69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VLOOKUP(Tableau246810617274767880[[#This Row],[Pilote]],Tableau2[[Pilote]:[Voiture]],2,0)</f>
        <v>#N/A</v>
      </c>
      <c r="D9" s="85"/>
      <c r="E9" s="86"/>
      <c r="F9" s="85"/>
      <c r="G9" s="19">
        <f>IF(ISERROR(IF(ISNA(VLOOKUP(F9,Tableau12579607173757779[#All],1,0)),"",VLOOKUP(F9,Tableau12579607173757779[#All],4,0))+IF(ISNA(VLOOKUP(E9,Tableau12579607173757779[#All],1,0)),"",VLOOKUP(F9,Tableau12579607173757779[#All],3,0))+IF(ISNA(VLOOKUP(D9,Tableau12579607173757779[#All],1,0)),"",VLOOKUP(F9,Tableau12579607173757779[#All],2,0))),0,IF(ISNA(VLOOKUP(F9,Tableau12579607173757779[#All],1,0)),"",VLOOKUP(F9,Tableau12579607173757779[#All],4,0))+IF(ISNA(VLOOKUP(E9,Tableau12579607173757779[#All],1,0)),"",VLOOKUP(F9,Tableau12579607173757779[#All],3,0))+IF(ISNA(VLOOKUP(D9,Tableau12579607173757779[#All],1,0)),"",VLOOKUP(F9,Tableau12579607173757779[#All],2,0)))</f>
        <v>0</v>
      </c>
      <c r="H9" s="63"/>
      <c r="I9"/>
      <c r="J9" s="69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VLOOKUP(Tableau246810617274767880[[#This Row],[Pilote]],Tableau2[[Pilote]:[Voiture]],2,0)</f>
        <v>#N/A</v>
      </c>
      <c r="D10" s="85"/>
      <c r="E10" s="86"/>
      <c r="F10" s="85"/>
      <c r="G10" s="19">
        <f>IF(ISERROR(IF(ISNA(VLOOKUP(F10,Tableau12579607173757779[#All],1,0)),"",VLOOKUP(F10,Tableau12579607173757779[#All],4,0))+IF(ISNA(VLOOKUP(E10,Tableau12579607173757779[#All],1,0)),"",VLOOKUP(F10,Tableau12579607173757779[#All],3,0))+IF(ISNA(VLOOKUP(D10,Tableau12579607173757779[#All],1,0)),"",VLOOKUP(F10,Tableau12579607173757779[#All],2,0))),0,IF(ISNA(VLOOKUP(F10,Tableau12579607173757779[#All],1,0)),"",VLOOKUP(F10,Tableau12579607173757779[#All],4,0))+IF(ISNA(VLOOKUP(E10,Tableau12579607173757779[#All],1,0)),"",VLOOKUP(F10,Tableau12579607173757779[#All],3,0))+IF(ISNA(VLOOKUP(D10,Tableau12579607173757779[#All],1,0)),"",VLOOKUP(F10,Tableau12579607173757779[#All],2,0)))</f>
        <v>0</v>
      </c>
      <c r="H10" s="63"/>
      <c r="I10"/>
      <c r="J10" s="69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VLOOKUP(Tableau246810617274767880[[#This Row],[Pilote]],Tableau2[[Pilote]:[Voiture]],2,0)</f>
        <v>#N/A</v>
      </c>
      <c r="D11" s="85"/>
      <c r="E11" s="86"/>
      <c r="F11" s="85"/>
      <c r="G11" s="19">
        <f>IF(ISERROR(IF(ISNA(VLOOKUP(F11,Tableau12579607173757779[#All],1,0)),"",VLOOKUP(F11,Tableau12579607173757779[#All],4,0))+IF(ISNA(VLOOKUP(E11,Tableau12579607173757779[#All],1,0)),"",VLOOKUP(F11,Tableau12579607173757779[#All],3,0))+IF(ISNA(VLOOKUP(D11,Tableau12579607173757779[#All],1,0)),"",VLOOKUP(F11,Tableau12579607173757779[#All],2,0))),0,IF(ISNA(VLOOKUP(F11,Tableau12579607173757779[#All],1,0)),"",VLOOKUP(F11,Tableau12579607173757779[#All],4,0))+IF(ISNA(VLOOKUP(E11,Tableau12579607173757779[#All],1,0)),"",VLOOKUP(F11,Tableau12579607173757779[#All],3,0))+IF(ISNA(VLOOKUP(D11,Tableau12579607173757779[#All],1,0)),"",VLOOKUP(F11,Tableau12579607173757779[#All],2,0)))</f>
        <v>0</v>
      </c>
      <c r="H11" s="63"/>
      <c r="I11"/>
      <c r="J11" s="69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VLOOKUP(Tableau246810617274767880[[#This Row],[Pilote]],Tableau2[[Pilote]:[Voiture]],2,0)</f>
        <v>#N/A</v>
      </c>
      <c r="D12" s="85"/>
      <c r="E12" s="86"/>
      <c r="F12" s="85"/>
      <c r="G12" s="19">
        <f>IF(ISERROR(IF(ISNA(VLOOKUP(F12,Tableau12579607173757779[#All],1,0)),"",VLOOKUP(F12,Tableau12579607173757779[#All],4,0))+IF(ISNA(VLOOKUP(E12,Tableau12579607173757779[#All],1,0)),"",VLOOKUP(F12,Tableau12579607173757779[#All],3,0))+IF(ISNA(VLOOKUP(D12,Tableau12579607173757779[#All],1,0)),"",VLOOKUP(F12,Tableau12579607173757779[#All],2,0))),0,IF(ISNA(VLOOKUP(F12,Tableau12579607173757779[#All],1,0)),"",VLOOKUP(F12,Tableau12579607173757779[#All],4,0))+IF(ISNA(VLOOKUP(E12,Tableau12579607173757779[#All],1,0)),"",VLOOKUP(F12,Tableau12579607173757779[#All],3,0))+IF(ISNA(VLOOKUP(D12,Tableau12579607173757779[#All],1,0)),"",VLOOKUP(F12,Tableau12579607173757779[#All],2,0)))</f>
        <v>0</v>
      </c>
      <c r="H12" s="63"/>
      <c r="I12"/>
      <c r="J12" s="69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VLOOKUP(Tableau246810617274767880[[#This Row],[Pilote]],Tableau2[[Pilote]:[Voiture]],2,0)</f>
        <v>#N/A</v>
      </c>
      <c r="D13" s="85"/>
      <c r="E13" s="86"/>
      <c r="F13" s="85"/>
      <c r="G13" s="19">
        <f>IF(ISERROR(IF(ISNA(VLOOKUP(F13,Tableau12579607173757779[#All],1,0)),"",VLOOKUP(F13,Tableau12579607173757779[#All],4,0))+IF(ISNA(VLOOKUP(E13,Tableau12579607173757779[#All],1,0)),"",VLOOKUP(F13,Tableau12579607173757779[#All],3,0))+IF(ISNA(VLOOKUP(D13,Tableau12579607173757779[#All],1,0)),"",VLOOKUP(F13,Tableau12579607173757779[#All],2,0))),0,IF(ISNA(VLOOKUP(F13,Tableau12579607173757779[#All],1,0)),"",VLOOKUP(F13,Tableau12579607173757779[#All],4,0))+IF(ISNA(VLOOKUP(E13,Tableau12579607173757779[#All],1,0)),"",VLOOKUP(F13,Tableau12579607173757779[#All],3,0))+IF(ISNA(VLOOKUP(D13,Tableau12579607173757779[#All],1,0)),"",VLOOKUP(F13,Tableau12579607173757779[#All],2,0)))</f>
        <v>0</v>
      </c>
      <c r="H13" s="63"/>
      <c r="I13"/>
      <c r="J13" s="69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VLOOKUP(Tableau246810617274767880[[#This Row],[Pilote]],Tableau2[[Pilote]:[Voiture]],2,0)</f>
        <v>#N/A</v>
      </c>
      <c r="D14" s="85"/>
      <c r="E14" s="86"/>
      <c r="F14" s="85"/>
      <c r="G14" s="19">
        <f>IF(ISERROR(IF(ISNA(VLOOKUP(F14,Tableau12579607173757779[#All],1,0)),"",VLOOKUP(F14,Tableau12579607173757779[#All],4,0))+IF(ISNA(VLOOKUP(E14,Tableau12579607173757779[#All],1,0)),"",VLOOKUP(F14,Tableau12579607173757779[#All],3,0))+IF(ISNA(VLOOKUP(D14,Tableau12579607173757779[#All],1,0)),"",VLOOKUP(F14,Tableau12579607173757779[#All],2,0))),0,IF(ISNA(VLOOKUP(F14,Tableau12579607173757779[#All],1,0)),"",VLOOKUP(F14,Tableau12579607173757779[#All],4,0))+IF(ISNA(VLOOKUP(E14,Tableau12579607173757779[#All],1,0)),"",VLOOKUP(F14,Tableau12579607173757779[#All],3,0))+IF(ISNA(VLOOKUP(D14,Tableau12579607173757779[#All],1,0)),"",VLOOKUP(F14,Tableau12579607173757779[#All],2,0)))</f>
        <v>0</v>
      </c>
      <c r="H14" s="63"/>
      <c r="I14"/>
      <c r="J14" s="69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VLOOKUP(Tableau246810617274767880[[#This Row],[Pilote]],Tableau2[[Pilote]:[Voiture]],2,0)</f>
        <v>#N/A</v>
      </c>
      <c r="D15" s="85"/>
      <c r="E15" s="86"/>
      <c r="F15" s="85"/>
      <c r="G15" s="19">
        <f>IF(ISERROR(IF(ISNA(VLOOKUP(F15,Tableau12579607173757779[#All],1,0)),"",VLOOKUP(F15,Tableau12579607173757779[#All],4,0))+IF(ISNA(VLOOKUP(E15,Tableau12579607173757779[#All],1,0)),"",VLOOKUP(F15,Tableau12579607173757779[#All],3,0))+IF(ISNA(VLOOKUP(D15,Tableau12579607173757779[#All],1,0)),"",VLOOKUP(F15,Tableau12579607173757779[#All],2,0))),0,IF(ISNA(VLOOKUP(F15,Tableau12579607173757779[#All],1,0)),"",VLOOKUP(F15,Tableau12579607173757779[#All],4,0))+IF(ISNA(VLOOKUP(E15,Tableau12579607173757779[#All],1,0)),"",VLOOKUP(F15,Tableau12579607173757779[#All],3,0))+IF(ISNA(VLOOKUP(D15,Tableau12579607173757779[#All],1,0)),"",VLOOKUP(F15,Tableau12579607173757779[#All],2,0)))</f>
        <v>0</v>
      </c>
      <c r="H15" s="63"/>
      <c r="I15"/>
      <c r="J15" s="69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VLOOKUP(Tableau246810617274767880[[#This Row],[Pilote]],Tableau2[[Pilote]:[Voiture]],2,0)</f>
        <v>#N/A</v>
      </c>
      <c r="D16" s="85"/>
      <c r="E16" s="86"/>
      <c r="F16" s="85"/>
      <c r="G16" s="19">
        <f>IF(ISERROR(IF(ISNA(VLOOKUP(F16,Tableau12579607173757779[#All],1,0)),"",VLOOKUP(F16,Tableau12579607173757779[#All],4,0))+IF(ISNA(VLOOKUP(E16,Tableau12579607173757779[#All],1,0)),"",VLOOKUP(F16,Tableau12579607173757779[#All],3,0))+IF(ISNA(VLOOKUP(D16,Tableau12579607173757779[#All],1,0)),"",VLOOKUP(F16,Tableau12579607173757779[#All],2,0))),0,IF(ISNA(VLOOKUP(F16,Tableau12579607173757779[#All],1,0)),"",VLOOKUP(F16,Tableau12579607173757779[#All],4,0))+IF(ISNA(VLOOKUP(E16,Tableau12579607173757779[#All],1,0)),"",VLOOKUP(F16,Tableau12579607173757779[#All],3,0))+IF(ISNA(VLOOKUP(D16,Tableau12579607173757779[#All],1,0)),"",VLOOKUP(F16,Tableau12579607173757779[#All],2,0)))</f>
        <v>0</v>
      </c>
      <c r="H16" s="63"/>
      <c r="I16"/>
      <c r="J16" s="69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VLOOKUP(Tableau246810617274767880[[#This Row],[Pilote]],Tableau2[[Pilote]:[Voiture]],2,0)</f>
        <v>#N/A</v>
      </c>
      <c r="D17" s="85"/>
      <c r="E17" s="86"/>
      <c r="F17" s="85"/>
      <c r="G17" s="19">
        <f>IF(ISERROR(IF(ISNA(VLOOKUP(F17,Tableau12579607173757779[#All],1,0)),"",VLOOKUP(F17,Tableau12579607173757779[#All],4,0))+IF(ISNA(VLOOKUP(E17,Tableau12579607173757779[#All],1,0)),"",VLOOKUP(F17,Tableau12579607173757779[#All],3,0))+IF(ISNA(VLOOKUP(D17,Tableau12579607173757779[#All],1,0)),"",VLOOKUP(F17,Tableau12579607173757779[#All],2,0))),0,IF(ISNA(VLOOKUP(F17,Tableau12579607173757779[#All],1,0)),"",VLOOKUP(F17,Tableau12579607173757779[#All],4,0))+IF(ISNA(VLOOKUP(E17,Tableau12579607173757779[#All],1,0)),"",VLOOKUP(F17,Tableau12579607173757779[#All],3,0))+IF(ISNA(VLOOKUP(D17,Tableau12579607173757779[#All],1,0)),"",VLOOKUP(F17,Tableau12579607173757779[#All],2,0)))</f>
        <v>0</v>
      </c>
      <c r="H17" s="20"/>
      <c r="I17"/>
      <c r="J17" s="69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VLOOKUP(Tableau246810617274767880[[#This Row],[Pilote]],Tableau2[[Pilote]:[Voiture]],2,0)</f>
        <v>#N/A</v>
      </c>
      <c r="D18" s="85"/>
      <c r="E18" s="86"/>
      <c r="F18" s="85"/>
      <c r="G18" s="19">
        <f>IF(ISERROR(IF(ISNA(VLOOKUP(F18,Tableau12579607173757779[#All],1,0)),"",VLOOKUP(F18,Tableau12579607173757779[#All],4,0))+IF(ISNA(VLOOKUP(E18,Tableau12579607173757779[#All],1,0)),"",VLOOKUP(F18,Tableau12579607173757779[#All],3,0))+IF(ISNA(VLOOKUP(D18,Tableau12579607173757779[#All],1,0)),"",VLOOKUP(F18,Tableau12579607173757779[#All],2,0))),0,IF(ISNA(VLOOKUP(F18,Tableau12579607173757779[#All],1,0)),"",VLOOKUP(F18,Tableau12579607173757779[#All],4,0))+IF(ISNA(VLOOKUP(E18,Tableau12579607173757779[#All],1,0)),"",VLOOKUP(F18,Tableau12579607173757779[#All],3,0))+IF(ISNA(VLOOKUP(D18,Tableau12579607173757779[#All],1,0)),"",VLOOKUP(F18,Tableau12579607173757779[#All],2,0)))</f>
        <v>0</v>
      </c>
      <c r="H18" s="20"/>
      <c r="I18"/>
      <c r="J18" s="69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4" t="s">
        <v>14</v>
      </c>
      <c r="P20" s="116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3">
        <v>4</v>
      </c>
      <c r="P21" s="124"/>
      <c r="Q21" s="83"/>
      <c r="R21" s="83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5" t="s">
        <v>98</v>
      </c>
      <c r="P22" s="126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18">
        <f>SUM(Tableau246810617274767880[Pts])/(2*O21)</f>
        <v>0</v>
      </c>
      <c r="P23" s="119"/>
      <c r="Q23" s="84"/>
      <c r="R23" s="84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3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8"/>
      <c r="K28" s="45"/>
      <c r="L28" s="45"/>
      <c r="M28" s="45"/>
    </row>
    <row r="29" spans="1:18">
      <c r="A29" s="44"/>
      <c r="B29" s="48"/>
      <c r="C29" s="46"/>
      <c r="D29" s="50"/>
      <c r="E29" s="73"/>
      <c r="F29" s="9"/>
      <c r="H29" s="21"/>
      <c r="J29" s="78"/>
      <c r="K29" s="45"/>
      <c r="L29" s="45"/>
      <c r="M29" s="45"/>
      <c r="P29" s="74"/>
    </row>
    <row r="30" spans="1:18">
      <c r="A30" s="44"/>
      <c r="B30" s="48"/>
      <c r="C30" s="46"/>
      <c r="D30" s="50"/>
      <c r="E30" s="51"/>
      <c r="F30" s="9"/>
      <c r="H30" s="21"/>
      <c r="J30" s="78"/>
      <c r="K30" s="45"/>
      <c r="L30" s="45"/>
      <c r="M30" s="45"/>
      <c r="P30" s="74"/>
    </row>
    <row r="31" spans="1:18">
      <c r="A31" s="44"/>
      <c r="B31" s="48"/>
      <c r="C31" s="46"/>
      <c r="D31" s="50"/>
      <c r="E31" s="51"/>
      <c r="F31" s="9"/>
      <c r="H31" s="21"/>
      <c r="J31" s="78"/>
      <c r="K31" s="45"/>
      <c r="L31" s="45"/>
      <c r="M31" s="45"/>
      <c r="P31" s="74"/>
    </row>
    <row r="32" spans="1:18">
      <c r="A32" s="44"/>
      <c r="B32" s="48"/>
      <c r="C32" s="46"/>
      <c r="D32" s="50"/>
      <c r="E32" s="73"/>
      <c r="F32" s="9"/>
      <c r="H32" s="21"/>
      <c r="J32" s="78"/>
      <c r="K32" s="45"/>
      <c r="L32" s="45"/>
      <c r="M32" s="45"/>
      <c r="P32" s="74"/>
    </row>
    <row r="33" spans="1:16">
      <c r="A33" s="75"/>
      <c r="B33" s="48"/>
      <c r="C33" s="46"/>
      <c r="D33" s="50"/>
      <c r="E33" s="73"/>
      <c r="F33" s="9"/>
      <c r="H33" s="21"/>
      <c r="J33" s="78"/>
      <c r="K33" s="45"/>
      <c r="L33" s="45"/>
      <c r="M33" s="45"/>
      <c r="P33" s="74"/>
    </row>
    <row r="34" spans="1:16">
      <c r="A34" s="76"/>
      <c r="B34" s="47"/>
      <c r="C34" s="46"/>
      <c r="D34" s="50"/>
      <c r="E34" s="51"/>
      <c r="F34" s="9"/>
      <c r="H34" s="21"/>
      <c r="J34" s="78"/>
      <c r="K34" s="45"/>
      <c r="L34" s="45"/>
      <c r="M34" s="45"/>
      <c r="P34" s="74"/>
    </row>
    <row r="35" spans="1:16">
      <c r="A35" s="77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3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3"/>
    </row>
    <row r="41" spans="1:16">
      <c r="A41" s="44"/>
      <c r="B41" s="48"/>
      <c r="C41" s="52"/>
      <c r="D41" s="50"/>
      <c r="E41" s="73"/>
    </row>
    <row r="43" spans="1:16">
      <c r="A43" s="120"/>
      <c r="B43" s="120"/>
      <c r="C43" s="120"/>
      <c r="D43" s="120"/>
      <c r="E43" s="120"/>
      <c r="F43" s="120"/>
    </row>
    <row r="44" spans="1:16">
      <c r="A44" s="74"/>
      <c r="D44" s="49"/>
      <c r="E44" s="49"/>
      <c r="F44" s="79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5"/>
      <c r="B54" s="48"/>
      <c r="C54" s="46"/>
      <c r="D54" s="50"/>
      <c r="E54" s="51"/>
    </row>
    <row r="55" spans="1:6">
      <c r="A55" s="76"/>
      <c r="B55" s="48"/>
      <c r="C55" s="46"/>
      <c r="D55" s="50"/>
      <c r="E55" s="51"/>
    </row>
    <row r="56" spans="1:6">
      <c r="A56" s="77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0"/>
      <c r="B64" s="120"/>
      <c r="C64" s="120"/>
      <c r="D64" s="120"/>
      <c r="E64" s="120"/>
      <c r="F64" s="120"/>
    </row>
    <row r="65" spans="1:6">
      <c r="A65" s="74"/>
      <c r="D65" s="49"/>
      <c r="E65" s="49"/>
      <c r="F65" s="79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3"/>
    </row>
    <row r="68" spans="1:6">
      <c r="A68" s="44"/>
      <c r="B68" s="47"/>
      <c r="C68" s="46"/>
      <c r="D68" s="50"/>
      <c r="E68" s="73"/>
    </row>
    <row r="69" spans="1:6">
      <c r="A69" s="44"/>
      <c r="B69" s="47"/>
      <c r="C69" s="46"/>
      <c r="D69" s="50"/>
      <c r="E69" s="73"/>
    </row>
    <row r="70" spans="1:6">
      <c r="A70" s="44"/>
      <c r="B70" s="47"/>
      <c r="C70" s="46"/>
      <c r="D70" s="50"/>
      <c r="E70" s="73"/>
    </row>
    <row r="71" spans="1:6">
      <c r="A71" s="44"/>
      <c r="B71" s="47"/>
      <c r="C71" s="46"/>
      <c r="D71" s="50"/>
      <c r="E71" s="73"/>
    </row>
    <row r="72" spans="1:6">
      <c r="A72" s="44"/>
      <c r="B72" s="47"/>
      <c r="C72" s="46"/>
      <c r="D72" s="50"/>
      <c r="E72" s="73"/>
    </row>
    <row r="73" spans="1:6">
      <c r="A73" s="44"/>
      <c r="B73" s="47"/>
      <c r="C73" s="46"/>
      <c r="D73" s="50"/>
      <c r="E73" s="73"/>
    </row>
    <row r="74" spans="1:6">
      <c r="A74" s="44"/>
      <c r="B74" s="47"/>
      <c r="C74" s="52"/>
      <c r="D74" s="80"/>
      <c r="E74" s="80"/>
    </row>
    <row r="75" spans="1:6">
      <c r="A75" s="75"/>
      <c r="B75" s="48"/>
      <c r="C75" s="52"/>
      <c r="D75" s="50"/>
      <c r="E75" s="73"/>
    </row>
    <row r="76" spans="1:6">
      <c r="A76" s="81"/>
      <c r="B76" s="48"/>
      <c r="C76" s="46"/>
      <c r="D76" s="50"/>
      <c r="E76" s="73"/>
    </row>
    <row r="77" spans="1:6">
      <c r="A77" s="77"/>
      <c r="B77" s="48"/>
      <c r="C77" s="46"/>
      <c r="D77" s="50"/>
      <c r="E77" s="73"/>
    </row>
    <row r="78" spans="1:6">
      <c r="A78" s="44"/>
      <c r="B78" s="48"/>
      <c r="C78" s="46"/>
      <c r="D78" s="50"/>
      <c r="E78" s="73"/>
    </row>
    <row r="79" spans="1:6">
      <c r="A79" s="44"/>
      <c r="B79" s="48"/>
      <c r="C79" s="46"/>
      <c r="D79" s="50"/>
      <c r="E79" s="73"/>
    </row>
    <row r="80" spans="1:6">
      <c r="A80" s="44"/>
      <c r="B80" s="48"/>
      <c r="C80" s="46"/>
      <c r="D80" s="50"/>
      <c r="E80" s="73"/>
    </row>
    <row r="81" spans="1:6">
      <c r="A81" s="44"/>
      <c r="B81" s="48"/>
      <c r="C81" s="46"/>
      <c r="D81" s="50"/>
      <c r="E81" s="82"/>
    </row>
    <row r="82" spans="1:6">
      <c r="A82" s="44"/>
      <c r="B82" s="48"/>
      <c r="C82" s="46"/>
      <c r="D82" s="50"/>
      <c r="E82" s="82"/>
    </row>
    <row r="83" spans="1:6">
      <c r="A83" s="44"/>
      <c r="B83" s="48"/>
      <c r="C83" s="52"/>
      <c r="D83" s="57"/>
      <c r="E83" s="80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errorStyle="information" operator="greaterThan" allowBlank="1" errorTitle="Non inscrit" error="Cet emplacement excède le nombre d'inscrits." sqref="K28:M34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4" sqref="O24"/>
    </sheetView>
  </sheetViews>
  <sheetFormatPr baseColWidth="10" defaultRowHeight="15"/>
  <cols>
    <col min="1" max="1" width="4.7109375" style="10" customWidth="1"/>
    <col min="2" max="2" width="11.42578125" style="10"/>
    <col min="3" max="3" width="11.42578125" style="10" customWidth="1"/>
    <col min="4" max="4" width="9.28515625" style="10" customWidth="1"/>
    <col min="5" max="5" width="6.28515625" style="10" customWidth="1"/>
    <col min="6" max="6" width="9.28515625" style="10" customWidth="1"/>
    <col min="7" max="7" width="6" style="10" customWidth="1"/>
    <col min="8" max="8" width="6.7109375" style="10" customWidth="1"/>
    <col min="9" max="9" width="11.42578125" style="10"/>
    <col min="10" max="10" width="7.28515625" style="10" customWidth="1"/>
    <col min="11" max="11" width="9" style="10" customWidth="1"/>
    <col min="12" max="12" width="16" style="10" customWidth="1"/>
    <col min="13" max="13" width="10.5703125" style="10" customWidth="1"/>
    <col min="14" max="16384" width="11.42578125" style="10"/>
  </cols>
  <sheetData>
    <row r="1" spans="1:18">
      <c r="A1" s="121" t="s">
        <v>66</v>
      </c>
      <c r="B1" s="121"/>
      <c r="C1" s="42">
        <v>7</v>
      </c>
      <c r="D1" s="122"/>
      <c r="E1" s="122"/>
      <c r="F1" s="122"/>
      <c r="G1" s="122"/>
      <c r="H1" s="5"/>
      <c r="I1"/>
      <c r="J1" s="113" t="s">
        <v>12</v>
      </c>
      <c r="K1" s="113"/>
      <c r="L1" s="113"/>
      <c r="M1" s="113"/>
      <c r="N1"/>
      <c r="O1"/>
      <c r="P1"/>
      <c r="Q1" s="6"/>
      <c r="R1" s="6"/>
    </row>
    <row r="2" spans="1:18">
      <c r="A2" s="22" t="s">
        <v>0</v>
      </c>
      <c r="B2" t="s">
        <v>2</v>
      </c>
      <c r="C2" t="s">
        <v>3</v>
      </c>
      <c r="D2" s="18" t="s">
        <v>78</v>
      </c>
      <c r="E2" s="19" t="s">
        <v>79</v>
      </c>
      <c r="F2" s="18" t="s">
        <v>77</v>
      </c>
      <c r="G2" s="19" t="s">
        <v>82</v>
      </c>
      <c r="H2"/>
      <c r="I2"/>
      <c r="J2" t="s">
        <v>0</v>
      </c>
      <c r="K2" t="s">
        <v>76</v>
      </c>
      <c r="L2" t="s">
        <v>81</v>
      </c>
      <c r="M2" t="s">
        <v>77</v>
      </c>
      <c r="N2"/>
      <c r="O2"/>
      <c r="P2"/>
    </row>
    <row r="3" spans="1:18">
      <c r="A3" s="26">
        <v>1</v>
      </c>
      <c r="B3"/>
      <c r="C3" s="1" t="e">
        <f>VLOOKUP(Tableau24681061727476788082[[#This Row],[Pilote]],Tableau2[[Pilote]:[Voiture]],2,0)</f>
        <v>#N/A</v>
      </c>
      <c r="D3" s="85"/>
      <c r="E3" s="86"/>
      <c r="F3" s="85"/>
      <c r="G3" s="19">
        <f>IF(ISERROR(IF(ISNA(VLOOKUP(F3,Tableau1257960717375777981[#All],1,0)),"",VLOOKUP(F3,Tableau1257960717375777981[#All],4,0))+IF(ISNA(VLOOKUP(E3,Tableau1257960717375777981[#All],1,0)),"",VLOOKUP(F3,Tableau1257960717375777981[#All],3,0))+IF(ISNA(VLOOKUP(D3,Tableau1257960717375777981[#All],1,0)),"",VLOOKUP(F3,Tableau1257960717375777981[#All],2,0))),0,IF(ISNA(VLOOKUP(F3,Tableau1257960717375777981[#All],1,0)),"",VLOOKUP(F3,Tableau1257960717375777981[#All],4,0))+IF(ISNA(VLOOKUP(E3,Tableau1257960717375777981[#All],1,0)),"",VLOOKUP(F3,Tableau1257960717375777981[#All],3,0))+IF(ISNA(VLOOKUP(D3,Tableau1257960717375777981[#All],1,0)),"",VLOOKUP(F3,Tableau1257960717375777981[#All],2,0)))</f>
        <v>0</v>
      </c>
      <c r="H3" s="63"/>
      <c r="I3"/>
      <c r="J3" s="2">
        <v>1</v>
      </c>
      <c r="K3">
        <v>1</v>
      </c>
      <c r="L3">
        <v>1</v>
      </c>
      <c r="M3">
        <v>20</v>
      </c>
      <c r="N3"/>
      <c r="O3"/>
      <c r="P3"/>
    </row>
    <row r="4" spans="1:18">
      <c r="A4" s="27">
        <f t="shared" ref="A4:A18" si="0">A3+1</f>
        <v>2</v>
      </c>
      <c r="B4"/>
      <c r="C4" s="1" t="e">
        <f>VLOOKUP(Tableau24681061727476788082[[#This Row],[Pilote]],Tableau2[[Pilote]:[Voiture]],2,0)</f>
        <v>#N/A</v>
      </c>
      <c r="D4" s="85"/>
      <c r="E4" s="86"/>
      <c r="F4" s="85"/>
      <c r="G4" s="19">
        <f>IF(ISERROR(IF(ISNA(VLOOKUP(F4,Tableau1257960717375777981[#All],1,0)),"",VLOOKUP(F4,Tableau1257960717375777981[#All],4,0))+IF(ISNA(VLOOKUP(E4,Tableau1257960717375777981[#All],1,0)),"",VLOOKUP(F4,Tableau1257960717375777981[#All],3,0))+IF(ISNA(VLOOKUP(D4,Tableau1257960717375777981[#All],1,0)),"",VLOOKUP(F4,Tableau1257960717375777981[#All],2,0))),0,IF(ISNA(VLOOKUP(F4,Tableau1257960717375777981[#All],1,0)),"",VLOOKUP(F4,Tableau1257960717375777981[#All],4,0))+IF(ISNA(VLOOKUP(E4,Tableau1257960717375777981[#All],1,0)),"",VLOOKUP(F4,Tableau1257960717375777981[#All],3,0))+IF(ISNA(VLOOKUP(D4,Tableau1257960717375777981[#All],1,0)),"",VLOOKUP(F4,Tableau1257960717375777981[#All],2,0)))</f>
        <v>0</v>
      </c>
      <c r="H4" s="63"/>
      <c r="I4"/>
      <c r="J4" s="3">
        <f t="shared" ref="J4:J18" si="1">J3+1</f>
        <v>2</v>
      </c>
      <c r="K4">
        <v>0</v>
      </c>
      <c r="L4">
        <v>0</v>
      </c>
      <c r="M4">
        <v>17</v>
      </c>
      <c r="N4"/>
      <c r="O4"/>
      <c r="P4"/>
    </row>
    <row r="5" spans="1:18">
      <c r="A5" s="28">
        <f t="shared" si="0"/>
        <v>3</v>
      </c>
      <c r="B5"/>
      <c r="C5" s="1" t="e">
        <f>VLOOKUP(Tableau24681061727476788082[[#This Row],[Pilote]],Tableau2[[Pilote]:[Voiture]],2,0)</f>
        <v>#N/A</v>
      </c>
      <c r="D5" s="85"/>
      <c r="E5" s="86"/>
      <c r="F5" s="85"/>
      <c r="G5" s="19">
        <f>IF(ISERROR(IF(ISNA(VLOOKUP(F5,Tableau1257960717375777981[#All],1,0)),"",VLOOKUP(F5,Tableau1257960717375777981[#All],4,0))+IF(ISNA(VLOOKUP(E5,Tableau1257960717375777981[#All],1,0)),"",VLOOKUP(F5,Tableau1257960717375777981[#All],3,0))+IF(ISNA(VLOOKUP(D5,Tableau1257960717375777981[#All],1,0)),"",VLOOKUP(F5,Tableau1257960717375777981[#All],2,0))),0,IF(ISNA(VLOOKUP(F5,Tableau1257960717375777981[#All],1,0)),"",VLOOKUP(F5,Tableau1257960717375777981[#All],4,0))+IF(ISNA(VLOOKUP(E5,Tableau1257960717375777981[#All],1,0)),"",VLOOKUP(F5,Tableau1257960717375777981[#All],3,0))+IF(ISNA(VLOOKUP(D5,Tableau1257960717375777981[#All],1,0)),"",VLOOKUP(F5,Tableau1257960717375777981[#All],2,0)))</f>
        <v>0</v>
      </c>
      <c r="H5" s="63"/>
      <c r="I5"/>
      <c r="J5" s="4">
        <f t="shared" si="1"/>
        <v>3</v>
      </c>
      <c r="K5">
        <v>0</v>
      </c>
      <c r="L5">
        <v>0</v>
      </c>
      <c r="M5">
        <v>15</v>
      </c>
      <c r="N5"/>
      <c r="O5"/>
      <c r="P5"/>
    </row>
    <row r="6" spans="1:18">
      <c r="A6" s="23">
        <f t="shared" si="0"/>
        <v>4</v>
      </c>
      <c r="B6" s="70"/>
      <c r="C6" s="1" t="e">
        <f>VLOOKUP(Tableau24681061727476788082[[#This Row],[Pilote]],Tableau2[[Pilote]:[Voiture]],2,0)</f>
        <v>#N/A</v>
      </c>
      <c r="D6" s="85"/>
      <c r="E6" s="86"/>
      <c r="F6" s="85"/>
      <c r="G6" s="19">
        <f>IF(ISERROR(IF(ISNA(VLOOKUP(F6,Tableau1257960717375777981[#All],1,0)),"",VLOOKUP(F6,Tableau1257960717375777981[#All],4,0))+IF(ISNA(VLOOKUP(E6,Tableau1257960717375777981[#All],1,0)),"",VLOOKUP(F6,Tableau1257960717375777981[#All],3,0))+IF(ISNA(VLOOKUP(D6,Tableau1257960717375777981[#All],1,0)),"",VLOOKUP(F6,Tableau1257960717375777981[#All],2,0))),0,IF(ISNA(VLOOKUP(F6,Tableau1257960717375777981[#All],1,0)),"",VLOOKUP(F6,Tableau1257960717375777981[#All],4,0))+IF(ISNA(VLOOKUP(E6,Tableau1257960717375777981[#All],1,0)),"",VLOOKUP(F6,Tableau1257960717375777981[#All],3,0))+IF(ISNA(VLOOKUP(D6,Tableau1257960717375777981[#All],1,0)),"",VLOOKUP(F6,Tableau1257960717375777981[#All],2,0)))</f>
        <v>0</v>
      </c>
      <c r="H6" s="63"/>
      <c r="I6"/>
      <c r="J6" s="69">
        <f t="shared" si="1"/>
        <v>4</v>
      </c>
      <c r="K6">
        <v>0</v>
      </c>
      <c r="L6">
        <v>0</v>
      </c>
      <c r="M6">
        <v>13</v>
      </c>
      <c r="N6"/>
      <c r="O6"/>
      <c r="P6"/>
    </row>
    <row r="7" spans="1:18">
      <c r="A7" s="23">
        <f t="shared" si="0"/>
        <v>5</v>
      </c>
      <c r="B7"/>
      <c r="C7" s="1" t="e">
        <f>VLOOKUP(Tableau24681061727476788082[[#This Row],[Pilote]],Tableau2[[Pilote]:[Voiture]],2,0)</f>
        <v>#N/A</v>
      </c>
      <c r="D7" s="85"/>
      <c r="E7" s="86"/>
      <c r="F7" s="85"/>
      <c r="G7" s="19">
        <f>IF(ISERROR(IF(ISNA(VLOOKUP(F7,Tableau1257960717375777981[#All],1,0)),"",VLOOKUP(F7,Tableau1257960717375777981[#All],4,0))+IF(ISNA(VLOOKUP(E7,Tableau1257960717375777981[#All],1,0)),"",VLOOKUP(F7,Tableau1257960717375777981[#All],3,0))+IF(ISNA(VLOOKUP(D7,Tableau1257960717375777981[#All],1,0)),"",VLOOKUP(F7,Tableau1257960717375777981[#All],2,0))),0,IF(ISNA(VLOOKUP(F7,Tableau1257960717375777981[#All],1,0)),"",VLOOKUP(F7,Tableau1257960717375777981[#All],4,0))+IF(ISNA(VLOOKUP(E7,Tableau1257960717375777981[#All],1,0)),"",VLOOKUP(F7,Tableau1257960717375777981[#All],3,0))+IF(ISNA(VLOOKUP(D7,Tableau1257960717375777981[#All],1,0)),"",VLOOKUP(F7,Tableau1257960717375777981[#All],2,0)))</f>
        <v>0</v>
      </c>
      <c r="H7" s="63"/>
      <c r="I7"/>
      <c r="J7" s="69">
        <f t="shared" si="1"/>
        <v>5</v>
      </c>
      <c r="K7">
        <v>0</v>
      </c>
      <c r="L7">
        <v>0</v>
      </c>
      <c r="M7">
        <v>12</v>
      </c>
      <c r="N7"/>
      <c r="O7"/>
      <c r="P7"/>
    </row>
    <row r="8" spans="1:18">
      <c r="A8" s="23">
        <f t="shared" si="0"/>
        <v>6</v>
      </c>
      <c r="B8"/>
      <c r="C8" s="1" t="e">
        <f>VLOOKUP(Tableau24681061727476788082[[#This Row],[Pilote]],Tableau2[[Pilote]:[Voiture]],2,0)</f>
        <v>#N/A</v>
      </c>
      <c r="D8" s="85"/>
      <c r="E8" s="86"/>
      <c r="F8" s="85"/>
      <c r="G8" s="19">
        <f>IF(ISERROR(IF(ISNA(VLOOKUP(F8,Tableau1257960717375777981[#All],1,0)),"",VLOOKUP(F8,Tableau1257960717375777981[#All],4,0))+IF(ISNA(VLOOKUP(E8,Tableau1257960717375777981[#All],1,0)),"",VLOOKUP(F8,Tableau1257960717375777981[#All],3,0))+IF(ISNA(VLOOKUP(D8,Tableau1257960717375777981[#All],1,0)),"",VLOOKUP(F8,Tableau1257960717375777981[#All],2,0))),0,IF(ISNA(VLOOKUP(F8,Tableau1257960717375777981[#All],1,0)),"",VLOOKUP(F8,Tableau1257960717375777981[#All],4,0))+IF(ISNA(VLOOKUP(E8,Tableau1257960717375777981[#All],1,0)),"",VLOOKUP(F8,Tableau1257960717375777981[#All],3,0))+IF(ISNA(VLOOKUP(D8,Tableau1257960717375777981[#All],1,0)),"",VLOOKUP(F8,Tableau1257960717375777981[#All],2,0)))</f>
        <v>0</v>
      </c>
      <c r="H8" s="63"/>
      <c r="I8"/>
      <c r="J8" s="69">
        <f t="shared" si="1"/>
        <v>6</v>
      </c>
      <c r="K8">
        <v>0</v>
      </c>
      <c r="L8">
        <v>0</v>
      </c>
      <c r="M8">
        <v>11</v>
      </c>
      <c r="N8"/>
      <c r="O8"/>
      <c r="P8"/>
    </row>
    <row r="9" spans="1:18">
      <c r="A9" s="23">
        <f t="shared" si="0"/>
        <v>7</v>
      </c>
      <c r="B9"/>
      <c r="C9" s="1" t="e">
        <f>VLOOKUP(Tableau24681061727476788082[[#This Row],[Pilote]],Tableau2[[Pilote]:[Voiture]],2,0)</f>
        <v>#N/A</v>
      </c>
      <c r="D9" s="85"/>
      <c r="E9" s="86"/>
      <c r="F9" s="85"/>
      <c r="G9" s="19">
        <f>IF(ISERROR(IF(ISNA(VLOOKUP(F9,Tableau1257960717375777981[#All],1,0)),"",VLOOKUP(F9,Tableau1257960717375777981[#All],4,0))+IF(ISNA(VLOOKUP(E9,Tableau1257960717375777981[#All],1,0)),"",VLOOKUP(F9,Tableau1257960717375777981[#All],3,0))+IF(ISNA(VLOOKUP(D9,Tableau1257960717375777981[#All],1,0)),"",VLOOKUP(F9,Tableau1257960717375777981[#All],2,0))),0,IF(ISNA(VLOOKUP(F9,Tableau1257960717375777981[#All],1,0)),"",VLOOKUP(F9,Tableau1257960717375777981[#All],4,0))+IF(ISNA(VLOOKUP(E9,Tableau1257960717375777981[#All],1,0)),"",VLOOKUP(F9,Tableau1257960717375777981[#All],3,0))+IF(ISNA(VLOOKUP(D9,Tableau1257960717375777981[#All],1,0)),"",VLOOKUP(F9,Tableau1257960717375777981[#All],2,0)))</f>
        <v>0</v>
      </c>
      <c r="H9" s="63"/>
      <c r="I9"/>
      <c r="J9" s="69">
        <f t="shared" si="1"/>
        <v>7</v>
      </c>
      <c r="K9">
        <v>0</v>
      </c>
      <c r="L9">
        <v>0</v>
      </c>
      <c r="M9">
        <v>10</v>
      </c>
      <c r="N9"/>
      <c r="O9"/>
      <c r="P9"/>
    </row>
    <row r="10" spans="1:18">
      <c r="A10" s="23">
        <f t="shared" si="0"/>
        <v>8</v>
      </c>
      <c r="B10"/>
      <c r="C10" s="1" t="e">
        <f>VLOOKUP(Tableau24681061727476788082[[#This Row],[Pilote]],Tableau2[[Pilote]:[Voiture]],2,0)</f>
        <v>#N/A</v>
      </c>
      <c r="D10" s="85"/>
      <c r="E10" s="86"/>
      <c r="F10" s="85"/>
      <c r="G10" s="19">
        <f>IF(ISERROR(IF(ISNA(VLOOKUP(F10,Tableau1257960717375777981[#All],1,0)),"",VLOOKUP(F10,Tableau1257960717375777981[#All],4,0))+IF(ISNA(VLOOKUP(E10,Tableau1257960717375777981[#All],1,0)),"",VLOOKUP(F10,Tableau1257960717375777981[#All],3,0))+IF(ISNA(VLOOKUP(D10,Tableau1257960717375777981[#All],1,0)),"",VLOOKUP(F10,Tableau1257960717375777981[#All],2,0))),0,IF(ISNA(VLOOKUP(F10,Tableau1257960717375777981[#All],1,0)),"",VLOOKUP(F10,Tableau1257960717375777981[#All],4,0))+IF(ISNA(VLOOKUP(E10,Tableau1257960717375777981[#All],1,0)),"",VLOOKUP(F10,Tableau1257960717375777981[#All],3,0))+IF(ISNA(VLOOKUP(D10,Tableau1257960717375777981[#All],1,0)),"",VLOOKUP(F10,Tableau1257960717375777981[#All],2,0)))</f>
        <v>0</v>
      </c>
      <c r="H10" s="63"/>
      <c r="I10"/>
      <c r="J10" s="69">
        <f t="shared" si="1"/>
        <v>8</v>
      </c>
      <c r="K10">
        <v>0</v>
      </c>
      <c r="L10">
        <v>0</v>
      </c>
      <c r="M10">
        <v>9</v>
      </c>
      <c r="N10"/>
      <c r="O10"/>
      <c r="P10"/>
    </row>
    <row r="11" spans="1:18">
      <c r="A11" s="23">
        <f t="shared" si="0"/>
        <v>9</v>
      </c>
      <c r="B11"/>
      <c r="C11" s="1" t="e">
        <f>VLOOKUP(Tableau24681061727476788082[[#This Row],[Pilote]],Tableau2[[Pilote]:[Voiture]],2,0)</f>
        <v>#N/A</v>
      </c>
      <c r="D11" s="85"/>
      <c r="E11" s="86"/>
      <c r="F11" s="85"/>
      <c r="G11" s="19">
        <f>IF(ISERROR(IF(ISNA(VLOOKUP(F11,Tableau1257960717375777981[#All],1,0)),"",VLOOKUP(F11,Tableau1257960717375777981[#All],4,0))+IF(ISNA(VLOOKUP(E11,Tableau1257960717375777981[#All],1,0)),"",VLOOKUP(F11,Tableau1257960717375777981[#All],3,0))+IF(ISNA(VLOOKUP(D11,Tableau1257960717375777981[#All],1,0)),"",VLOOKUP(F11,Tableau1257960717375777981[#All],2,0))),0,IF(ISNA(VLOOKUP(F11,Tableau1257960717375777981[#All],1,0)),"",VLOOKUP(F11,Tableau1257960717375777981[#All],4,0))+IF(ISNA(VLOOKUP(E11,Tableau1257960717375777981[#All],1,0)),"",VLOOKUP(F11,Tableau1257960717375777981[#All],3,0))+IF(ISNA(VLOOKUP(D11,Tableau1257960717375777981[#All],1,0)),"",VLOOKUP(F11,Tableau1257960717375777981[#All],2,0)))</f>
        <v>0</v>
      </c>
      <c r="H11" s="63"/>
      <c r="I11"/>
      <c r="J11" s="69">
        <f t="shared" si="1"/>
        <v>9</v>
      </c>
      <c r="K11">
        <v>0</v>
      </c>
      <c r="L11">
        <v>0</v>
      </c>
      <c r="M11">
        <v>8</v>
      </c>
      <c r="N11"/>
      <c r="O11"/>
      <c r="P11"/>
    </row>
    <row r="12" spans="1:18">
      <c r="A12" s="23">
        <f t="shared" si="0"/>
        <v>10</v>
      </c>
      <c r="B12"/>
      <c r="C12" s="1" t="e">
        <f>VLOOKUP(Tableau24681061727476788082[[#This Row],[Pilote]],Tableau2[[Pilote]:[Voiture]],2,0)</f>
        <v>#N/A</v>
      </c>
      <c r="D12" s="85"/>
      <c r="E12" s="86"/>
      <c r="F12" s="85"/>
      <c r="G12" s="19">
        <f>IF(ISERROR(IF(ISNA(VLOOKUP(F12,Tableau1257960717375777981[#All],1,0)),"",VLOOKUP(F12,Tableau1257960717375777981[#All],4,0))+IF(ISNA(VLOOKUP(E12,Tableau1257960717375777981[#All],1,0)),"",VLOOKUP(F12,Tableau1257960717375777981[#All],3,0))+IF(ISNA(VLOOKUP(D12,Tableau1257960717375777981[#All],1,0)),"",VLOOKUP(F12,Tableau1257960717375777981[#All],2,0))),0,IF(ISNA(VLOOKUP(F12,Tableau1257960717375777981[#All],1,0)),"",VLOOKUP(F12,Tableau1257960717375777981[#All],4,0))+IF(ISNA(VLOOKUP(E12,Tableau1257960717375777981[#All],1,0)),"",VLOOKUP(F12,Tableau1257960717375777981[#All],3,0))+IF(ISNA(VLOOKUP(D12,Tableau1257960717375777981[#All],1,0)),"",VLOOKUP(F12,Tableau1257960717375777981[#All],2,0)))</f>
        <v>0</v>
      </c>
      <c r="H12" s="63"/>
      <c r="I12"/>
      <c r="J12" s="69">
        <f t="shared" si="1"/>
        <v>10</v>
      </c>
      <c r="K12">
        <v>0</v>
      </c>
      <c r="L12">
        <v>0</v>
      </c>
      <c r="M12">
        <v>7</v>
      </c>
      <c r="N12"/>
      <c r="O12"/>
      <c r="P12"/>
    </row>
    <row r="13" spans="1:18">
      <c r="A13" s="23">
        <f t="shared" si="0"/>
        <v>11</v>
      </c>
      <c r="B13"/>
      <c r="C13" s="1" t="e">
        <f>VLOOKUP(Tableau24681061727476788082[[#This Row],[Pilote]],Tableau2[[Pilote]:[Voiture]],2,0)</f>
        <v>#N/A</v>
      </c>
      <c r="D13" s="85"/>
      <c r="E13" s="86"/>
      <c r="F13" s="85"/>
      <c r="G13" s="19">
        <f>IF(ISERROR(IF(ISNA(VLOOKUP(F13,Tableau1257960717375777981[#All],1,0)),"",VLOOKUP(F13,Tableau1257960717375777981[#All],4,0))+IF(ISNA(VLOOKUP(E13,Tableau1257960717375777981[#All],1,0)),"",VLOOKUP(F13,Tableau1257960717375777981[#All],3,0))+IF(ISNA(VLOOKUP(D13,Tableau1257960717375777981[#All],1,0)),"",VLOOKUP(F13,Tableau1257960717375777981[#All],2,0))),0,IF(ISNA(VLOOKUP(F13,Tableau1257960717375777981[#All],1,0)),"",VLOOKUP(F13,Tableau1257960717375777981[#All],4,0))+IF(ISNA(VLOOKUP(E13,Tableau1257960717375777981[#All],1,0)),"",VLOOKUP(F13,Tableau1257960717375777981[#All],3,0))+IF(ISNA(VLOOKUP(D13,Tableau1257960717375777981[#All],1,0)),"",VLOOKUP(F13,Tableau1257960717375777981[#All],2,0)))</f>
        <v>0</v>
      </c>
      <c r="H13" s="63"/>
      <c r="I13"/>
      <c r="J13" s="69">
        <f t="shared" si="1"/>
        <v>11</v>
      </c>
      <c r="K13">
        <v>0</v>
      </c>
      <c r="L13">
        <v>0</v>
      </c>
      <c r="M13">
        <v>6</v>
      </c>
      <c r="N13"/>
      <c r="O13"/>
      <c r="P13"/>
    </row>
    <row r="14" spans="1:18">
      <c r="A14" s="23">
        <f t="shared" si="0"/>
        <v>12</v>
      </c>
      <c r="B14"/>
      <c r="C14" s="1" t="e">
        <f>VLOOKUP(Tableau24681061727476788082[[#This Row],[Pilote]],Tableau2[[Pilote]:[Voiture]],2,0)</f>
        <v>#N/A</v>
      </c>
      <c r="D14" s="85"/>
      <c r="E14" s="86"/>
      <c r="F14" s="85"/>
      <c r="G14" s="19">
        <f>IF(ISERROR(IF(ISNA(VLOOKUP(F14,Tableau1257960717375777981[#All],1,0)),"",VLOOKUP(F14,Tableau1257960717375777981[#All],4,0))+IF(ISNA(VLOOKUP(E14,Tableau1257960717375777981[#All],1,0)),"",VLOOKUP(F14,Tableau1257960717375777981[#All],3,0))+IF(ISNA(VLOOKUP(D14,Tableau1257960717375777981[#All],1,0)),"",VLOOKUP(F14,Tableau1257960717375777981[#All],2,0))),0,IF(ISNA(VLOOKUP(F14,Tableau1257960717375777981[#All],1,0)),"",VLOOKUP(F14,Tableau1257960717375777981[#All],4,0))+IF(ISNA(VLOOKUP(E14,Tableau1257960717375777981[#All],1,0)),"",VLOOKUP(F14,Tableau1257960717375777981[#All],3,0))+IF(ISNA(VLOOKUP(D14,Tableau1257960717375777981[#All],1,0)),"",VLOOKUP(F14,Tableau1257960717375777981[#All],2,0)))</f>
        <v>0</v>
      </c>
      <c r="H14" s="63"/>
      <c r="I14"/>
      <c r="J14" s="69">
        <f t="shared" si="1"/>
        <v>12</v>
      </c>
      <c r="K14">
        <v>0</v>
      </c>
      <c r="L14">
        <v>0</v>
      </c>
      <c r="M14">
        <v>5</v>
      </c>
      <c r="N14"/>
      <c r="O14"/>
      <c r="P14"/>
    </row>
    <row r="15" spans="1:18">
      <c r="A15" s="23">
        <f t="shared" si="0"/>
        <v>13</v>
      </c>
      <c r="B15"/>
      <c r="C15" s="1" t="e">
        <f>VLOOKUP(Tableau24681061727476788082[[#This Row],[Pilote]],Tableau2[[Pilote]:[Voiture]],2,0)</f>
        <v>#N/A</v>
      </c>
      <c r="D15" s="85"/>
      <c r="E15" s="86"/>
      <c r="F15" s="85"/>
      <c r="G15" s="19">
        <f>IF(ISERROR(IF(ISNA(VLOOKUP(F15,Tableau1257960717375777981[#All],1,0)),"",VLOOKUP(F15,Tableau1257960717375777981[#All],4,0))+IF(ISNA(VLOOKUP(E15,Tableau1257960717375777981[#All],1,0)),"",VLOOKUP(F15,Tableau1257960717375777981[#All],3,0))+IF(ISNA(VLOOKUP(D15,Tableau1257960717375777981[#All],1,0)),"",VLOOKUP(F15,Tableau1257960717375777981[#All],2,0))),0,IF(ISNA(VLOOKUP(F15,Tableau1257960717375777981[#All],1,0)),"",VLOOKUP(F15,Tableau1257960717375777981[#All],4,0))+IF(ISNA(VLOOKUP(E15,Tableau1257960717375777981[#All],1,0)),"",VLOOKUP(F15,Tableau1257960717375777981[#All],3,0))+IF(ISNA(VLOOKUP(D15,Tableau1257960717375777981[#All],1,0)),"",VLOOKUP(F15,Tableau1257960717375777981[#All],2,0)))</f>
        <v>0</v>
      </c>
      <c r="H15" s="63"/>
      <c r="I15"/>
      <c r="J15" s="69">
        <f t="shared" si="1"/>
        <v>13</v>
      </c>
      <c r="K15">
        <v>0</v>
      </c>
      <c r="L15">
        <v>0</v>
      </c>
      <c r="M15">
        <v>4</v>
      </c>
      <c r="N15"/>
      <c r="O15"/>
      <c r="P15"/>
    </row>
    <row r="16" spans="1:18">
      <c r="A16" s="23">
        <f t="shared" si="0"/>
        <v>14</v>
      </c>
      <c r="B16"/>
      <c r="C16" s="1" t="e">
        <f>VLOOKUP(Tableau24681061727476788082[[#This Row],[Pilote]],Tableau2[[Pilote]:[Voiture]],2,0)</f>
        <v>#N/A</v>
      </c>
      <c r="D16" s="85"/>
      <c r="E16" s="86"/>
      <c r="F16" s="85"/>
      <c r="G16" s="19">
        <f>IF(ISERROR(IF(ISNA(VLOOKUP(F16,Tableau1257960717375777981[#All],1,0)),"",VLOOKUP(F16,Tableau1257960717375777981[#All],4,0))+IF(ISNA(VLOOKUP(E16,Tableau1257960717375777981[#All],1,0)),"",VLOOKUP(F16,Tableau1257960717375777981[#All],3,0))+IF(ISNA(VLOOKUP(D16,Tableau1257960717375777981[#All],1,0)),"",VLOOKUP(F16,Tableau1257960717375777981[#All],2,0))),0,IF(ISNA(VLOOKUP(F16,Tableau1257960717375777981[#All],1,0)),"",VLOOKUP(F16,Tableau1257960717375777981[#All],4,0))+IF(ISNA(VLOOKUP(E16,Tableau1257960717375777981[#All],1,0)),"",VLOOKUP(F16,Tableau1257960717375777981[#All],3,0))+IF(ISNA(VLOOKUP(D16,Tableau1257960717375777981[#All],1,0)),"",VLOOKUP(F16,Tableau1257960717375777981[#All],2,0)))</f>
        <v>0</v>
      </c>
      <c r="H16" s="63"/>
      <c r="I16"/>
      <c r="J16" s="69">
        <f t="shared" si="1"/>
        <v>14</v>
      </c>
      <c r="K16">
        <v>0</v>
      </c>
      <c r="L16">
        <v>0</v>
      </c>
      <c r="M16">
        <v>3</v>
      </c>
      <c r="N16"/>
      <c r="O16"/>
      <c r="P16"/>
    </row>
    <row r="17" spans="1:18">
      <c r="A17" s="23">
        <f t="shared" si="0"/>
        <v>15</v>
      </c>
      <c r="B17"/>
      <c r="C17" s="1" t="e">
        <f>VLOOKUP(Tableau24681061727476788082[[#This Row],[Pilote]],Tableau2[[Pilote]:[Voiture]],2,0)</f>
        <v>#N/A</v>
      </c>
      <c r="D17" s="85"/>
      <c r="E17" s="86"/>
      <c r="F17" s="85"/>
      <c r="G17" s="19">
        <f>IF(ISERROR(IF(ISNA(VLOOKUP(F17,Tableau1257960717375777981[#All],1,0)),"",VLOOKUP(F17,Tableau1257960717375777981[#All],4,0))+IF(ISNA(VLOOKUP(E17,Tableau1257960717375777981[#All],1,0)),"",VLOOKUP(F17,Tableau1257960717375777981[#All],3,0))+IF(ISNA(VLOOKUP(D17,Tableau1257960717375777981[#All],1,0)),"",VLOOKUP(F17,Tableau1257960717375777981[#All],2,0))),0,IF(ISNA(VLOOKUP(F17,Tableau1257960717375777981[#All],1,0)),"",VLOOKUP(F17,Tableau1257960717375777981[#All],4,0))+IF(ISNA(VLOOKUP(E17,Tableau1257960717375777981[#All],1,0)),"",VLOOKUP(F17,Tableau1257960717375777981[#All],3,0))+IF(ISNA(VLOOKUP(D17,Tableau1257960717375777981[#All],1,0)),"",VLOOKUP(F17,Tableau1257960717375777981[#All],2,0)))</f>
        <v>0</v>
      </c>
      <c r="H17" s="20"/>
      <c r="I17"/>
      <c r="J17" s="69">
        <f t="shared" si="1"/>
        <v>15</v>
      </c>
      <c r="K17">
        <v>0</v>
      </c>
      <c r="L17">
        <v>0</v>
      </c>
      <c r="M17">
        <v>2</v>
      </c>
      <c r="N17"/>
      <c r="O17"/>
      <c r="P17"/>
    </row>
    <row r="18" spans="1:18">
      <c r="A18" s="24">
        <f t="shared" si="0"/>
        <v>16</v>
      </c>
      <c r="B18"/>
      <c r="C18" s="1" t="e">
        <f>VLOOKUP(Tableau24681061727476788082[[#This Row],[Pilote]],Tableau2[[Pilote]:[Voiture]],2,0)</f>
        <v>#N/A</v>
      </c>
      <c r="D18" s="85"/>
      <c r="E18" s="86"/>
      <c r="F18" s="85"/>
      <c r="G18" s="19">
        <f>IF(ISERROR(IF(ISNA(VLOOKUP(F18,Tableau1257960717375777981[#All],1,0)),"",VLOOKUP(F18,Tableau1257960717375777981[#All],4,0))+IF(ISNA(VLOOKUP(E18,Tableau1257960717375777981[#All],1,0)),"",VLOOKUP(F18,Tableau1257960717375777981[#All],3,0))+IF(ISNA(VLOOKUP(D18,Tableau1257960717375777981[#All],1,0)),"",VLOOKUP(F18,Tableau1257960717375777981[#All],2,0))),0,IF(ISNA(VLOOKUP(F18,Tableau1257960717375777981[#All],1,0)),"",VLOOKUP(F18,Tableau1257960717375777981[#All],4,0))+IF(ISNA(VLOOKUP(E18,Tableau1257960717375777981[#All],1,0)),"",VLOOKUP(F18,Tableau1257960717375777981[#All],3,0))+IF(ISNA(VLOOKUP(D18,Tableau1257960717375777981[#All],1,0)),"",VLOOKUP(F18,Tableau1257960717375777981[#All],2,0)))</f>
        <v>0</v>
      </c>
      <c r="H18" s="20"/>
      <c r="I18"/>
      <c r="J18" s="69">
        <f t="shared" si="1"/>
        <v>16</v>
      </c>
      <c r="K18">
        <v>0</v>
      </c>
      <c r="L18">
        <v>0</v>
      </c>
      <c r="M18">
        <v>1</v>
      </c>
      <c r="N18"/>
      <c r="O18"/>
      <c r="P18"/>
    </row>
    <row r="19" spans="1:18" ht="15.75" thickBot="1">
      <c r="A19"/>
      <c r="B19" s="1"/>
      <c r="C19" s="1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5.75" thickTop="1">
      <c r="A20"/>
      <c r="B20" s="1"/>
      <c r="C20" s="1"/>
      <c r="D20"/>
      <c r="E20"/>
      <c r="F20"/>
      <c r="G20"/>
      <c r="H20"/>
      <c r="I20"/>
      <c r="J20"/>
      <c r="K20"/>
      <c r="L20"/>
      <c r="M20"/>
      <c r="N20"/>
      <c r="O20" s="114" t="s">
        <v>14</v>
      </c>
      <c r="P20" s="116"/>
      <c r="Q20" s="6"/>
      <c r="R20" s="6"/>
    </row>
    <row r="21" spans="1:18" ht="15.75" thickBo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123">
        <v>4</v>
      </c>
      <c r="P21" s="124"/>
      <c r="Q21" s="83"/>
      <c r="R21" s="83"/>
    </row>
    <row r="22" spans="1:18" ht="15.75" thickTop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125" t="s">
        <v>98</v>
      </c>
      <c r="P22" s="126"/>
      <c r="Q22" s="6"/>
      <c r="R22" s="6"/>
    </row>
    <row r="23" spans="1:18" ht="15.75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118">
        <f>SUM(Tableau24681061727476788082[Pts])/(2*O21)</f>
        <v>0</v>
      </c>
      <c r="P23" s="119"/>
      <c r="Q23" s="84"/>
      <c r="R23" s="84"/>
    </row>
    <row r="24" spans="1:18" ht="15.75" thickTop="1">
      <c r="A24" s="44"/>
      <c r="B24" s="47"/>
      <c r="C24" s="46"/>
      <c r="D24" s="50"/>
      <c r="E24" s="51"/>
      <c r="F24" s="9"/>
      <c r="H24" s="21"/>
      <c r="J24" s="44"/>
      <c r="K24" s="45"/>
      <c r="L24" s="45"/>
      <c r="M24" s="45"/>
    </row>
    <row r="25" spans="1:18">
      <c r="A25" s="44"/>
      <c r="B25" s="48"/>
      <c r="C25" s="46"/>
      <c r="D25" s="50"/>
      <c r="E25" s="73"/>
      <c r="F25" s="9"/>
      <c r="H25" s="21"/>
      <c r="J25" s="44"/>
      <c r="K25" s="45"/>
      <c r="L25" s="45"/>
      <c r="M25" s="45"/>
    </row>
    <row r="26" spans="1:18">
      <c r="A26" s="44"/>
      <c r="B26" s="47"/>
      <c r="C26" s="46"/>
      <c r="D26" s="50"/>
      <c r="E26" s="51"/>
      <c r="F26" s="9"/>
      <c r="H26" s="21"/>
      <c r="J26" s="44"/>
      <c r="K26" s="45"/>
      <c r="L26" s="45"/>
      <c r="M26" s="45"/>
    </row>
    <row r="27" spans="1:18">
      <c r="A27" s="44"/>
      <c r="B27" s="47"/>
      <c r="C27" s="46"/>
      <c r="D27" s="50"/>
      <c r="E27" s="51"/>
      <c r="F27" s="9"/>
      <c r="H27" s="21"/>
      <c r="J27" s="44"/>
      <c r="K27" s="45"/>
      <c r="L27" s="45"/>
      <c r="M27" s="45"/>
    </row>
    <row r="28" spans="1:18">
      <c r="A28" s="44"/>
      <c r="B28" s="47"/>
      <c r="C28" s="46"/>
      <c r="D28" s="50"/>
      <c r="E28" s="51"/>
      <c r="F28" s="9"/>
      <c r="H28" s="21"/>
      <c r="J28" s="78"/>
      <c r="K28" s="45"/>
      <c r="L28" s="45"/>
      <c r="M28" s="45"/>
    </row>
    <row r="29" spans="1:18">
      <c r="A29" s="44"/>
      <c r="B29" s="48"/>
      <c r="C29" s="46"/>
      <c r="D29" s="50"/>
      <c r="E29" s="73"/>
      <c r="F29" s="9"/>
      <c r="H29" s="21"/>
      <c r="J29" s="78"/>
      <c r="K29" s="45"/>
      <c r="L29" s="45"/>
      <c r="M29" s="45"/>
      <c r="P29" s="74"/>
    </row>
    <row r="30" spans="1:18">
      <c r="A30" s="44"/>
      <c r="B30" s="48"/>
      <c r="C30" s="46"/>
      <c r="D30" s="50"/>
      <c r="E30" s="51"/>
      <c r="F30" s="9"/>
      <c r="H30" s="21"/>
      <c r="J30" s="78"/>
      <c r="K30" s="45"/>
      <c r="L30" s="45"/>
      <c r="M30" s="45"/>
      <c r="P30" s="74"/>
    </row>
    <row r="31" spans="1:18">
      <c r="A31" s="44"/>
      <c r="B31" s="48"/>
      <c r="C31" s="46"/>
      <c r="D31" s="50"/>
      <c r="E31" s="51"/>
      <c r="F31" s="9"/>
      <c r="H31" s="21"/>
      <c r="J31" s="78"/>
      <c r="K31" s="45"/>
      <c r="L31" s="45"/>
      <c r="M31" s="45"/>
      <c r="P31" s="74"/>
    </row>
    <row r="32" spans="1:18">
      <c r="A32" s="44"/>
      <c r="B32" s="48"/>
      <c r="C32" s="46"/>
      <c r="D32" s="50"/>
      <c r="E32" s="73"/>
      <c r="F32" s="9"/>
      <c r="H32" s="21"/>
      <c r="J32" s="78"/>
      <c r="K32" s="45"/>
      <c r="L32" s="45"/>
      <c r="M32" s="45"/>
      <c r="P32" s="74"/>
    </row>
    <row r="33" spans="1:16">
      <c r="A33" s="75"/>
      <c r="B33" s="48"/>
      <c r="C33" s="46"/>
      <c r="D33" s="50"/>
      <c r="E33" s="73"/>
      <c r="F33" s="9"/>
      <c r="H33" s="21"/>
      <c r="J33" s="78"/>
      <c r="K33" s="45"/>
      <c r="L33" s="45"/>
      <c r="M33" s="45"/>
      <c r="P33" s="74"/>
    </row>
    <row r="34" spans="1:16">
      <c r="A34" s="76"/>
      <c r="B34" s="47"/>
      <c r="C34" s="46"/>
      <c r="D34" s="50"/>
      <c r="E34" s="51"/>
      <c r="F34" s="9"/>
      <c r="H34" s="21"/>
      <c r="J34" s="78"/>
      <c r="K34" s="45"/>
      <c r="L34" s="45"/>
      <c r="M34" s="45"/>
      <c r="P34" s="74"/>
    </row>
    <row r="35" spans="1:16">
      <c r="A35" s="77"/>
      <c r="B35" s="47"/>
      <c r="C35" s="46"/>
      <c r="D35" s="50"/>
      <c r="E35" s="51"/>
    </row>
    <row r="36" spans="1:16">
      <c r="A36" s="44"/>
      <c r="B36" s="47"/>
      <c r="C36" s="46"/>
      <c r="D36" s="50"/>
      <c r="E36" s="51"/>
    </row>
    <row r="37" spans="1:16">
      <c r="A37" s="44"/>
      <c r="B37" s="47"/>
      <c r="C37" s="46"/>
      <c r="D37" s="50"/>
      <c r="E37" s="51"/>
    </row>
    <row r="38" spans="1:16">
      <c r="A38" s="44"/>
      <c r="B38" s="48"/>
      <c r="C38" s="46"/>
      <c r="D38" s="50"/>
      <c r="E38" s="73"/>
    </row>
    <row r="39" spans="1:16">
      <c r="A39" s="44"/>
      <c r="B39" s="47"/>
      <c r="C39" s="46"/>
      <c r="D39" s="50"/>
      <c r="E39" s="51"/>
    </row>
    <row r="40" spans="1:16">
      <c r="A40" s="44"/>
      <c r="B40" s="48"/>
      <c r="C40" s="46"/>
      <c r="D40" s="50"/>
      <c r="E40" s="73"/>
    </row>
    <row r="41" spans="1:16">
      <c r="A41" s="44"/>
      <c r="B41" s="48"/>
      <c r="C41" s="52"/>
      <c r="D41" s="50"/>
      <c r="E41" s="73"/>
    </row>
    <row r="43" spans="1:16">
      <c r="A43" s="120"/>
      <c r="B43" s="120"/>
      <c r="C43" s="120"/>
      <c r="D43" s="120"/>
      <c r="E43" s="120"/>
      <c r="F43" s="120"/>
    </row>
    <row r="44" spans="1:16">
      <c r="A44" s="74"/>
      <c r="D44" s="49"/>
      <c r="E44" s="49"/>
      <c r="F44" s="79"/>
    </row>
    <row r="45" spans="1:16">
      <c r="A45" s="44"/>
      <c r="B45" s="47"/>
      <c r="C45" s="46"/>
      <c r="D45" s="50"/>
      <c r="E45" s="51"/>
    </row>
    <row r="46" spans="1:16">
      <c r="A46" s="44"/>
      <c r="B46" s="47"/>
      <c r="C46" s="46"/>
      <c r="D46" s="50"/>
      <c r="E46" s="51"/>
    </row>
    <row r="47" spans="1:16">
      <c r="A47" s="44"/>
      <c r="B47" s="47"/>
      <c r="C47" s="46"/>
      <c r="D47" s="50"/>
      <c r="E47" s="51"/>
    </row>
    <row r="48" spans="1:16">
      <c r="A48" s="44"/>
      <c r="B48" s="47"/>
      <c r="C48" s="46"/>
      <c r="D48" s="50"/>
      <c r="E48" s="51"/>
    </row>
    <row r="49" spans="1:6">
      <c r="A49" s="44"/>
      <c r="B49" s="47"/>
      <c r="C49" s="46"/>
      <c r="D49" s="50"/>
      <c r="E49" s="51"/>
    </row>
    <row r="50" spans="1:6">
      <c r="A50" s="44"/>
      <c r="B50" s="47"/>
      <c r="C50" s="46"/>
      <c r="D50" s="50"/>
      <c r="E50" s="51"/>
    </row>
    <row r="51" spans="1:6">
      <c r="A51" s="44"/>
      <c r="B51" s="47"/>
      <c r="C51" s="46"/>
      <c r="D51" s="50"/>
      <c r="E51" s="51"/>
    </row>
    <row r="52" spans="1:6">
      <c r="A52" s="44"/>
      <c r="B52" s="47"/>
      <c r="C52" s="46"/>
      <c r="D52" s="50"/>
      <c r="E52" s="51"/>
    </row>
    <row r="53" spans="1:6">
      <c r="A53" s="44"/>
      <c r="B53" s="47"/>
      <c r="C53" s="46"/>
      <c r="D53" s="50"/>
      <c r="E53" s="51"/>
    </row>
    <row r="54" spans="1:6">
      <c r="A54" s="75"/>
      <c r="B54" s="48"/>
      <c r="C54" s="46"/>
      <c r="D54" s="50"/>
      <c r="E54" s="51"/>
    </row>
    <row r="55" spans="1:6">
      <c r="A55" s="76"/>
      <c r="B55" s="48"/>
      <c r="C55" s="46"/>
      <c r="D55" s="50"/>
      <c r="E55" s="51"/>
    </row>
    <row r="56" spans="1:6">
      <c r="A56" s="77"/>
      <c r="B56" s="48"/>
      <c r="C56" s="46"/>
      <c r="D56" s="50"/>
      <c r="E56" s="51"/>
    </row>
    <row r="57" spans="1:6">
      <c r="A57" s="44"/>
      <c r="B57" s="48"/>
      <c r="C57" s="46"/>
      <c r="D57" s="50"/>
      <c r="E57" s="51"/>
    </row>
    <row r="58" spans="1:6">
      <c r="A58" s="44"/>
      <c r="B58" s="48"/>
      <c r="C58" s="46"/>
      <c r="D58" s="50"/>
      <c r="E58" s="51"/>
    </row>
    <row r="59" spans="1:6">
      <c r="A59" s="44"/>
      <c r="B59" s="48"/>
      <c r="C59" s="52"/>
      <c r="D59" s="50"/>
      <c r="E59" s="51"/>
    </row>
    <row r="60" spans="1:6">
      <c r="A60" s="44"/>
      <c r="B60" s="48"/>
      <c r="C60" s="46"/>
      <c r="D60" s="50"/>
      <c r="E60" s="51"/>
    </row>
    <row r="61" spans="1:6">
      <c r="A61" s="44"/>
      <c r="B61" s="48"/>
      <c r="C61" s="46"/>
      <c r="D61" s="50"/>
      <c r="E61" s="51"/>
    </row>
    <row r="62" spans="1:6">
      <c r="A62" s="44"/>
      <c r="B62" s="48"/>
      <c r="C62" s="46"/>
      <c r="D62" s="50"/>
      <c r="E62" s="51"/>
    </row>
    <row r="64" spans="1:6">
      <c r="A64" s="120"/>
      <c r="B64" s="120"/>
      <c r="C64" s="120"/>
      <c r="D64" s="120"/>
      <c r="E64" s="120"/>
      <c r="F64" s="120"/>
    </row>
    <row r="65" spans="1:6">
      <c r="A65" s="74"/>
      <c r="D65" s="49"/>
      <c r="E65" s="49"/>
      <c r="F65" s="79"/>
    </row>
    <row r="66" spans="1:6">
      <c r="A66" s="44"/>
      <c r="B66" s="47"/>
      <c r="C66" s="46"/>
      <c r="D66" s="50"/>
      <c r="E66" s="51"/>
    </row>
    <row r="67" spans="1:6">
      <c r="A67" s="44"/>
      <c r="B67" s="47"/>
      <c r="C67" s="46"/>
      <c r="D67" s="50"/>
      <c r="E67" s="73"/>
    </row>
    <row r="68" spans="1:6">
      <c r="A68" s="44"/>
      <c r="B68" s="47"/>
      <c r="C68" s="46"/>
      <c r="D68" s="50"/>
      <c r="E68" s="73"/>
    </row>
    <row r="69" spans="1:6">
      <c r="A69" s="44"/>
      <c r="B69" s="47"/>
      <c r="C69" s="46"/>
      <c r="D69" s="50"/>
      <c r="E69" s="73"/>
    </row>
    <row r="70" spans="1:6">
      <c r="A70" s="44"/>
      <c r="B70" s="47"/>
      <c r="C70" s="46"/>
      <c r="D70" s="50"/>
      <c r="E70" s="73"/>
    </row>
    <row r="71" spans="1:6">
      <c r="A71" s="44"/>
      <c r="B71" s="47"/>
      <c r="C71" s="46"/>
      <c r="D71" s="50"/>
      <c r="E71" s="73"/>
    </row>
    <row r="72" spans="1:6">
      <c r="A72" s="44"/>
      <c r="B72" s="47"/>
      <c r="C72" s="46"/>
      <c r="D72" s="50"/>
      <c r="E72" s="73"/>
    </row>
    <row r="73" spans="1:6">
      <c r="A73" s="44"/>
      <c r="B73" s="47"/>
      <c r="C73" s="46"/>
      <c r="D73" s="50"/>
      <c r="E73" s="73"/>
    </row>
    <row r="74" spans="1:6">
      <c r="A74" s="44"/>
      <c r="B74" s="47"/>
      <c r="C74" s="52"/>
      <c r="D74" s="80"/>
      <c r="E74" s="80"/>
    </row>
    <row r="75" spans="1:6">
      <c r="A75" s="75"/>
      <c r="B75" s="48"/>
      <c r="C75" s="52"/>
      <c r="D75" s="50"/>
      <c r="E75" s="73"/>
    </row>
    <row r="76" spans="1:6">
      <c r="A76" s="81"/>
      <c r="B76" s="48"/>
      <c r="C76" s="46"/>
      <c r="D76" s="50"/>
      <c r="E76" s="73"/>
    </row>
    <row r="77" spans="1:6">
      <c r="A77" s="77"/>
      <c r="B77" s="48"/>
      <c r="C77" s="46"/>
      <c r="D77" s="50"/>
      <c r="E77" s="73"/>
    </row>
    <row r="78" spans="1:6">
      <c r="A78" s="44"/>
      <c r="B78" s="48"/>
      <c r="C78" s="46"/>
      <c r="D78" s="50"/>
      <c r="E78" s="73"/>
    </row>
    <row r="79" spans="1:6">
      <c r="A79" s="44"/>
      <c r="B79" s="48"/>
      <c r="C79" s="46"/>
      <c r="D79" s="50"/>
      <c r="E79" s="73"/>
    </row>
    <row r="80" spans="1:6">
      <c r="A80" s="44"/>
      <c r="B80" s="48"/>
      <c r="C80" s="46"/>
      <c r="D80" s="50"/>
      <c r="E80" s="73"/>
    </row>
    <row r="81" spans="1:6">
      <c r="A81" s="44"/>
      <c r="B81" s="48"/>
      <c r="C81" s="46"/>
      <c r="D81" s="50"/>
      <c r="E81" s="82"/>
    </row>
    <row r="82" spans="1:6">
      <c r="A82" s="44"/>
      <c r="B82" s="48"/>
      <c r="C82" s="46"/>
      <c r="D82" s="50"/>
      <c r="E82" s="82"/>
    </row>
    <row r="83" spans="1:6">
      <c r="A83" s="44"/>
      <c r="B83" s="48"/>
      <c r="C83" s="52"/>
      <c r="D83" s="57"/>
      <c r="E83" s="80"/>
      <c r="F83" s="43"/>
    </row>
  </sheetData>
  <mergeCells count="10">
    <mergeCell ref="O22:P22"/>
    <mergeCell ref="O23:P23"/>
    <mergeCell ref="A43:F43"/>
    <mergeCell ref="A64:F64"/>
    <mergeCell ref="A1:B1"/>
    <mergeCell ref="D1:E1"/>
    <mergeCell ref="F1:G1"/>
    <mergeCell ref="J1:M1"/>
    <mergeCell ref="O20:P20"/>
    <mergeCell ref="O21:P21"/>
  </mergeCells>
  <dataValidations count="3">
    <dataValidation errorStyle="information" operator="greaterThan" allowBlank="1" errorTitle="Non inscrit" error="Cet emplacement excède le nombre d'inscrits." sqref="K28:M34"/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Classement général</vt:lpstr>
      <vt:lpstr>Lest</vt:lpstr>
      <vt:lpstr>Manche 1</vt:lpstr>
      <vt:lpstr>Manche 2</vt:lpstr>
      <vt:lpstr>Manche 3</vt:lpstr>
      <vt:lpstr>Manche 4</vt:lpstr>
      <vt:lpstr>Manche 5</vt:lpstr>
      <vt:lpstr>Manche 6</vt:lpstr>
      <vt:lpstr>Manche 7</vt:lpstr>
      <vt:lpstr>Manche 8</vt:lpstr>
      <vt:lpstr>Modèle 1 groupe</vt:lpstr>
      <vt:lpstr>Modèle 2 groupes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GT-Alex</cp:lastModifiedBy>
  <dcterms:created xsi:type="dcterms:W3CDTF">2015-09-08T12:42:31Z</dcterms:created>
  <dcterms:modified xsi:type="dcterms:W3CDTF">2017-01-16T21:05:49Z</dcterms:modified>
</cp:coreProperties>
</file>