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2440" windowHeight="9552"/>
  </bookViews>
  <sheets>
    <sheet name="IMPÔT" sheetId="4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7" i="4" l="1"/>
  <c r="D53" i="4"/>
  <c r="D29" i="4"/>
  <c r="G93" i="4"/>
  <c r="G92" i="4"/>
  <c r="H92" i="4" s="1"/>
  <c r="N88" i="4"/>
  <c r="M88" i="4"/>
  <c r="O87" i="4"/>
  <c r="E81" i="4"/>
  <c r="G77" i="4"/>
  <c r="G69" i="4"/>
  <c r="G68" i="4"/>
  <c r="H68" i="4" s="1"/>
  <c r="K66" i="4"/>
  <c r="C65" i="4"/>
  <c r="C89" i="4" s="1"/>
  <c r="B90" i="4" s="1"/>
  <c r="N64" i="4"/>
  <c r="M64" i="4"/>
  <c r="C64" i="4"/>
  <c r="C88" i="4" s="1"/>
  <c r="B89" i="4" s="1"/>
  <c r="O63" i="4"/>
  <c r="C63" i="4"/>
  <c r="B64" i="4" s="1"/>
  <c r="B63" i="4"/>
  <c r="C62" i="4"/>
  <c r="C86" i="4" s="1"/>
  <c r="B87" i="4" s="1"/>
  <c r="E57" i="4"/>
  <c r="G53" i="4"/>
  <c r="G45" i="4"/>
  <c r="G44" i="4"/>
  <c r="B42" i="4"/>
  <c r="B41" i="4"/>
  <c r="N40" i="4"/>
  <c r="M40" i="4"/>
  <c r="B40" i="4"/>
  <c r="O39" i="4"/>
  <c r="B39" i="4"/>
  <c r="E33" i="4"/>
  <c r="G29" i="4"/>
  <c r="F30" i="4"/>
  <c r="H25" i="4"/>
  <c r="G21" i="4"/>
  <c r="G20" i="4"/>
  <c r="H20" i="4" s="1"/>
  <c r="B18" i="4"/>
  <c r="B17" i="4"/>
  <c r="N16" i="4"/>
  <c r="E9" i="4" s="1"/>
  <c r="M16" i="4"/>
  <c r="B16" i="4"/>
  <c r="O15" i="4"/>
  <c r="B15" i="4"/>
  <c r="F6" i="4"/>
  <c r="G5" i="4"/>
  <c r="H44" i="4" l="1"/>
  <c r="E7" i="4"/>
  <c r="E10" i="4" s="1"/>
  <c r="E18" i="4" s="1"/>
  <c r="E31" i="4"/>
  <c r="E34" i="4" s="1"/>
  <c r="B65" i="4"/>
  <c r="C87" i="4"/>
  <c r="B88" i="4" s="1"/>
  <c r="H49" i="4"/>
  <c r="F54" i="4"/>
  <c r="E55" i="4" s="1"/>
  <c r="E58" i="4" s="1"/>
  <c r="B66" i="4"/>
  <c r="F78" i="4"/>
  <c r="E79" i="4" s="1"/>
  <c r="E82" i="4" s="1"/>
  <c r="E14" i="4" l="1"/>
  <c r="G14" i="4" s="1"/>
  <c r="E15" i="4"/>
  <c r="G15" i="4" s="1"/>
  <c r="E17" i="4"/>
  <c r="G17" i="4" s="1"/>
  <c r="E16" i="4"/>
  <c r="G16" i="4" s="1"/>
  <c r="H19" i="4" s="1"/>
  <c r="H22" i="4" s="1"/>
  <c r="E88" i="4"/>
  <c r="G88" i="4" s="1"/>
  <c r="E86" i="4"/>
  <c r="G86" i="4" s="1"/>
  <c r="E89" i="4"/>
  <c r="G89" i="4" s="1"/>
  <c r="E87" i="4"/>
  <c r="G87" i="4" s="1"/>
  <c r="E90" i="4"/>
  <c r="E63" i="4"/>
  <c r="G63" i="4" s="1"/>
  <c r="E66" i="4"/>
  <c r="E64" i="4"/>
  <c r="G64" i="4" s="1"/>
  <c r="E62" i="4"/>
  <c r="G62" i="4" s="1"/>
  <c r="E65" i="4"/>
  <c r="G65" i="4" s="1"/>
  <c r="H73" i="4"/>
  <c r="B84" i="4" s="1"/>
  <c r="B60" i="4"/>
  <c r="E39" i="4"/>
  <c r="G39" i="4" s="1"/>
  <c r="E38" i="4"/>
  <c r="G38" i="4" s="1"/>
  <c r="E42" i="4"/>
  <c r="E40" i="4"/>
  <c r="G40" i="4" s="1"/>
  <c r="E41" i="4"/>
  <c r="G41" i="4" s="1"/>
  <c r="G18" i="4"/>
  <c r="H7" i="4"/>
  <c r="G42" i="4" l="1"/>
  <c r="H43" i="4" s="1"/>
  <c r="H46" i="4" s="1"/>
  <c r="H31" i="4"/>
  <c r="G66" i="4"/>
  <c r="H55" i="4"/>
  <c r="H67" i="4"/>
  <c r="H70" i="4" s="1"/>
  <c r="D70" i="4" s="1"/>
  <c r="D22" i="4"/>
  <c r="G90" i="4"/>
  <c r="H91" i="4" s="1"/>
  <c r="H94" i="4" s="1"/>
  <c r="D94" i="4" s="1"/>
  <c r="H79" i="4"/>
  <c r="D46" i="4" l="1"/>
</calcChain>
</file>

<file path=xl/sharedStrings.xml><?xml version="1.0" encoding="utf-8"?>
<sst xmlns="http://schemas.openxmlformats.org/spreadsheetml/2006/main" count="186" uniqueCount="43">
  <si>
    <t>IMPÔT</t>
  </si>
  <si>
    <t xml:space="preserve">Calculer une distance : </t>
  </si>
  <si>
    <t>http://calculerlesdistances.com/index.html</t>
  </si>
  <si>
    <t>Puissance administrative</t>
  </si>
  <si>
    <t>Moins de 5000 Km</t>
  </si>
  <si>
    <t>De 5000 à 20000 Km</t>
  </si>
  <si>
    <t>Plus de 20000 Km</t>
  </si>
  <si>
    <t>Revenus Bruts :</t>
  </si>
  <si>
    <t>TMI</t>
  </si>
  <si>
    <t>Distance</t>
  </si>
  <si>
    <t>X par:</t>
  </si>
  <si>
    <t>Déduction 10% ou Frais réels :</t>
  </si>
  <si>
    <t>3 CV et moins</t>
  </si>
  <si>
    <t>Revenu Fiscal de Référence :</t>
  </si>
  <si>
    <t>4 CV</t>
  </si>
  <si>
    <t>Nombres de parts :</t>
  </si>
  <si>
    <t>5 CV</t>
  </si>
  <si>
    <t>Frais Réels :</t>
  </si>
  <si>
    <t>6 CV</t>
  </si>
  <si>
    <t>Calcule du revenu net imposable divisé le nombre de parts :</t>
  </si>
  <si>
    <t>7 CV et plus</t>
  </si>
  <si>
    <t>Montant Brut de l'Impôt multiplié par le nombre de parts :</t>
  </si>
  <si>
    <t>De</t>
  </si>
  <si>
    <t>à</t>
  </si>
  <si>
    <t>Taux</t>
  </si>
  <si>
    <t>Montant brut de l'Impôt</t>
  </si>
  <si>
    <t>Distance domicile / travail / an</t>
  </si>
  <si>
    <t>Par jour aller/retour</t>
  </si>
  <si>
    <t>Par semaines aller/retour</t>
  </si>
  <si>
    <t>Par an aller/retour</t>
  </si>
  <si>
    <t>Frais réels</t>
  </si>
  <si>
    <t>Tranche 1</t>
  </si>
  <si>
    <t>Tranche 2</t>
  </si>
  <si>
    <t>Tranche 3</t>
  </si>
  <si>
    <t>Tranche 4</t>
  </si>
  <si>
    <t>Tranche 5</t>
  </si>
  <si>
    <t>et plus</t>
  </si>
  <si>
    <t>Total net :</t>
  </si>
  <si>
    <t>Dons aux œuvres :</t>
  </si>
  <si>
    <t>Emploi salarié à domicile :</t>
  </si>
  <si>
    <t>Taux d'Imposition :</t>
  </si>
  <si>
    <t>Montant Dû :</t>
  </si>
  <si>
    <t>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</si>
</sst>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  <numFmt numFmtId="166" formatCode="0&quot; Km&quot;"/>
    <numFmt numFmtId="167" formatCode="#,##0.000\ &quot;€&quot;;[Red]\-#,##0.000\ &quot;€&quot;"/>
  </numFmts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u/>
      <sz val="8.8000000000000007"/>
      <color theme="10"/>
      <name val="Calibri"/>
      <family val="2"/>
    </font>
    <font>
      <b/>
      <sz val="16"/>
      <color theme="10"/>
      <name val="Calibri"/>
      <family val="2"/>
    </font>
    <font>
      <b/>
      <sz val="20"/>
      <color rgb="FF0033CC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000000"/>
      <name val="Arial"/>
      <family val="2"/>
    </font>
    <font>
      <sz val="10"/>
      <color indexed="8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ck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rgb="FF0000FF"/>
      </bottom>
      <diagonal/>
    </border>
  </borders>
  <cellStyleXfs count="11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3" borderId="4" xfId="1" applyFont="1" applyFill="1" applyBorder="1" applyAlignment="1">
      <alignment horizontal="right" vertical="center"/>
    </xf>
    <xf numFmtId="0" fontId="4" fillId="3" borderId="5" xfId="1" applyFont="1" applyFill="1" applyBorder="1" applyAlignment="1">
      <alignment horizontal="right" vertical="center"/>
    </xf>
    <xf numFmtId="0" fontId="6" fillId="3" borderId="5" xfId="2" applyFont="1" applyFill="1" applyBorder="1" applyAlignment="1" applyProtection="1">
      <alignment horizontal="left" vertical="center"/>
    </xf>
    <xf numFmtId="0" fontId="6" fillId="3" borderId="6" xfId="2" applyFont="1" applyFill="1" applyBorder="1" applyAlignment="1" applyProtection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horizontal="right" vertical="center"/>
    </xf>
    <xf numFmtId="0" fontId="6" fillId="3" borderId="10" xfId="2" applyFont="1" applyFill="1" applyBorder="1" applyAlignment="1" applyProtection="1">
      <alignment horizontal="left" vertical="center"/>
    </xf>
    <xf numFmtId="0" fontId="6" fillId="3" borderId="11" xfId="2" applyFont="1" applyFill="1" applyBorder="1" applyAlignment="1" applyProtection="1">
      <alignment horizontal="left" vertical="center"/>
    </xf>
    <xf numFmtId="0" fontId="4" fillId="0" borderId="7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0" fontId="4" fillId="0" borderId="0" xfId="1" applyNumberFormat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165" fontId="4" fillId="2" borderId="16" xfId="1" applyNumberFormat="1" applyFont="1" applyFill="1" applyBorder="1" applyAlignment="1" applyProtection="1">
      <alignment horizontal="center" vertical="center"/>
      <protection locked="0"/>
    </xf>
    <xf numFmtId="6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center"/>
    </xf>
    <xf numFmtId="9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9" fillId="0" borderId="0" xfId="1" applyFont="1" applyFill="1" applyBorder="1" applyAlignment="1" applyProtection="1">
      <alignment vertical="center"/>
    </xf>
    <xf numFmtId="0" fontId="4" fillId="0" borderId="12" xfId="1" applyFont="1" applyBorder="1" applyAlignment="1">
      <alignment horizontal="center" vertical="center"/>
    </xf>
    <xf numFmtId="166" fontId="4" fillId="0" borderId="13" xfId="1" applyNumberFormat="1" applyFont="1" applyBorder="1" applyAlignment="1" applyProtection="1">
      <alignment horizontal="center" vertical="center"/>
      <protection locked="0"/>
    </xf>
    <xf numFmtId="167" fontId="4" fillId="5" borderId="13" xfId="1" applyNumberFormat="1" applyFont="1" applyFill="1" applyBorder="1" applyAlignment="1" applyProtection="1">
      <alignment horizontal="center" vertical="center"/>
      <protection locked="0"/>
    </xf>
    <xf numFmtId="6" fontId="4" fillId="5" borderId="13" xfId="1" applyNumberFormat="1" applyFont="1" applyFill="1" applyBorder="1" applyAlignment="1" applyProtection="1">
      <alignment horizontal="center" vertical="center"/>
      <protection locked="0"/>
    </xf>
    <xf numFmtId="167" fontId="4" fillId="5" borderId="14" xfId="1" applyNumberFormat="1" applyFont="1" applyFill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</xf>
    <xf numFmtId="9" fontId="7" fillId="0" borderId="8" xfId="1" applyNumberFormat="1" applyFont="1" applyFill="1" applyBorder="1" applyAlignment="1" applyProtection="1">
      <alignment horizontal="center" vertical="center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166" fontId="4" fillId="0" borderId="0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165" fontId="10" fillId="6" borderId="0" xfId="1" applyNumberFormat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166" fontId="4" fillId="0" borderId="19" xfId="1" applyNumberFormat="1" applyFont="1" applyBorder="1" applyAlignment="1" applyProtection="1">
      <alignment horizontal="center" vertical="center"/>
      <protection locked="0"/>
    </xf>
    <xf numFmtId="167" fontId="4" fillId="5" borderId="19" xfId="1" applyNumberFormat="1" applyFont="1" applyFill="1" applyBorder="1" applyAlignment="1" applyProtection="1">
      <alignment horizontal="center" vertical="center"/>
      <protection locked="0"/>
    </xf>
    <xf numFmtId="6" fontId="4" fillId="5" borderId="19" xfId="1" applyNumberFormat="1" applyFont="1" applyFill="1" applyBorder="1" applyAlignment="1" applyProtection="1">
      <alignment horizontal="center" vertical="center"/>
      <protection locked="0"/>
    </xf>
    <xf numFmtId="167" fontId="4" fillId="5" borderId="2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 wrapText="1"/>
    </xf>
    <xf numFmtId="166" fontId="4" fillId="4" borderId="22" xfId="1" applyNumberFormat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4" fillId="2" borderId="17" xfId="1" applyNumberFormat="1" applyFont="1" applyFill="1" applyBorder="1" applyAlignment="1" applyProtection="1">
      <alignment horizontal="center" vertical="center"/>
      <protection locked="0"/>
    </xf>
    <xf numFmtId="9" fontId="4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66" fontId="4" fillId="4" borderId="13" xfId="1" applyNumberFormat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6" fontId="3" fillId="0" borderId="24" xfId="1" applyNumberFormat="1" applyFont="1" applyBorder="1" applyAlignment="1">
      <alignment horizontal="center" vertical="center"/>
    </xf>
    <xf numFmtId="6" fontId="3" fillId="0" borderId="11" xfId="1" applyNumberFormat="1" applyFont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 wrapText="1"/>
    </xf>
    <xf numFmtId="166" fontId="4" fillId="2" borderId="19" xfId="1" applyNumberFormat="1" applyFont="1" applyFill="1" applyBorder="1" applyAlignment="1" applyProtection="1">
      <alignment horizontal="center" vertical="center"/>
      <protection locked="0"/>
    </xf>
    <xf numFmtId="166" fontId="4" fillId="0" borderId="19" xfId="1" applyNumberFormat="1" applyFont="1" applyBorder="1" applyAlignment="1">
      <alignment horizontal="center" vertical="center"/>
    </xf>
    <xf numFmtId="6" fontId="3" fillId="0" borderId="25" xfId="1" applyNumberFormat="1" applyFont="1" applyBorder="1" applyAlignment="1">
      <alignment horizontal="center" vertical="center"/>
    </xf>
    <xf numFmtId="6" fontId="3" fillId="0" borderId="26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/>
    <xf numFmtId="166" fontId="12" fillId="0" borderId="0" xfId="1" applyNumberFormat="1" applyFont="1" applyBorder="1" applyAlignment="1" applyProtection="1"/>
    <xf numFmtId="0" fontId="13" fillId="0" borderId="7" xfId="1" applyFont="1" applyBorder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10" fontId="13" fillId="0" borderId="0" xfId="1" applyNumberFormat="1" applyFont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165" fontId="10" fillId="7" borderId="0" xfId="1" applyNumberFormat="1" applyFont="1" applyFill="1" applyBorder="1" applyAlignment="1">
      <alignment horizontal="center" vertical="center"/>
    </xf>
    <xf numFmtId="165" fontId="10" fillId="7" borderId="8" xfId="1" applyNumberFormat="1" applyFont="1" applyFill="1" applyBorder="1" applyAlignment="1">
      <alignment horizontal="center" vertical="center"/>
    </xf>
    <xf numFmtId="0" fontId="13" fillId="0" borderId="27" xfId="1" applyFont="1" applyBorder="1" applyAlignment="1">
      <alignment horizontal="right" vertical="center"/>
    </xf>
    <xf numFmtId="0" fontId="13" fillId="0" borderId="28" xfId="1" applyFont="1" applyBorder="1" applyAlignment="1">
      <alignment horizontal="right" vertical="center"/>
    </xf>
    <xf numFmtId="10" fontId="13" fillId="0" borderId="28" xfId="1" applyNumberFormat="1" applyFont="1" applyBorder="1" applyAlignment="1">
      <alignment horizontal="center" vertical="center"/>
    </xf>
    <xf numFmtId="0" fontId="10" fillId="7" borderId="28" xfId="1" applyFont="1" applyFill="1" applyBorder="1" applyAlignment="1">
      <alignment horizontal="center" vertical="center"/>
    </xf>
    <xf numFmtId="165" fontId="10" fillId="7" borderId="28" xfId="1" applyNumberFormat="1" applyFont="1" applyFill="1" applyBorder="1" applyAlignment="1">
      <alignment horizontal="center" vertical="center"/>
    </xf>
    <xf numFmtId="165" fontId="10" fillId="7" borderId="29" xfId="1" applyNumberFormat="1" applyFont="1" applyFill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8" fontId="4" fillId="0" borderId="30" xfId="1" applyNumberFormat="1" applyFont="1" applyFill="1" applyBorder="1" applyAlignment="1" applyProtection="1">
      <alignment horizontal="center" vertical="center"/>
      <protection locked="0"/>
    </xf>
  </cellXfs>
  <cellStyles count="11">
    <cellStyle name="Lien hypertexte" xfId="2" builtinId="8"/>
    <cellStyle name="Normal" xfId="0" builtinId="0"/>
    <cellStyle name="Normal 2" xfId="1"/>
    <cellStyle name="Normal 2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8 2" xfId="10"/>
  </cellStyles>
  <dxfs count="65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lculerlesdistances.com/index.html" TargetMode="External"/><Relationship Id="rId2" Type="http://schemas.openxmlformats.org/officeDocument/2006/relationships/hyperlink" Target="http://calculerlesdistances.com/index.html" TargetMode="External"/><Relationship Id="rId1" Type="http://schemas.openxmlformats.org/officeDocument/2006/relationships/hyperlink" Target="http://calculerlesdistances.com/index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alculerlesdistances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31" zoomScale="80" zoomScaleNormal="80" workbookViewId="0">
      <selection activeCell="L43" sqref="L43"/>
    </sheetView>
  </sheetViews>
  <sheetFormatPr baseColWidth="10" defaultRowHeight="17.399999999999999" x14ac:dyDescent="0.3"/>
  <cols>
    <col min="1" max="1" width="12.8984375" style="4" bestFit="1" customWidth="1"/>
    <col min="2" max="3" width="12" style="4" bestFit="1" customWidth="1"/>
    <col min="4" max="4" width="7" style="4" bestFit="1" customWidth="1"/>
    <col min="5" max="6" width="14.19921875" style="4" customWidth="1"/>
    <col min="7" max="7" width="12.59765625" style="4" customWidth="1"/>
    <col min="8" max="8" width="12" style="4" bestFit="1" customWidth="1"/>
    <col min="9" max="9" width="9.3984375" style="4" customWidth="1"/>
    <col min="10" max="10" width="3.8984375" style="4" customWidth="1"/>
    <col min="11" max="11" width="17.3984375" style="4" customWidth="1"/>
    <col min="12" max="12" width="13.8984375" style="4" customWidth="1"/>
    <col min="13" max="13" width="14.3984375" style="4" customWidth="1"/>
    <col min="14" max="14" width="13.8984375" style="4" customWidth="1"/>
    <col min="15" max="15" width="14.3984375" style="4" customWidth="1"/>
    <col min="16" max="16" width="10" style="4" customWidth="1"/>
    <col min="17" max="17" width="13.8984375" style="4" customWidth="1"/>
    <col min="18" max="18" width="14.3984375" style="4" customWidth="1"/>
    <col min="19" max="16384" width="11.19921875" style="4"/>
  </cols>
  <sheetData>
    <row r="1" spans="1:20" ht="18" customHeight="1" thickTop="1" thickBot="1" x14ac:dyDescent="0.35">
      <c r="A1" s="1" t="s">
        <v>0</v>
      </c>
      <c r="B1" s="2"/>
      <c r="C1" s="2"/>
      <c r="D1" s="2"/>
      <c r="E1" s="2"/>
      <c r="F1" s="2"/>
      <c r="G1" s="2"/>
      <c r="H1" s="2">
        <v>2015</v>
      </c>
      <c r="I1" s="3"/>
      <c r="K1" s="5" t="s">
        <v>1</v>
      </c>
      <c r="L1" s="6"/>
      <c r="M1" s="7" t="s">
        <v>2</v>
      </c>
      <c r="N1" s="7"/>
      <c r="O1" s="7"/>
      <c r="P1" s="7"/>
      <c r="Q1" s="7"/>
      <c r="R1" s="8"/>
    </row>
    <row r="2" spans="1:20" ht="17.399999999999999" customHeight="1" thickBot="1" x14ac:dyDescent="0.35">
      <c r="A2" s="9"/>
      <c r="B2" s="10"/>
      <c r="C2" s="10"/>
      <c r="D2" s="10"/>
      <c r="E2" s="10"/>
      <c r="F2" s="10"/>
      <c r="G2" s="10"/>
      <c r="H2" s="10"/>
      <c r="I2" s="11"/>
      <c r="K2" s="12"/>
      <c r="L2" s="13"/>
      <c r="M2" s="14"/>
      <c r="N2" s="14"/>
      <c r="O2" s="14"/>
      <c r="P2" s="14"/>
      <c r="Q2" s="14"/>
      <c r="R2" s="15"/>
    </row>
    <row r="3" spans="1:20" ht="17.399999999999999" customHeight="1" thickBot="1" x14ac:dyDescent="0.35">
      <c r="A3" s="16"/>
      <c r="B3" s="17"/>
      <c r="C3" s="17"/>
      <c r="D3" s="18"/>
      <c r="E3" s="19"/>
      <c r="F3" s="20"/>
      <c r="G3" s="20"/>
      <c r="I3" s="21"/>
      <c r="K3" s="22" t="s">
        <v>3</v>
      </c>
      <c r="L3" s="23" t="s">
        <v>4</v>
      </c>
      <c r="M3" s="23"/>
      <c r="N3" s="23" t="s">
        <v>5</v>
      </c>
      <c r="O3" s="23"/>
      <c r="P3" s="23"/>
      <c r="Q3" s="23" t="s">
        <v>6</v>
      </c>
      <c r="R3" s="24"/>
    </row>
    <row r="4" spans="1:20" ht="18" thickBot="1" x14ac:dyDescent="0.35">
      <c r="A4" s="16"/>
      <c r="B4" s="17"/>
      <c r="C4" s="17"/>
      <c r="D4" s="18"/>
      <c r="E4" s="102"/>
      <c r="F4" s="102"/>
      <c r="G4" s="25"/>
      <c r="H4" s="25"/>
      <c r="I4" s="26"/>
      <c r="K4" s="22"/>
      <c r="L4" s="23"/>
      <c r="M4" s="23"/>
      <c r="N4" s="23"/>
      <c r="O4" s="23"/>
      <c r="P4" s="23"/>
      <c r="Q4" s="23"/>
      <c r="R4" s="24"/>
    </row>
    <row r="5" spans="1:20" ht="17.399999999999999" customHeight="1" thickBot="1" x14ac:dyDescent="0.35">
      <c r="A5" s="16" t="s">
        <v>7</v>
      </c>
      <c r="B5" s="17"/>
      <c r="C5" s="17"/>
      <c r="D5" s="18">
        <v>2014</v>
      </c>
      <c r="E5" s="27">
        <v>35000</v>
      </c>
      <c r="F5" s="28"/>
      <c r="G5" s="29" t="str">
        <f>IF(L16=0,"",O15)</f>
        <v/>
      </c>
      <c r="H5" s="30" t="s">
        <v>8</v>
      </c>
      <c r="I5" s="31"/>
      <c r="K5" s="22"/>
      <c r="L5" s="32" t="s">
        <v>9</v>
      </c>
      <c r="M5" s="32" t="s">
        <v>10</v>
      </c>
      <c r="N5" s="32" t="s">
        <v>9</v>
      </c>
      <c r="O5" s="33" t="s">
        <v>10</v>
      </c>
      <c r="P5" s="33"/>
      <c r="Q5" s="32" t="s">
        <v>9</v>
      </c>
      <c r="R5" s="34" t="s">
        <v>10</v>
      </c>
    </row>
    <row r="6" spans="1:20" ht="17.399999999999999" customHeight="1" thickBot="1" x14ac:dyDescent="0.35">
      <c r="A6" s="35" t="s">
        <v>11</v>
      </c>
      <c r="B6" s="36"/>
      <c r="C6" s="36"/>
      <c r="D6" s="36"/>
      <c r="E6" s="37">
        <v>0.1</v>
      </c>
      <c r="F6" s="38">
        <f>ROUND(E5*E6,0)</f>
        <v>3500</v>
      </c>
      <c r="G6" s="29"/>
      <c r="H6" s="30"/>
      <c r="I6" s="31"/>
      <c r="J6" s="39"/>
      <c r="K6" s="40" t="s">
        <v>12</v>
      </c>
      <c r="L6" s="41"/>
      <c r="M6" s="42">
        <v>0.41</v>
      </c>
      <c r="N6" s="41"/>
      <c r="O6" s="42">
        <v>0.245</v>
      </c>
      <c r="P6" s="43">
        <v>824</v>
      </c>
      <c r="Q6" s="41"/>
      <c r="R6" s="44">
        <v>0.28599999999999998</v>
      </c>
    </row>
    <row r="7" spans="1:20" ht="17.399999999999999" customHeight="1" thickBot="1" x14ac:dyDescent="0.35">
      <c r="A7" s="16" t="s">
        <v>13</v>
      </c>
      <c r="B7" s="17"/>
      <c r="C7" s="17"/>
      <c r="D7" s="17"/>
      <c r="E7" s="38">
        <f>IF(G5="",ROUND(E5-F6,0),ROUND(E5-G5,0))</f>
        <v>31500</v>
      </c>
      <c r="F7" s="18"/>
      <c r="G7" s="29"/>
      <c r="H7" s="45">
        <f>IF(E18&gt;0,D18,IF(E17&gt;0,D17,IF(E16&gt;0,D16,IF(E15&gt;0,D15,IF(E14=0,D14,"")))))</f>
        <v>0.14000000000000001</v>
      </c>
      <c r="I7" s="46"/>
      <c r="J7" s="39"/>
      <c r="K7" s="40" t="s">
        <v>14</v>
      </c>
      <c r="L7" s="41"/>
      <c r="M7" s="42">
        <v>0.49299999999999999</v>
      </c>
      <c r="N7" s="41"/>
      <c r="O7" s="42">
        <v>0.27700000000000002</v>
      </c>
      <c r="P7" s="43">
        <v>1082</v>
      </c>
      <c r="Q7" s="41"/>
      <c r="R7" s="44">
        <v>0.33200000000000002</v>
      </c>
    </row>
    <row r="8" spans="1:20" ht="17.399999999999999" customHeight="1" thickBot="1" x14ac:dyDescent="0.35">
      <c r="A8" s="16" t="s">
        <v>15</v>
      </c>
      <c r="B8" s="17"/>
      <c r="C8" s="17"/>
      <c r="D8" s="17"/>
      <c r="E8" s="47">
        <v>1.5</v>
      </c>
      <c r="F8" s="18"/>
      <c r="G8" s="18"/>
      <c r="H8" s="45"/>
      <c r="I8" s="46"/>
      <c r="K8" s="40" t="s">
        <v>16</v>
      </c>
      <c r="L8" s="41"/>
      <c r="M8" s="42">
        <v>0.54300000000000004</v>
      </c>
      <c r="N8" s="41"/>
      <c r="O8" s="42">
        <v>0.30499999999999999</v>
      </c>
      <c r="P8" s="43">
        <v>1188</v>
      </c>
      <c r="Q8" s="41"/>
      <c r="R8" s="44">
        <v>0.36399999999999999</v>
      </c>
      <c r="T8" s="4">
        <v>9700</v>
      </c>
    </row>
    <row r="9" spans="1:20" ht="18" thickBot="1" x14ac:dyDescent="0.35">
      <c r="A9" s="16" t="s">
        <v>17</v>
      </c>
      <c r="B9" s="17"/>
      <c r="C9" s="17"/>
      <c r="D9" s="17"/>
      <c r="E9" s="48">
        <f>N16</f>
        <v>0</v>
      </c>
      <c r="F9" s="18"/>
      <c r="G9" s="18"/>
      <c r="H9" s="18"/>
      <c r="I9" s="21"/>
      <c r="K9" s="40" t="s">
        <v>18</v>
      </c>
      <c r="L9" s="41"/>
      <c r="M9" s="42">
        <v>0.56799999999999995</v>
      </c>
      <c r="N9" s="41"/>
      <c r="O9" s="42">
        <v>0.32</v>
      </c>
      <c r="P9" s="43">
        <v>1244</v>
      </c>
      <c r="Q9" s="41"/>
      <c r="R9" s="44">
        <v>0.38200000000000001</v>
      </c>
      <c r="T9" s="4">
        <v>26791</v>
      </c>
    </row>
    <row r="10" spans="1:20" ht="17.399999999999999" customHeight="1" thickBot="1" x14ac:dyDescent="0.35">
      <c r="A10" s="49" t="s">
        <v>19</v>
      </c>
      <c r="B10" s="50"/>
      <c r="C10" s="50"/>
      <c r="D10" s="50"/>
      <c r="E10" s="51">
        <f>ROUND(E7/E8,0)</f>
        <v>21000</v>
      </c>
      <c r="F10" s="51"/>
      <c r="G10" s="18"/>
      <c r="H10" s="18"/>
      <c r="I10" s="21"/>
      <c r="K10" s="52" t="s">
        <v>20</v>
      </c>
      <c r="L10" s="53"/>
      <c r="M10" s="54">
        <v>0.59499999999999997</v>
      </c>
      <c r="N10" s="53"/>
      <c r="O10" s="54">
        <v>0.33700000000000002</v>
      </c>
      <c r="P10" s="55">
        <v>1288</v>
      </c>
      <c r="Q10" s="53"/>
      <c r="R10" s="56">
        <v>0.40100000000000002</v>
      </c>
      <c r="T10" s="4">
        <v>71826</v>
      </c>
    </row>
    <row r="11" spans="1:20" ht="17.399999999999999" customHeight="1" thickTop="1" x14ac:dyDescent="0.3">
      <c r="A11" s="49"/>
      <c r="B11" s="50"/>
      <c r="C11" s="50"/>
      <c r="D11" s="50"/>
      <c r="E11" s="51"/>
      <c r="F11" s="51"/>
      <c r="G11" s="57" t="s">
        <v>21</v>
      </c>
      <c r="H11" s="57"/>
      <c r="I11" s="58"/>
      <c r="T11" s="4">
        <v>152108</v>
      </c>
    </row>
    <row r="12" spans="1:20" ht="17.399999999999999" customHeight="1" thickBot="1" x14ac:dyDescent="0.35">
      <c r="A12" s="59"/>
      <c r="B12" s="25"/>
      <c r="C12" s="25"/>
      <c r="D12" s="25"/>
      <c r="E12" s="18"/>
      <c r="F12" s="18"/>
      <c r="G12" s="57"/>
      <c r="H12" s="57"/>
      <c r="I12" s="58"/>
    </row>
    <row r="13" spans="1:20" ht="17.399999999999999" customHeight="1" thickTop="1" thickBot="1" x14ac:dyDescent="0.35">
      <c r="A13" s="60"/>
      <c r="B13" s="18" t="s">
        <v>22</v>
      </c>
      <c r="C13" s="18" t="s">
        <v>23</v>
      </c>
      <c r="D13" s="18" t="s">
        <v>24</v>
      </c>
      <c r="E13" s="25" t="s">
        <v>25</v>
      </c>
      <c r="F13" s="25"/>
      <c r="G13" s="57"/>
      <c r="H13" s="57"/>
      <c r="I13" s="58"/>
      <c r="K13" s="61" t="s">
        <v>26</v>
      </c>
      <c r="L13" s="62" t="s">
        <v>27</v>
      </c>
      <c r="M13" s="63" t="s">
        <v>28</v>
      </c>
      <c r="N13" s="63" t="s">
        <v>29</v>
      </c>
      <c r="O13" s="64" t="s">
        <v>30</v>
      </c>
      <c r="P13" s="65"/>
    </row>
    <row r="14" spans="1:20" ht="18" thickBot="1" x14ac:dyDescent="0.35">
      <c r="A14" s="60" t="s">
        <v>31</v>
      </c>
      <c r="B14" s="66">
        <v>0</v>
      </c>
      <c r="C14" s="67">
        <v>9690</v>
      </c>
      <c r="D14" s="68">
        <v>0</v>
      </c>
      <c r="E14" s="69">
        <f>IF((ROUND(E10-B14,0)*D14)&lt;0,0,(ROUND(E10-B14,0)*D14))</f>
        <v>0</v>
      </c>
      <c r="F14" s="25"/>
      <c r="G14" s="69">
        <f>E14*E8</f>
        <v>0</v>
      </c>
      <c r="H14" s="25"/>
      <c r="I14" s="70"/>
      <c r="K14" s="22"/>
      <c r="L14" s="71"/>
      <c r="M14" s="23"/>
      <c r="N14" s="23"/>
      <c r="O14" s="72"/>
      <c r="P14" s="73"/>
    </row>
    <row r="15" spans="1:20" ht="18" thickBot="1" x14ac:dyDescent="0.35">
      <c r="A15" s="60" t="s">
        <v>32</v>
      </c>
      <c r="B15" s="66">
        <f>C14</f>
        <v>9690</v>
      </c>
      <c r="C15" s="67">
        <v>26764</v>
      </c>
      <c r="D15" s="68">
        <v>0.14000000000000001</v>
      </c>
      <c r="E15" s="69">
        <f>IF(E10&gt;C15,(C15-B15)*D15,(ROUND(E10-B15,0)*D15))</f>
        <v>1583.4</v>
      </c>
      <c r="F15" s="69"/>
      <c r="G15" s="69">
        <f>E15*E8</f>
        <v>2375.1000000000004</v>
      </c>
      <c r="H15" s="25"/>
      <c r="I15" s="70"/>
      <c r="K15" s="22"/>
      <c r="L15" s="71"/>
      <c r="M15" s="23"/>
      <c r="N15" s="23"/>
      <c r="O15" s="74">
        <f>IF(L16=0,0,IF(L6&gt;0,L6*M6,IF(L7&gt;0,L7*M7,IF(L8&gt;0,L8*M8,IF(L9&gt;0,L9*M9,IF(L10&gt;0,L10*M10,IF(N6&gt;0,P6+(N6*O6),IF(N7&gt;0,P7+(N7*O7),IF(N8&gt;0,P8+(N8*O8),IF(N9&gt;0,P9+(N9*O9),IF(N10&gt;0,P10+(N10*O10),IF(Q6&gt;0,Q6*R6,IF(Q7&gt;0,Q7*R7,IF(Q8&gt;0,Q8*R8,IF(Q9&gt;0,Q9*R9,IF(Q10&gt;0,Q10*R10,""))))))))))))))))</f>
        <v>0</v>
      </c>
      <c r="P15" s="75"/>
    </row>
    <row r="16" spans="1:20" ht="18" thickBot="1" x14ac:dyDescent="0.35">
      <c r="A16" s="60" t="s">
        <v>33</v>
      </c>
      <c r="B16" s="66">
        <f>C15</f>
        <v>26764</v>
      </c>
      <c r="C16" s="67">
        <v>71754</v>
      </c>
      <c r="D16" s="68">
        <v>0.3</v>
      </c>
      <c r="E16" s="69">
        <f>IF((ROUND(E10-B16,0)*D16)&lt;0,0,(ROUND(E10-B16,0)*D16))</f>
        <v>0</v>
      </c>
      <c r="F16" s="69"/>
      <c r="G16" s="69">
        <f>E16*E8</f>
        <v>0</v>
      </c>
      <c r="H16" s="25"/>
      <c r="I16" s="70"/>
      <c r="K16" s="76"/>
      <c r="L16" s="77">
        <v>0</v>
      </c>
      <c r="M16" s="78">
        <f>SUM(L16*47)</f>
        <v>0</v>
      </c>
      <c r="N16" s="78">
        <f>SUM(L16*235)</f>
        <v>0</v>
      </c>
      <c r="O16" s="79"/>
      <c r="P16" s="80"/>
      <c r="Q16" s="81"/>
    </row>
    <row r="17" spans="1:18" ht="18" thickBot="1" x14ac:dyDescent="0.35">
      <c r="A17" s="60" t="s">
        <v>34</v>
      </c>
      <c r="B17" s="66">
        <f>C16</f>
        <v>71754</v>
      </c>
      <c r="C17" s="67">
        <v>151956</v>
      </c>
      <c r="D17" s="68">
        <v>0.41</v>
      </c>
      <c r="E17" s="69">
        <f>IF((ROUND(E10-B17,0)*D17)&lt;0,0,(ROUND(E10-B17,0)*D17))</f>
        <v>0</v>
      </c>
      <c r="F17" s="69"/>
      <c r="G17" s="69">
        <f>E17*E8</f>
        <v>0</v>
      </c>
      <c r="H17" s="25"/>
      <c r="I17" s="70"/>
      <c r="K17" s="82"/>
      <c r="L17" s="82"/>
      <c r="M17" s="82"/>
      <c r="N17" s="82"/>
      <c r="O17" s="82"/>
      <c r="P17" s="82"/>
      <c r="Q17" s="82"/>
    </row>
    <row r="18" spans="1:18" x14ac:dyDescent="0.3">
      <c r="A18" s="60" t="s">
        <v>35</v>
      </c>
      <c r="B18" s="66">
        <f>C17+1</f>
        <v>151957</v>
      </c>
      <c r="C18" s="18" t="s">
        <v>36</v>
      </c>
      <c r="D18" s="68">
        <v>0.45</v>
      </c>
      <c r="E18" s="69">
        <f>IF((ROUND(E10-B18,0)*D18)&lt;0,0,(ROUND(E10-B18,0)*D18))</f>
        <v>0</v>
      </c>
      <c r="F18" s="69"/>
      <c r="G18" s="69">
        <f>E18*E8</f>
        <v>0</v>
      </c>
      <c r="H18" s="25"/>
      <c r="I18" s="70"/>
      <c r="K18" s="82"/>
      <c r="L18" s="82"/>
      <c r="M18" s="82"/>
      <c r="N18" s="82"/>
      <c r="O18" s="82"/>
      <c r="P18" s="82"/>
      <c r="Q18" s="82"/>
    </row>
    <row r="19" spans="1:18" ht="18" thickBot="1" x14ac:dyDescent="0.35">
      <c r="A19" s="60"/>
      <c r="B19" s="18"/>
      <c r="C19" s="18"/>
      <c r="D19" s="18"/>
      <c r="E19" s="18"/>
      <c r="F19" s="17" t="s">
        <v>37</v>
      </c>
      <c r="G19" s="17"/>
      <c r="H19" s="38">
        <f>SUM(G14:I18)</f>
        <v>2375.1000000000004</v>
      </c>
      <c r="I19" s="21"/>
      <c r="K19" s="82"/>
      <c r="L19" s="82"/>
      <c r="M19" s="82"/>
      <c r="N19" s="82"/>
      <c r="O19" s="82"/>
      <c r="P19" s="82"/>
      <c r="Q19" s="82"/>
    </row>
    <row r="20" spans="1:18" ht="18" thickBot="1" x14ac:dyDescent="0.35">
      <c r="A20" s="16" t="s">
        <v>38</v>
      </c>
      <c r="B20" s="17"/>
      <c r="C20" s="17"/>
      <c r="D20" s="17"/>
      <c r="E20" s="67">
        <v>20</v>
      </c>
      <c r="F20" s="37">
        <v>-0.66</v>
      </c>
      <c r="G20" s="38">
        <f>ROUND(E20*F20,0)</f>
        <v>-13</v>
      </c>
      <c r="H20" s="69">
        <f>ROUND(G20+G21,0)</f>
        <v>-263</v>
      </c>
      <c r="I20" s="21"/>
      <c r="K20" s="82"/>
      <c r="L20" s="82"/>
      <c r="M20" s="83"/>
      <c r="N20" s="82"/>
      <c r="O20" s="82"/>
      <c r="P20" s="82"/>
      <c r="Q20" s="82"/>
    </row>
    <row r="21" spans="1:18" ht="18" thickBot="1" x14ac:dyDescent="0.35">
      <c r="A21" s="16" t="s">
        <v>39</v>
      </c>
      <c r="B21" s="17"/>
      <c r="C21" s="17"/>
      <c r="D21" s="17"/>
      <c r="E21" s="67">
        <v>500</v>
      </c>
      <c r="F21" s="37">
        <v>-0.5</v>
      </c>
      <c r="G21" s="38">
        <f>ROUND(E21*F21,0)</f>
        <v>-250</v>
      </c>
      <c r="H21" s="69"/>
      <c r="I21" s="21"/>
      <c r="K21" s="82"/>
      <c r="L21" s="82"/>
      <c r="M21" s="82"/>
      <c r="N21" s="82"/>
      <c r="O21" s="82"/>
      <c r="P21" s="82"/>
      <c r="Q21" s="82"/>
    </row>
    <row r="22" spans="1:18" ht="17.399999999999999" customHeight="1" x14ac:dyDescent="0.3">
      <c r="A22" s="84" t="s">
        <v>40</v>
      </c>
      <c r="B22" s="85"/>
      <c r="C22" s="85"/>
      <c r="D22" s="86">
        <f>IF(E5&lt;=0,"",SUM(H22/E5))</f>
        <v>6.0342857142857143E-2</v>
      </c>
      <c r="E22" s="86"/>
      <c r="F22" s="87" t="s">
        <v>41</v>
      </c>
      <c r="G22" s="87"/>
      <c r="H22" s="88">
        <f>IF(E5&lt;=0,0,ROUND(H19+H20,0))</f>
        <v>2112</v>
      </c>
      <c r="I22" s="89"/>
      <c r="K22" s="18"/>
      <c r="L22" s="18"/>
      <c r="M22" s="18"/>
      <c r="N22" s="18"/>
      <c r="O22" s="18"/>
      <c r="P22" s="18"/>
      <c r="Q22" s="18"/>
    </row>
    <row r="23" spans="1:18" ht="18" customHeight="1" thickBot="1" x14ac:dyDescent="0.35">
      <c r="A23" s="90"/>
      <c r="B23" s="91"/>
      <c r="C23" s="91"/>
      <c r="D23" s="92"/>
      <c r="E23" s="92"/>
      <c r="F23" s="93"/>
      <c r="G23" s="93"/>
      <c r="H23" s="94"/>
      <c r="I23" s="95"/>
      <c r="K23" s="18"/>
      <c r="L23" s="18"/>
      <c r="M23" s="18"/>
      <c r="N23" s="18"/>
      <c r="O23" s="18"/>
      <c r="P23" s="18"/>
      <c r="Q23" s="18"/>
    </row>
    <row r="24" spans="1:18" ht="18.600000000000001" thickTop="1" thickBot="1" x14ac:dyDescent="0.35">
      <c r="K24" s="18"/>
      <c r="L24" s="18"/>
      <c r="M24" s="18"/>
      <c r="N24" s="18"/>
      <c r="O24" s="18"/>
      <c r="P24" s="18"/>
      <c r="Q24" s="18"/>
    </row>
    <row r="25" spans="1:18" ht="18" customHeight="1" thickTop="1" thickBot="1" x14ac:dyDescent="0.35">
      <c r="A25" s="1" t="s">
        <v>0</v>
      </c>
      <c r="B25" s="2"/>
      <c r="C25" s="2"/>
      <c r="D25" s="2"/>
      <c r="E25" s="2"/>
      <c r="F25" s="2"/>
      <c r="G25" s="2"/>
      <c r="H25" s="2">
        <f>SUM(H1+1)</f>
        <v>2016</v>
      </c>
      <c r="I25" s="3"/>
      <c r="K25" s="5" t="s">
        <v>1</v>
      </c>
      <c r="L25" s="6"/>
      <c r="M25" s="7" t="s">
        <v>2</v>
      </c>
      <c r="N25" s="7"/>
      <c r="O25" s="7"/>
      <c r="P25" s="7"/>
      <c r="Q25" s="7"/>
      <c r="R25" s="8"/>
    </row>
    <row r="26" spans="1:18" ht="17.399999999999999" customHeight="1" thickBot="1" x14ac:dyDescent="0.35">
      <c r="A26" s="9"/>
      <c r="B26" s="10"/>
      <c r="C26" s="10"/>
      <c r="D26" s="10"/>
      <c r="E26" s="10"/>
      <c r="F26" s="10"/>
      <c r="G26" s="10"/>
      <c r="H26" s="10"/>
      <c r="I26" s="11"/>
      <c r="K26" s="12"/>
      <c r="L26" s="13"/>
      <c r="M26" s="14"/>
      <c r="N26" s="14"/>
      <c r="O26" s="14"/>
      <c r="P26" s="14"/>
      <c r="Q26" s="14"/>
      <c r="R26" s="15"/>
    </row>
    <row r="27" spans="1:18" ht="17.399999999999999" customHeight="1" thickBot="1" x14ac:dyDescent="0.35">
      <c r="A27" s="16"/>
      <c r="B27" s="17"/>
      <c r="C27" s="17"/>
      <c r="D27" s="18"/>
      <c r="E27" s="19"/>
      <c r="F27" s="20"/>
      <c r="G27" s="19"/>
      <c r="H27" s="96"/>
      <c r="I27" s="97"/>
      <c r="K27" s="22" t="s">
        <v>3</v>
      </c>
      <c r="L27" s="23" t="s">
        <v>4</v>
      </c>
      <c r="M27" s="23"/>
      <c r="N27" s="23" t="s">
        <v>5</v>
      </c>
      <c r="O27" s="23"/>
      <c r="P27" s="23"/>
      <c r="Q27" s="23" t="s">
        <v>6</v>
      </c>
      <c r="R27" s="24"/>
    </row>
    <row r="28" spans="1:18" ht="18" thickBot="1" x14ac:dyDescent="0.35">
      <c r="A28" s="16"/>
      <c r="B28" s="17"/>
      <c r="C28" s="17"/>
      <c r="D28" s="18"/>
      <c r="E28" s="102"/>
      <c r="F28" s="102"/>
      <c r="G28" s="25"/>
      <c r="H28" s="25"/>
      <c r="I28" s="26"/>
      <c r="K28" s="22"/>
      <c r="L28" s="23"/>
      <c r="M28" s="23"/>
      <c r="N28" s="23"/>
      <c r="O28" s="23"/>
      <c r="P28" s="23"/>
      <c r="Q28" s="23"/>
      <c r="R28" s="24"/>
    </row>
    <row r="29" spans="1:18" ht="17.399999999999999" customHeight="1" thickBot="1" x14ac:dyDescent="0.35">
      <c r="A29" s="16" t="s">
        <v>7</v>
      </c>
      <c r="B29" s="17"/>
      <c r="C29" s="17"/>
      <c r="D29" s="18">
        <f>D5+1</f>
        <v>2015</v>
      </c>
      <c r="E29" s="27">
        <v>35000</v>
      </c>
      <c r="F29" s="28"/>
      <c r="G29" s="29" t="str">
        <f>IF(L40=0,"",O39)</f>
        <v/>
      </c>
      <c r="H29" s="30" t="s">
        <v>8</v>
      </c>
      <c r="I29" s="31"/>
      <c r="K29" s="22"/>
      <c r="L29" s="32" t="s">
        <v>9</v>
      </c>
      <c r="M29" s="32" t="s">
        <v>10</v>
      </c>
      <c r="N29" s="32" t="s">
        <v>9</v>
      </c>
      <c r="O29" s="33" t="s">
        <v>10</v>
      </c>
      <c r="P29" s="33"/>
      <c r="Q29" s="32" t="s">
        <v>9</v>
      </c>
      <c r="R29" s="34" t="s">
        <v>10</v>
      </c>
    </row>
    <row r="30" spans="1:18" ht="17.399999999999999" customHeight="1" thickBot="1" x14ac:dyDescent="0.35">
      <c r="A30" s="35" t="s">
        <v>11</v>
      </c>
      <c r="B30" s="36"/>
      <c r="C30" s="36"/>
      <c r="D30" s="36"/>
      <c r="E30" s="37">
        <v>0.1</v>
      </c>
      <c r="F30" s="38">
        <f>ROUND(E29*E30,0)</f>
        <v>3500</v>
      </c>
      <c r="G30" s="29"/>
      <c r="H30" s="30"/>
      <c r="I30" s="31"/>
      <c r="J30" s="39"/>
      <c r="K30" s="40" t="s">
        <v>12</v>
      </c>
      <c r="L30" s="41"/>
      <c r="M30" s="42">
        <v>0.41</v>
      </c>
      <c r="N30" s="41"/>
      <c r="O30" s="42">
        <v>0.245</v>
      </c>
      <c r="P30" s="43">
        <v>824</v>
      </c>
      <c r="Q30" s="41"/>
      <c r="R30" s="44">
        <v>0.28599999999999998</v>
      </c>
    </row>
    <row r="31" spans="1:18" ht="17.399999999999999" customHeight="1" thickBot="1" x14ac:dyDescent="0.35">
      <c r="A31" s="16" t="s">
        <v>13</v>
      </c>
      <c r="B31" s="17"/>
      <c r="C31" s="17"/>
      <c r="D31" s="17"/>
      <c r="E31" s="38">
        <f>IF(G29="",ROUND(E29-F30,0),ROUND(E29-G29,0))</f>
        <v>31500</v>
      </c>
      <c r="F31" s="18"/>
      <c r="G31" s="29"/>
      <c r="H31" s="45">
        <f>IF(E42&gt;0,D42,IF(E41&gt;0,D41,IF(E40&gt;0,D40,IF(E39&gt;0,D39,IF(E38=0,D38,"")))))</f>
        <v>0.14000000000000001</v>
      </c>
      <c r="I31" s="46"/>
      <c r="J31" s="39"/>
      <c r="K31" s="40" t="s">
        <v>14</v>
      </c>
      <c r="L31" s="41"/>
      <c r="M31" s="42">
        <v>0.49299999999999999</v>
      </c>
      <c r="N31" s="41"/>
      <c r="O31" s="42">
        <v>0.27700000000000002</v>
      </c>
      <c r="P31" s="43">
        <v>1082</v>
      </c>
      <c r="Q31" s="41"/>
      <c r="R31" s="44">
        <v>0.33200000000000002</v>
      </c>
    </row>
    <row r="32" spans="1:18" ht="17.399999999999999" customHeight="1" thickBot="1" x14ac:dyDescent="0.35">
      <c r="A32" s="16" t="s">
        <v>15</v>
      </c>
      <c r="B32" s="17"/>
      <c r="C32" s="17"/>
      <c r="D32" s="17"/>
      <c r="E32" s="47">
        <v>1.5</v>
      </c>
      <c r="F32" s="18"/>
      <c r="G32" s="18"/>
      <c r="H32" s="45"/>
      <c r="I32" s="46"/>
      <c r="K32" s="40" t="s">
        <v>16</v>
      </c>
      <c r="L32" s="41"/>
      <c r="M32" s="42">
        <v>0.54300000000000004</v>
      </c>
      <c r="N32" s="41"/>
      <c r="O32" s="42">
        <v>0.30499999999999999</v>
      </c>
      <c r="P32" s="43">
        <v>1188</v>
      </c>
      <c r="Q32" s="41"/>
      <c r="R32" s="44">
        <v>0.36399999999999999</v>
      </c>
    </row>
    <row r="33" spans="1:18" ht="17.399999999999999" customHeight="1" thickBot="1" x14ac:dyDescent="0.35">
      <c r="A33" s="16" t="s">
        <v>17</v>
      </c>
      <c r="B33" s="17"/>
      <c r="C33" s="17"/>
      <c r="D33" s="17"/>
      <c r="E33" s="48">
        <f>N40</f>
        <v>0</v>
      </c>
      <c r="F33" s="18"/>
      <c r="G33" s="18"/>
      <c r="H33" s="18"/>
      <c r="I33" s="21"/>
      <c r="K33" s="40" t="s">
        <v>18</v>
      </c>
      <c r="L33" s="41"/>
      <c r="M33" s="42">
        <v>0.56799999999999995</v>
      </c>
      <c r="N33" s="41"/>
      <c r="O33" s="42">
        <v>0.32</v>
      </c>
      <c r="P33" s="43">
        <v>1244</v>
      </c>
      <c r="Q33" s="41"/>
      <c r="R33" s="44">
        <v>0.38200000000000001</v>
      </c>
    </row>
    <row r="34" spans="1:18" ht="17.399999999999999" customHeight="1" thickBot="1" x14ac:dyDescent="0.35">
      <c r="A34" s="49" t="s">
        <v>19</v>
      </c>
      <c r="B34" s="50"/>
      <c r="C34" s="50"/>
      <c r="D34" s="50"/>
      <c r="E34" s="51">
        <f>ROUND(E31/E32,0)</f>
        <v>21000</v>
      </c>
      <c r="F34" s="51"/>
      <c r="G34" s="18"/>
      <c r="H34" s="18"/>
      <c r="I34" s="21"/>
      <c r="K34" s="52" t="s">
        <v>20</v>
      </c>
      <c r="L34" s="53"/>
      <c r="M34" s="54">
        <v>0.59499999999999997</v>
      </c>
      <c r="N34" s="53"/>
      <c r="O34" s="54">
        <v>0.33700000000000002</v>
      </c>
      <c r="P34" s="55">
        <v>1288</v>
      </c>
      <c r="Q34" s="53"/>
      <c r="R34" s="56">
        <v>0.40100000000000002</v>
      </c>
    </row>
    <row r="35" spans="1:18" ht="17.399999999999999" customHeight="1" thickTop="1" x14ac:dyDescent="0.3">
      <c r="A35" s="49"/>
      <c r="B35" s="50"/>
      <c r="C35" s="50"/>
      <c r="D35" s="50"/>
      <c r="E35" s="51"/>
      <c r="F35" s="51"/>
      <c r="G35" s="57" t="s">
        <v>21</v>
      </c>
      <c r="H35" s="57"/>
      <c r="I35" s="58"/>
    </row>
    <row r="36" spans="1:18" ht="18" thickBot="1" x14ac:dyDescent="0.35">
      <c r="A36" s="59"/>
      <c r="B36" s="25"/>
      <c r="C36" s="25"/>
      <c r="D36" s="25"/>
      <c r="E36" s="18"/>
      <c r="F36" s="18"/>
      <c r="G36" s="57"/>
      <c r="H36" s="57"/>
      <c r="I36" s="58"/>
    </row>
    <row r="37" spans="1:18" ht="18" customHeight="1" thickTop="1" thickBot="1" x14ac:dyDescent="0.35">
      <c r="A37" s="60"/>
      <c r="B37" s="18" t="s">
        <v>22</v>
      </c>
      <c r="C37" s="18" t="s">
        <v>23</v>
      </c>
      <c r="D37" s="18" t="s">
        <v>24</v>
      </c>
      <c r="E37" s="25" t="s">
        <v>25</v>
      </c>
      <c r="F37" s="25"/>
      <c r="G37" s="57"/>
      <c r="H37" s="57"/>
      <c r="I37" s="58"/>
      <c r="K37" s="61" t="s">
        <v>26</v>
      </c>
      <c r="L37" s="62" t="s">
        <v>27</v>
      </c>
      <c r="M37" s="63" t="s">
        <v>28</v>
      </c>
      <c r="N37" s="63" t="s">
        <v>29</v>
      </c>
      <c r="O37" s="64" t="s">
        <v>30</v>
      </c>
      <c r="P37" s="65"/>
    </row>
    <row r="38" spans="1:18" ht="18" thickBot="1" x14ac:dyDescent="0.35">
      <c r="A38" s="60" t="s">
        <v>31</v>
      </c>
      <c r="B38" s="66">
        <v>0</v>
      </c>
      <c r="C38" s="67">
        <v>9700</v>
      </c>
      <c r="D38" s="68">
        <v>0</v>
      </c>
      <c r="E38" s="69">
        <f>IF((ROUND(E34-B38,0)*D38)&lt;0,0,(ROUND(E34-B38,0)*D38))</f>
        <v>0</v>
      </c>
      <c r="F38" s="69"/>
      <c r="G38" s="69">
        <f>E38*E32</f>
        <v>0</v>
      </c>
      <c r="H38" s="69"/>
      <c r="I38" s="98"/>
      <c r="K38" s="22"/>
      <c r="L38" s="71"/>
      <c r="M38" s="23"/>
      <c r="N38" s="23"/>
      <c r="O38" s="72"/>
      <c r="P38" s="73"/>
    </row>
    <row r="39" spans="1:18" ht="18" thickBot="1" x14ac:dyDescent="0.35">
      <c r="A39" s="60" t="s">
        <v>32</v>
      </c>
      <c r="B39" s="66">
        <f>C38</f>
        <v>9700</v>
      </c>
      <c r="C39" s="67">
        <v>26791</v>
      </c>
      <c r="D39" s="68">
        <v>0.14000000000000001</v>
      </c>
      <c r="E39" s="69">
        <f>IF(E34&gt;C39,(C39-B39)*D39,(ROUND(E34-B39,0)*D39))</f>
        <v>1582.0000000000002</v>
      </c>
      <c r="F39" s="69"/>
      <c r="G39" s="69">
        <f>E39*E32</f>
        <v>2373.0000000000005</v>
      </c>
      <c r="H39" s="69"/>
      <c r="I39" s="98"/>
      <c r="K39" s="22"/>
      <c r="L39" s="71"/>
      <c r="M39" s="23"/>
      <c r="N39" s="23"/>
      <c r="O39" s="74">
        <f>IF(L40=0,0,IF(L30&gt;0,L30*M30,IF(L31&gt;0,L31*M31,IF(L32&gt;0,L32*M32,IF(L33&gt;0,L33*M33,IF(L34&gt;0,L34*M34,IF(N30&gt;0,P30+(N30*O30),IF(N31&gt;0,P31+(N31*O31),IF(N32&gt;0,P32+(N32*O32),IF(N33&gt;0,P33+(N33*O33),IF(N34&gt;0,P34+(N34*O34),IF(Q30&gt;0,Q30*R30,IF(Q31&gt;0,Q31*R31,IF(Q32&gt;0,Q32*R32,IF(Q33&gt;0,Q33*R33,IF(Q34&gt;0,Q34*R34,""))))))))))))))))</f>
        <v>0</v>
      </c>
      <c r="P39" s="75"/>
    </row>
    <row r="40" spans="1:18" ht="18" thickBot="1" x14ac:dyDescent="0.35">
      <c r="A40" s="60" t="s">
        <v>33</v>
      </c>
      <c r="B40" s="66">
        <f>C39</f>
        <v>26791</v>
      </c>
      <c r="C40" s="67">
        <v>71826</v>
      </c>
      <c r="D40" s="68">
        <v>0.3</v>
      </c>
      <c r="E40" s="69">
        <f>IF((ROUND(E34-B40,0)*D40)&lt;0,0,(ROUND(E34-B40,0)*D40))</f>
        <v>0</v>
      </c>
      <c r="F40" s="69"/>
      <c r="G40" s="69">
        <f>E40*E32</f>
        <v>0</v>
      </c>
      <c r="H40" s="69"/>
      <c r="I40" s="98"/>
      <c r="K40" s="76"/>
      <c r="L40" s="77">
        <v>0</v>
      </c>
      <c r="M40" s="78">
        <f>SUM(L40*47)</f>
        <v>0</v>
      </c>
      <c r="N40" s="78">
        <f>SUM(L40*235)</f>
        <v>0</v>
      </c>
      <c r="O40" s="79"/>
      <c r="P40" s="80"/>
      <c r="Q40" s="81"/>
    </row>
    <row r="41" spans="1:18" ht="18" thickBot="1" x14ac:dyDescent="0.35">
      <c r="A41" s="60" t="s">
        <v>34</v>
      </c>
      <c r="B41" s="66">
        <f>C40</f>
        <v>71826</v>
      </c>
      <c r="C41" s="67">
        <v>152108</v>
      </c>
      <c r="D41" s="68">
        <v>0.41</v>
      </c>
      <c r="E41" s="69">
        <f>IF((ROUND(E34-B41,0)*D41)&lt;0,0,(ROUND(E34-B41,0)*D41))</f>
        <v>0</v>
      </c>
      <c r="F41" s="69"/>
      <c r="G41" s="69">
        <f>E41*E32</f>
        <v>0</v>
      </c>
      <c r="H41" s="69"/>
      <c r="I41" s="98"/>
    </row>
    <row r="42" spans="1:18" x14ac:dyDescent="0.3">
      <c r="A42" s="60" t="s">
        <v>35</v>
      </c>
      <c r="B42" s="66">
        <f>C41+1</f>
        <v>152109</v>
      </c>
      <c r="C42" s="18" t="s">
        <v>36</v>
      </c>
      <c r="D42" s="68">
        <v>0.45</v>
      </c>
      <c r="E42" s="69">
        <f>IF((ROUND(E34-B42,0)*D42)&lt;0,0,(ROUND(E34-B42,0)*D42))</f>
        <v>0</v>
      </c>
      <c r="F42" s="69"/>
      <c r="G42" s="69">
        <f>E42*E32</f>
        <v>0</v>
      </c>
      <c r="H42" s="69"/>
      <c r="I42" s="98"/>
    </row>
    <row r="43" spans="1:18" ht="18" thickBot="1" x14ac:dyDescent="0.35">
      <c r="A43" s="60"/>
      <c r="B43" s="18"/>
      <c r="C43" s="18"/>
      <c r="D43" s="18"/>
      <c r="E43" s="18"/>
      <c r="F43" s="17" t="s">
        <v>37</v>
      </c>
      <c r="G43" s="17"/>
      <c r="H43" s="38">
        <f>SUM(G38:I42)</f>
        <v>2373.0000000000005</v>
      </c>
      <c r="I43" s="21"/>
    </row>
    <row r="44" spans="1:18" ht="18" thickBot="1" x14ac:dyDescent="0.35">
      <c r="A44" s="16" t="s">
        <v>38</v>
      </c>
      <c r="B44" s="17"/>
      <c r="C44" s="17"/>
      <c r="D44" s="17"/>
      <c r="E44" s="67">
        <v>200</v>
      </c>
      <c r="F44" s="37">
        <v>-0.66</v>
      </c>
      <c r="G44" s="38">
        <f>ROUND(E44*F44,0)</f>
        <v>-132</v>
      </c>
      <c r="H44" s="69">
        <f>ROUND(G44+G45,0)</f>
        <v>-457</v>
      </c>
      <c r="I44" s="21"/>
    </row>
    <row r="45" spans="1:18" ht="17.399999999999999" customHeight="1" thickBot="1" x14ac:dyDescent="0.35">
      <c r="A45" s="16" t="s">
        <v>39</v>
      </c>
      <c r="B45" s="17"/>
      <c r="C45" s="17"/>
      <c r="D45" s="17"/>
      <c r="E45" s="67">
        <v>650</v>
      </c>
      <c r="F45" s="37">
        <v>-0.5</v>
      </c>
      <c r="G45" s="38">
        <f>ROUND(E45*F45,0)</f>
        <v>-325</v>
      </c>
      <c r="H45" s="69"/>
      <c r="I45" s="21"/>
    </row>
    <row r="46" spans="1:18" ht="18" customHeight="1" x14ac:dyDescent="0.3">
      <c r="A46" s="84" t="s">
        <v>40</v>
      </c>
      <c r="B46" s="85"/>
      <c r="C46" s="85"/>
      <c r="D46" s="86">
        <f>IF(E29&lt;=0,"",SUM(H46/E29))</f>
        <v>5.4742857142857142E-2</v>
      </c>
      <c r="E46" s="86"/>
      <c r="F46" s="87" t="s">
        <v>41</v>
      </c>
      <c r="G46" s="87"/>
      <c r="H46" s="88">
        <f>IF(E29&lt;=0,0,ROUND(H43+H44,0))</f>
        <v>1916</v>
      </c>
      <c r="I46" s="89"/>
    </row>
    <row r="47" spans="1:18" ht="18" customHeight="1" thickBot="1" x14ac:dyDescent="0.35">
      <c r="A47" s="90"/>
      <c r="B47" s="91"/>
      <c r="C47" s="91"/>
      <c r="D47" s="92"/>
      <c r="E47" s="92"/>
      <c r="F47" s="93"/>
      <c r="G47" s="93"/>
      <c r="H47" s="94"/>
      <c r="I47" s="95"/>
      <c r="L47" s="99"/>
    </row>
    <row r="48" spans="1:18" ht="18.600000000000001" thickTop="1" thickBot="1" x14ac:dyDescent="0.35"/>
    <row r="49" spans="1:18" ht="18" customHeight="1" thickTop="1" thickBot="1" x14ac:dyDescent="0.35">
      <c r="A49" s="1" t="s">
        <v>0</v>
      </c>
      <c r="B49" s="2"/>
      <c r="C49" s="2"/>
      <c r="D49" s="2"/>
      <c r="E49" s="2"/>
      <c r="F49" s="2"/>
      <c r="G49" s="2"/>
      <c r="H49" s="2">
        <f>SUM(H25+1)</f>
        <v>2017</v>
      </c>
      <c r="I49" s="3"/>
      <c r="K49" s="5" t="s">
        <v>1</v>
      </c>
      <c r="L49" s="6"/>
      <c r="M49" s="7" t="s">
        <v>2</v>
      </c>
      <c r="N49" s="7"/>
      <c r="O49" s="7"/>
      <c r="P49" s="7"/>
      <c r="Q49" s="7"/>
      <c r="R49" s="8"/>
    </row>
    <row r="50" spans="1:18" ht="17.399999999999999" customHeight="1" thickBot="1" x14ac:dyDescent="0.35">
      <c r="A50" s="9"/>
      <c r="B50" s="10"/>
      <c r="C50" s="10"/>
      <c r="D50" s="10"/>
      <c r="E50" s="10"/>
      <c r="F50" s="10"/>
      <c r="G50" s="10"/>
      <c r="H50" s="10"/>
      <c r="I50" s="11"/>
      <c r="K50" s="12"/>
      <c r="L50" s="13"/>
      <c r="M50" s="14"/>
      <c r="N50" s="14"/>
      <c r="O50" s="14"/>
      <c r="P50" s="14"/>
      <c r="Q50" s="14"/>
      <c r="R50" s="15"/>
    </row>
    <row r="51" spans="1:18" ht="17.399999999999999" customHeight="1" thickBot="1" x14ac:dyDescent="0.35">
      <c r="A51" s="16"/>
      <c r="B51" s="17"/>
      <c r="C51" s="17"/>
      <c r="D51" s="18"/>
      <c r="E51" s="19"/>
      <c r="F51" s="20"/>
      <c r="G51" s="19"/>
      <c r="H51" s="96"/>
      <c r="I51" s="97"/>
      <c r="K51" s="22" t="s">
        <v>3</v>
      </c>
      <c r="L51" s="23" t="s">
        <v>4</v>
      </c>
      <c r="M51" s="23"/>
      <c r="N51" s="23" t="s">
        <v>5</v>
      </c>
      <c r="O51" s="23"/>
      <c r="P51" s="23"/>
      <c r="Q51" s="23" t="s">
        <v>6</v>
      </c>
      <c r="R51" s="24"/>
    </row>
    <row r="52" spans="1:18" ht="18" thickBot="1" x14ac:dyDescent="0.35">
      <c r="A52" s="16"/>
      <c r="B52" s="17"/>
      <c r="C52" s="17"/>
      <c r="D52" s="18"/>
      <c r="E52" s="102"/>
      <c r="F52" s="102"/>
      <c r="G52" s="25"/>
      <c r="H52" s="25"/>
      <c r="I52" s="26"/>
      <c r="K52" s="22"/>
      <c r="L52" s="23"/>
      <c r="M52" s="23"/>
      <c r="N52" s="23"/>
      <c r="O52" s="23"/>
      <c r="P52" s="23"/>
      <c r="Q52" s="23"/>
      <c r="R52" s="24"/>
    </row>
    <row r="53" spans="1:18" ht="17.399999999999999" customHeight="1" thickBot="1" x14ac:dyDescent="0.35">
      <c r="A53" s="16" t="s">
        <v>7</v>
      </c>
      <c r="B53" s="17"/>
      <c r="C53" s="17"/>
      <c r="D53" s="18">
        <f>D29+1</f>
        <v>2016</v>
      </c>
      <c r="E53" s="27">
        <v>45000</v>
      </c>
      <c r="F53" s="28"/>
      <c r="G53" s="29" t="str">
        <f>IF(L64=0,"",O63)</f>
        <v/>
      </c>
      <c r="H53" s="30" t="s">
        <v>8</v>
      </c>
      <c r="I53" s="31"/>
      <c r="K53" s="22"/>
      <c r="L53" s="32" t="s">
        <v>9</v>
      </c>
      <c r="M53" s="32" t="s">
        <v>10</v>
      </c>
      <c r="N53" s="32" t="s">
        <v>9</v>
      </c>
      <c r="O53" s="33" t="s">
        <v>10</v>
      </c>
      <c r="P53" s="33"/>
      <c r="Q53" s="32" t="s">
        <v>9</v>
      </c>
      <c r="R53" s="34" t="s">
        <v>10</v>
      </c>
    </row>
    <row r="54" spans="1:18" ht="17.399999999999999" customHeight="1" thickBot="1" x14ac:dyDescent="0.35">
      <c r="A54" s="35" t="s">
        <v>11</v>
      </c>
      <c r="B54" s="36"/>
      <c r="C54" s="36"/>
      <c r="D54" s="36"/>
      <c r="E54" s="37">
        <v>0.1</v>
      </c>
      <c r="F54" s="38">
        <f>ROUND(E53*E54,0)</f>
        <v>4500</v>
      </c>
      <c r="G54" s="29"/>
      <c r="H54" s="30"/>
      <c r="I54" s="31"/>
      <c r="J54" s="39"/>
      <c r="K54" s="40" t="s">
        <v>12</v>
      </c>
      <c r="L54" s="41"/>
      <c r="M54" s="42">
        <v>0.41799999999999998</v>
      </c>
      <c r="N54" s="41"/>
      <c r="O54" s="42">
        <v>0.249</v>
      </c>
      <c r="P54" s="43">
        <v>824</v>
      </c>
      <c r="Q54" s="41"/>
      <c r="R54" s="44">
        <v>0.29099999999999998</v>
      </c>
    </row>
    <row r="55" spans="1:18" ht="17.399999999999999" customHeight="1" thickBot="1" x14ac:dyDescent="0.35">
      <c r="A55" s="16" t="s">
        <v>13</v>
      </c>
      <c r="B55" s="17"/>
      <c r="C55" s="17"/>
      <c r="D55" s="17"/>
      <c r="E55" s="38">
        <f>IF(G53="",ROUND(E53-F54,0),ROUND(E53-G53,0))</f>
        <v>40500</v>
      </c>
      <c r="F55" s="18"/>
      <c r="G55" s="29"/>
      <c r="H55" s="45">
        <f>IF(E66&gt;0,D66,IF(E65&gt;0,D65,IF(E64&gt;0,D64,IF(E63&gt;0,D63,IF(E62=0,D62,"")))))</f>
        <v>0.14000000000000001</v>
      </c>
      <c r="I55" s="46"/>
      <c r="J55" s="39"/>
      <c r="K55" s="40" t="s">
        <v>14</v>
      </c>
      <c r="L55" s="41"/>
      <c r="M55" s="42">
        <v>0.502</v>
      </c>
      <c r="N55" s="41"/>
      <c r="O55" s="42">
        <v>0.28199999999999997</v>
      </c>
      <c r="P55" s="43">
        <v>1082</v>
      </c>
      <c r="Q55" s="41"/>
      <c r="R55" s="44">
        <v>0.33800000000000002</v>
      </c>
    </row>
    <row r="56" spans="1:18" ht="17.399999999999999" customHeight="1" thickBot="1" x14ac:dyDescent="0.35">
      <c r="A56" s="16" t="s">
        <v>15</v>
      </c>
      <c r="B56" s="17"/>
      <c r="C56" s="17"/>
      <c r="D56" s="17"/>
      <c r="E56" s="47">
        <v>2</v>
      </c>
      <c r="F56" s="18"/>
      <c r="G56" s="18"/>
      <c r="H56" s="45"/>
      <c r="I56" s="46"/>
      <c r="K56" s="40" t="s">
        <v>16</v>
      </c>
      <c r="L56" s="41"/>
      <c r="M56" s="42">
        <v>0.55300000000000005</v>
      </c>
      <c r="N56" s="41"/>
      <c r="O56" s="42">
        <v>0.311</v>
      </c>
      <c r="P56" s="43">
        <v>1188</v>
      </c>
      <c r="Q56" s="41"/>
      <c r="R56" s="44">
        <v>0.371</v>
      </c>
    </row>
    <row r="57" spans="1:18" ht="17.399999999999999" customHeight="1" thickBot="1" x14ac:dyDescent="0.35">
      <c r="A57" s="16" t="s">
        <v>17</v>
      </c>
      <c r="B57" s="17"/>
      <c r="C57" s="17"/>
      <c r="D57" s="17"/>
      <c r="E57" s="48">
        <f>N64</f>
        <v>0</v>
      </c>
      <c r="F57" s="18"/>
      <c r="G57" s="18"/>
      <c r="H57" s="18"/>
      <c r="I57" s="21"/>
      <c r="K57" s="40" t="s">
        <v>18</v>
      </c>
      <c r="L57" s="41"/>
      <c r="M57" s="42">
        <v>0.57899999999999996</v>
      </c>
      <c r="N57" s="41"/>
      <c r="O57" s="42">
        <v>0.32600000000000001</v>
      </c>
      <c r="P57" s="43">
        <v>1244</v>
      </c>
      <c r="Q57" s="41"/>
      <c r="R57" s="44">
        <v>0.38900000000000001</v>
      </c>
    </row>
    <row r="58" spans="1:18" ht="17.399999999999999" customHeight="1" thickBot="1" x14ac:dyDescent="0.35">
      <c r="A58" s="49" t="s">
        <v>19</v>
      </c>
      <c r="B58" s="50"/>
      <c r="C58" s="50"/>
      <c r="D58" s="50"/>
      <c r="E58" s="51">
        <f>ROUND(E55/E56,0)</f>
        <v>20250</v>
      </c>
      <c r="F58" s="51"/>
      <c r="G58" s="18"/>
      <c r="H58" s="18"/>
      <c r="I58" s="21"/>
      <c r="K58" s="52" t="s">
        <v>20</v>
      </c>
      <c r="L58" s="53"/>
      <c r="M58" s="54">
        <v>0.60599999999999998</v>
      </c>
      <c r="N58" s="53"/>
      <c r="O58" s="54">
        <v>0.34300000000000003</v>
      </c>
      <c r="P58" s="55">
        <v>1288</v>
      </c>
      <c r="Q58" s="53"/>
      <c r="R58" s="56">
        <v>0.40899999999999997</v>
      </c>
    </row>
    <row r="59" spans="1:18" ht="17.399999999999999" customHeight="1" thickTop="1" x14ac:dyDescent="0.3">
      <c r="A59" s="49"/>
      <c r="B59" s="50"/>
      <c r="C59" s="50"/>
      <c r="D59" s="50"/>
      <c r="E59" s="51"/>
      <c r="F59" s="51"/>
      <c r="G59" s="57" t="s">
        <v>21</v>
      </c>
      <c r="H59" s="57"/>
      <c r="I59" s="58"/>
    </row>
    <row r="60" spans="1:18" ht="18" thickBot="1" x14ac:dyDescent="0.35">
      <c r="A60" s="100" t="s">
        <v>42</v>
      </c>
      <c r="B60" s="101">
        <f>H49-1</f>
        <v>2016</v>
      </c>
      <c r="C60" s="20">
        <v>1E-3</v>
      </c>
      <c r="D60" s="101"/>
      <c r="E60" s="18"/>
      <c r="F60" s="18"/>
      <c r="G60" s="57"/>
      <c r="H60" s="57"/>
      <c r="I60" s="58"/>
    </row>
    <row r="61" spans="1:18" ht="18.600000000000001" thickTop="1" thickBot="1" x14ac:dyDescent="0.35">
      <c r="A61" s="60"/>
      <c r="B61" s="18" t="s">
        <v>22</v>
      </c>
      <c r="C61" s="18" t="s">
        <v>23</v>
      </c>
      <c r="D61" s="18" t="s">
        <v>24</v>
      </c>
      <c r="E61" s="25" t="s">
        <v>25</v>
      </c>
      <c r="F61" s="25"/>
      <c r="G61" s="57"/>
      <c r="H61" s="57"/>
      <c r="I61" s="58"/>
      <c r="K61" s="61" t="s">
        <v>26</v>
      </c>
      <c r="L61" s="62" t="s">
        <v>27</v>
      </c>
      <c r="M61" s="63" t="s">
        <v>28</v>
      </c>
      <c r="N61" s="63" t="s">
        <v>29</v>
      </c>
      <c r="O61" s="64" t="s">
        <v>30</v>
      </c>
      <c r="P61" s="65"/>
    </row>
    <row r="62" spans="1:18" ht="18" thickBot="1" x14ac:dyDescent="0.35">
      <c r="A62" s="60" t="s">
        <v>31</v>
      </c>
      <c r="B62" s="66">
        <v>0</v>
      </c>
      <c r="C62" s="67">
        <f>C38+(C38*C60)</f>
        <v>9709.7000000000007</v>
      </c>
      <c r="D62" s="68">
        <v>0</v>
      </c>
      <c r="E62" s="69">
        <f>IF((ROUND(E58-B62,0)*D62)&lt;0,0,(ROUND(E58-B62,0)*D62))</f>
        <v>0</v>
      </c>
      <c r="F62" s="69"/>
      <c r="G62" s="69">
        <f>E62*E56</f>
        <v>0</v>
      </c>
      <c r="H62" s="69"/>
      <c r="I62" s="98"/>
      <c r="K62" s="22"/>
      <c r="L62" s="71"/>
      <c r="M62" s="23"/>
      <c r="N62" s="23"/>
      <c r="O62" s="72"/>
      <c r="P62" s="73"/>
    </row>
    <row r="63" spans="1:18" ht="18" thickBot="1" x14ac:dyDescent="0.35">
      <c r="A63" s="60" t="s">
        <v>32</v>
      </c>
      <c r="B63" s="66">
        <f>C62</f>
        <v>9709.7000000000007</v>
      </c>
      <c r="C63" s="67">
        <f>C39+(C39*C60)</f>
        <v>26817.791000000001</v>
      </c>
      <c r="D63" s="68">
        <v>0.14000000000000001</v>
      </c>
      <c r="E63" s="69">
        <f>IF(E58&lt;C62,0,IF(E58&gt;C63,(C63-B63)*D63,(ROUND(E58-B63,0)*D63)))</f>
        <v>1475.6000000000001</v>
      </c>
      <c r="F63" s="69"/>
      <c r="G63" s="69">
        <f>E63*E56</f>
        <v>2951.2000000000003</v>
      </c>
      <c r="H63" s="69"/>
      <c r="I63" s="98"/>
      <c r="K63" s="22"/>
      <c r="L63" s="71"/>
      <c r="M63" s="23"/>
      <c r="N63" s="23"/>
      <c r="O63" s="74">
        <f>IF(L64=0,0,IF(L54&gt;0,L54*M54,IF(L55&gt;0,L55*M55,IF(L56&gt;0,L56*M56,IF(L57&gt;0,L57*M57,IF(L58&gt;0,L58*M58,IF(N54&gt;0,P54+(N54*O54),IF(N55&gt;0,P55+(N55*O55),IF(N56&gt;0,P56+(N56*O56),IF(N57&gt;0,P57+(N57*O57),IF(N58&gt;0,P58+(N58*O58),IF(Q54&gt;0,Q54*R54,IF(Q55&gt;0,Q55*R55,IF(Q56&gt;0,Q56*R56,IF(Q57&gt;0,Q57*R57,IF(Q58&gt;0,Q58*R58,""))))))))))))))))</f>
        <v>0</v>
      </c>
      <c r="P63" s="75"/>
    </row>
    <row r="64" spans="1:18" ht="18" thickBot="1" x14ac:dyDescent="0.35">
      <c r="A64" s="60" t="s">
        <v>33</v>
      </c>
      <c r="B64" s="66">
        <f>C63</f>
        <v>26817.791000000001</v>
      </c>
      <c r="C64" s="67">
        <f>C40+(C40*C60)</f>
        <v>71897.826000000001</v>
      </c>
      <c r="D64" s="68">
        <v>0.3</v>
      </c>
      <c r="E64" s="69">
        <f>IF((ROUND(E58-B64,0)*D64)&lt;0,0,(ROUND(E58-B64,0)*D64))</f>
        <v>0</v>
      </c>
      <c r="F64" s="69"/>
      <c r="G64" s="69">
        <f>E64*E56</f>
        <v>0</v>
      </c>
      <c r="H64" s="69"/>
      <c r="I64" s="98"/>
      <c r="K64" s="76"/>
      <c r="L64" s="77">
        <v>0</v>
      </c>
      <c r="M64" s="78">
        <f>SUM(L64*47)</f>
        <v>0</v>
      </c>
      <c r="N64" s="78">
        <f>SUM(L64*235)</f>
        <v>0</v>
      </c>
      <c r="O64" s="79"/>
      <c r="P64" s="80"/>
      <c r="Q64" s="81"/>
    </row>
    <row r="65" spans="1:18" ht="18" thickBot="1" x14ac:dyDescent="0.35">
      <c r="A65" s="60" t="s">
        <v>34</v>
      </c>
      <c r="B65" s="66">
        <f>C64</f>
        <v>71897.826000000001</v>
      </c>
      <c r="C65" s="67">
        <f>C41+(C41*C60)</f>
        <v>152260.10800000001</v>
      </c>
      <c r="D65" s="68">
        <v>0.41</v>
      </c>
      <c r="E65" s="69">
        <f>IF((ROUND(E58-B65,0)*D65)&lt;0,0,(ROUND(E58-B65,0)*D65))</f>
        <v>0</v>
      </c>
      <c r="F65" s="69"/>
      <c r="G65" s="69">
        <f>E65*E56</f>
        <v>0</v>
      </c>
      <c r="H65" s="69"/>
      <c r="I65" s="98"/>
    </row>
    <row r="66" spans="1:18" x14ac:dyDescent="0.3">
      <c r="A66" s="60" t="s">
        <v>35</v>
      </c>
      <c r="B66" s="66">
        <f>C65+1</f>
        <v>152261.10800000001</v>
      </c>
      <c r="C66" s="18" t="s">
        <v>36</v>
      </c>
      <c r="D66" s="68">
        <v>0.45</v>
      </c>
      <c r="E66" s="69">
        <f>IF((ROUND(E58-B66,0)*D66)&lt;0,0,(ROUND(E58-B66,0)*D66))</f>
        <v>0</v>
      </c>
      <c r="F66" s="69"/>
      <c r="G66" s="69">
        <f>E66*E56</f>
        <v>0</v>
      </c>
      <c r="H66" s="69"/>
      <c r="I66" s="98"/>
      <c r="K66" s="99">
        <f>10/9700</f>
        <v>1.0309278350515464E-3</v>
      </c>
    </row>
    <row r="67" spans="1:18" ht="18" thickBot="1" x14ac:dyDescent="0.35">
      <c r="A67" s="60"/>
      <c r="B67" s="18"/>
      <c r="C67" s="18"/>
      <c r="D67" s="18"/>
      <c r="E67" s="18"/>
      <c r="F67" s="17" t="s">
        <v>37</v>
      </c>
      <c r="G67" s="17"/>
      <c r="H67" s="38">
        <f>SUM(G62:I66)</f>
        <v>2951.2000000000003</v>
      </c>
      <c r="I67" s="21"/>
    </row>
    <row r="68" spans="1:18" ht="18" thickBot="1" x14ac:dyDescent="0.35">
      <c r="A68" s="16" t="s">
        <v>38</v>
      </c>
      <c r="B68" s="17"/>
      <c r="C68" s="17"/>
      <c r="D68" s="17"/>
      <c r="E68" s="67">
        <v>20</v>
      </c>
      <c r="F68" s="37">
        <v>-0.66</v>
      </c>
      <c r="G68" s="38">
        <f>ROUND(E68*F68,0)</f>
        <v>-13</v>
      </c>
      <c r="H68" s="69">
        <f>ROUND(G68+G69,0)</f>
        <v>-188</v>
      </c>
      <c r="I68" s="21"/>
    </row>
    <row r="69" spans="1:18" ht="17.399999999999999" customHeight="1" thickBot="1" x14ac:dyDescent="0.35">
      <c r="A69" s="16" t="s">
        <v>39</v>
      </c>
      <c r="B69" s="17"/>
      <c r="C69" s="17"/>
      <c r="D69" s="17"/>
      <c r="E69" s="67">
        <v>350</v>
      </c>
      <c r="F69" s="37">
        <v>-0.5</v>
      </c>
      <c r="G69" s="38">
        <f>ROUND(E69*F69,0)</f>
        <v>-175</v>
      </c>
      <c r="H69" s="69"/>
      <c r="I69" s="21"/>
    </row>
    <row r="70" spans="1:18" ht="18" customHeight="1" x14ac:dyDescent="0.3">
      <c r="A70" s="84" t="s">
        <v>40</v>
      </c>
      <c r="B70" s="85"/>
      <c r="C70" s="85"/>
      <c r="D70" s="86">
        <f>IF(E53&lt;=0,"",SUM(H70/E53))</f>
        <v>6.1400000000000003E-2</v>
      </c>
      <c r="E70" s="86"/>
      <c r="F70" s="87" t="s">
        <v>41</v>
      </c>
      <c r="G70" s="87"/>
      <c r="H70" s="88">
        <f>IF(E53&lt;=0,0,ROUND(H67+H68,0))</f>
        <v>2763</v>
      </c>
      <c r="I70" s="89"/>
    </row>
    <row r="71" spans="1:18" ht="18" customHeight="1" thickBot="1" x14ac:dyDescent="0.35">
      <c r="A71" s="90"/>
      <c r="B71" s="91"/>
      <c r="C71" s="91"/>
      <c r="D71" s="92"/>
      <c r="E71" s="92"/>
      <c r="F71" s="93"/>
      <c r="G71" s="93"/>
      <c r="H71" s="94"/>
      <c r="I71" s="95"/>
    </row>
    <row r="72" spans="1:18" ht="18.600000000000001" thickTop="1" thickBot="1" x14ac:dyDescent="0.35"/>
    <row r="73" spans="1:18" ht="18" customHeight="1" thickTop="1" thickBot="1" x14ac:dyDescent="0.35">
      <c r="A73" s="1" t="s">
        <v>0</v>
      </c>
      <c r="B73" s="2"/>
      <c r="C73" s="2"/>
      <c r="D73" s="2"/>
      <c r="E73" s="2"/>
      <c r="F73" s="2"/>
      <c r="G73" s="2"/>
      <c r="H73" s="2">
        <f>SUM(H49+1)</f>
        <v>2018</v>
      </c>
      <c r="I73" s="3"/>
      <c r="K73" s="5" t="s">
        <v>1</v>
      </c>
      <c r="L73" s="6"/>
      <c r="M73" s="7" t="s">
        <v>2</v>
      </c>
      <c r="N73" s="7"/>
      <c r="O73" s="7"/>
      <c r="P73" s="7"/>
      <c r="Q73" s="7"/>
      <c r="R73" s="8"/>
    </row>
    <row r="74" spans="1:18" ht="17.399999999999999" customHeight="1" thickBot="1" x14ac:dyDescent="0.35">
      <c r="A74" s="9"/>
      <c r="B74" s="10"/>
      <c r="C74" s="10"/>
      <c r="D74" s="10"/>
      <c r="E74" s="10"/>
      <c r="F74" s="10"/>
      <c r="G74" s="10"/>
      <c r="H74" s="10"/>
      <c r="I74" s="11"/>
      <c r="K74" s="12"/>
      <c r="L74" s="13"/>
      <c r="M74" s="14"/>
      <c r="N74" s="14"/>
      <c r="O74" s="14"/>
      <c r="P74" s="14"/>
      <c r="Q74" s="14"/>
      <c r="R74" s="15"/>
    </row>
    <row r="75" spans="1:18" ht="17.399999999999999" customHeight="1" thickBot="1" x14ac:dyDescent="0.35">
      <c r="A75" s="16"/>
      <c r="B75" s="17"/>
      <c r="C75" s="17"/>
      <c r="D75" s="18"/>
      <c r="E75" s="19"/>
      <c r="F75" s="20"/>
      <c r="G75" s="19"/>
      <c r="H75" s="96"/>
      <c r="I75" s="97"/>
      <c r="K75" s="22" t="s">
        <v>3</v>
      </c>
      <c r="L75" s="23" t="s">
        <v>4</v>
      </c>
      <c r="M75" s="23"/>
      <c r="N75" s="23" t="s">
        <v>5</v>
      </c>
      <c r="O75" s="23"/>
      <c r="P75" s="23"/>
      <c r="Q75" s="23" t="s">
        <v>6</v>
      </c>
      <c r="R75" s="24"/>
    </row>
    <row r="76" spans="1:18" ht="18" thickBot="1" x14ac:dyDescent="0.35">
      <c r="A76" s="16"/>
      <c r="B76" s="17"/>
      <c r="C76" s="17"/>
      <c r="D76" s="18"/>
      <c r="E76" s="102"/>
      <c r="F76" s="102"/>
      <c r="G76" s="25"/>
      <c r="H76" s="25"/>
      <c r="I76" s="26"/>
      <c r="K76" s="22"/>
      <c r="L76" s="23"/>
      <c r="M76" s="23"/>
      <c r="N76" s="23"/>
      <c r="O76" s="23"/>
      <c r="P76" s="23"/>
      <c r="Q76" s="23"/>
      <c r="R76" s="24"/>
    </row>
    <row r="77" spans="1:18" ht="17.399999999999999" customHeight="1" thickBot="1" x14ac:dyDescent="0.35">
      <c r="A77" s="16" t="s">
        <v>7</v>
      </c>
      <c r="B77" s="17"/>
      <c r="C77" s="17"/>
      <c r="D77" s="18">
        <f>D53+1</f>
        <v>2017</v>
      </c>
      <c r="E77" s="27">
        <v>50500</v>
      </c>
      <c r="F77" s="28"/>
      <c r="G77" s="29" t="str">
        <f>IF(L88=0,"",O87)</f>
        <v/>
      </c>
      <c r="H77" s="30" t="s">
        <v>8</v>
      </c>
      <c r="I77" s="31"/>
      <c r="K77" s="22"/>
      <c r="L77" s="32" t="s">
        <v>9</v>
      </c>
      <c r="M77" s="32" t="s">
        <v>10</v>
      </c>
      <c r="N77" s="32" t="s">
        <v>9</v>
      </c>
      <c r="O77" s="33" t="s">
        <v>10</v>
      </c>
      <c r="P77" s="33"/>
      <c r="Q77" s="32" t="s">
        <v>9</v>
      </c>
      <c r="R77" s="34" t="s">
        <v>10</v>
      </c>
    </row>
    <row r="78" spans="1:18" ht="17.399999999999999" customHeight="1" thickBot="1" x14ac:dyDescent="0.35">
      <c r="A78" s="35" t="s">
        <v>11</v>
      </c>
      <c r="B78" s="36"/>
      <c r="C78" s="36"/>
      <c r="D78" s="36"/>
      <c r="E78" s="37">
        <v>0.1</v>
      </c>
      <c r="F78" s="38">
        <f>ROUND(E77*E78,0)</f>
        <v>5050</v>
      </c>
      <c r="G78" s="29"/>
      <c r="H78" s="30"/>
      <c r="I78" s="31"/>
      <c r="J78" s="39"/>
      <c r="K78" s="40" t="s">
        <v>12</v>
      </c>
      <c r="L78" s="41"/>
      <c r="M78" s="42">
        <v>0.41799999999999998</v>
      </c>
      <c r="N78" s="41"/>
      <c r="O78" s="42">
        <v>0.249</v>
      </c>
      <c r="P78" s="43">
        <v>824</v>
      </c>
      <c r="Q78" s="41"/>
      <c r="R78" s="44">
        <v>0.29099999999999998</v>
      </c>
    </row>
    <row r="79" spans="1:18" ht="17.399999999999999" customHeight="1" thickBot="1" x14ac:dyDescent="0.35">
      <c r="A79" s="16" t="s">
        <v>13</v>
      </c>
      <c r="B79" s="17"/>
      <c r="C79" s="17"/>
      <c r="D79" s="17"/>
      <c r="E79" s="38">
        <f>IF(G77="",ROUND(E77-F78,0),ROUND(E77-G77,0))</f>
        <v>45450</v>
      </c>
      <c r="F79" s="18"/>
      <c r="G79" s="29"/>
      <c r="H79" s="45">
        <f>IF(E90&gt;0,D90,IF(E89&gt;0,D89,IF(E88&gt;0,D88,IF(E87&gt;0,D87,IF(E86=0,D86,"")))))</f>
        <v>0.3</v>
      </c>
      <c r="I79" s="46"/>
      <c r="J79" s="39"/>
      <c r="K79" s="40" t="s">
        <v>14</v>
      </c>
      <c r="L79" s="41"/>
      <c r="M79" s="42">
        <v>0.502</v>
      </c>
      <c r="N79" s="41"/>
      <c r="O79" s="42">
        <v>0.28199999999999997</v>
      </c>
      <c r="P79" s="43">
        <v>1082</v>
      </c>
      <c r="Q79" s="41"/>
      <c r="R79" s="44">
        <v>0.33800000000000002</v>
      </c>
    </row>
    <row r="80" spans="1:18" ht="17.399999999999999" customHeight="1" thickBot="1" x14ac:dyDescent="0.35">
      <c r="A80" s="16" t="s">
        <v>15</v>
      </c>
      <c r="B80" s="17"/>
      <c r="C80" s="17"/>
      <c r="D80" s="17"/>
      <c r="E80" s="47">
        <v>1</v>
      </c>
      <c r="F80" s="18"/>
      <c r="G80" s="18"/>
      <c r="H80" s="45"/>
      <c r="I80" s="46"/>
      <c r="K80" s="40" t="s">
        <v>16</v>
      </c>
      <c r="L80" s="41"/>
      <c r="M80" s="42">
        <v>0.55300000000000005</v>
      </c>
      <c r="N80" s="41"/>
      <c r="O80" s="42">
        <v>0.311</v>
      </c>
      <c r="P80" s="43">
        <v>1188</v>
      </c>
      <c r="Q80" s="41"/>
      <c r="R80" s="44">
        <v>0.371</v>
      </c>
    </row>
    <row r="81" spans="1:18" ht="17.399999999999999" customHeight="1" thickBot="1" x14ac:dyDescent="0.35">
      <c r="A81" s="16" t="s">
        <v>17</v>
      </c>
      <c r="B81" s="17"/>
      <c r="C81" s="17"/>
      <c r="D81" s="17"/>
      <c r="E81" s="48">
        <f>N88</f>
        <v>0</v>
      </c>
      <c r="F81" s="18"/>
      <c r="G81" s="18"/>
      <c r="H81" s="18"/>
      <c r="I81" s="21"/>
      <c r="K81" s="40" t="s">
        <v>18</v>
      </c>
      <c r="L81" s="41"/>
      <c r="M81" s="42">
        <v>0.57899999999999996</v>
      </c>
      <c r="N81" s="41"/>
      <c r="O81" s="42">
        <v>0.32600000000000001</v>
      </c>
      <c r="P81" s="43">
        <v>1244</v>
      </c>
      <c r="Q81" s="41"/>
      <c r="R81" s="44">
        <v>0.38900000000000001</v>
      </c>
    </row>
    <row r="82" spans="1:18" ht="17.399999999999999" customHeight="1" thickBot="1" x14ac:dyDescent="0.35">
      <c r="A82" s="49" t="s">
        <v>19</v>
      </c>
      <c r="B82" s="50"/>
      <c r="C82" s="50"/>
      <c r="D82" s="50"/>
      <c r="E82" s="51">
        <f>ROUND(E79/E80,0)</f>
        <v>45450</v>
      </c>
      <c r="F82" s="51"/>
      <c r="G82" s="18"/>
      <c r="H82" s="18"/>
      <c r="I82" s="21"/>
      <c r="K82" s="52" t="s">
        <v>20</v>
      </c>
      <c r="L82" s="53"/>
      <c r="M82" s="54">
        <v>0.60599999999999998</v>
      </c>
      <c r="N82" s="53"/>
      <c r="O82" s="54">
        <v>0.34300000000000003</v>
      </c>
      <c r="P82" s="55">
        <v>1288</v>
      </c>
      <c r="Q82" s="53"/>
      <c r="R82" s="56">
        <v>0.40899999999999997</v>
      </c>
    </row>
    <row r="83" spans="1:18" ht="17.399999999999999" customHeight="1" thickTop="1" x14ac:dyDescent="0.3">
      <c r="A83" s="49"/>
      <c r="B83" s="50"/>
      <c r="C83" s="50"/>
      <c r="D83" s="50"/>
      <c r="E83" s="51"/>
      <c r="F83" s="51"/>
      <c r="G83" s="57" t="s">
        <v>21</v>
      </c>
      <c r="H83" s="57"/>
      <c r="I83" s="58"/>
    </row>
    <row r="84" spans="1:18" ht="18" thickBot="1" x14ac:dyDescent="0.35">
      <c r="A84" s="100" t="s">
        <v>42</v>
      </c>
      <c r="B84" s="101">
        <f t="shared" ref="B84" si="0">H73-1</f>
        <v>2017</v>
      </c>
      <c r="C84" s="101"/>
      <c r="D84" s="101"/>
      <c r="E84" s="18"/>
      <c r="F84" s="18"/>
      <c r="G84" s="57"/>
      <c r="H84" s="57"/>
      <c r="I84" s="58"/>
    </row>
    <row r="85" spans="1:18" ht="18.600000000000001" thickTop="1" thickBot="1" x14ac:dyDescent="0.35">
      <c r="A85" s="60"/>
      <c r="B85" s="18" t="s">
        <v>22</v>
      </c>
      <c r="C85" s="18" t="s">
        <v>23</v>
      </c>
      <c r="D85" s="18" t="s">
        <v>24</v>
      </c>
      <c r="E85" s="25" t="s">
        <v>25</v>
      </c>
      <c r="F85" s="25"/>
      <c r="G85" s="57"/>
      <c r="H85" s="57"/>
      <c r="I85" s="58"/>
      <c r="K85" s="61" t="s">
        <v>26</v>
      </c>
      <c r="L85" s="62" t="s">
        <v>27</v>
      </c>
      <c r="M85" s="63" t="s">
        <v>28</v>
      </c>
      <c r="N85" s="63" t="s">
        <v>29</v>
      </c>
      <c r="O85" s="64" t="s">
        <v>30</v>
      </c>
      <c r="P85" s="65"/>
    </row>
    <row r="86" spans="1:18" ht="18" thickBot="1" x14ac:dyDescent="0.35">
      <c r="A86" s="60" t="s">
        <v>31</v>
      </c>
      <c r="B86" s="66">
        <v>0</v>
      </c>
      <c r="C86" s="67">
        <f>C62+(C62*C84)</f>
        <v>9709.7000000000007</v>
      </c>
      <c r="D86" s="68">
        <v>0</v>
      </c>
      <c r="E86" s="69">
        <f>IF((ROUND(E82-B86,0)*D86)&lt;0,0,(ROUND(E82-B86,0)*D86))</f>
        <v>0</v>
      </c>
      <c r="F86" s="69"/>
      <c r="G86" s="69">
        <f>E86*E80</f>
        <v>0</v>
      </c>
      <c r="H86" s="69"/>
      <c r="I86" s="98"/>
      <c r="K86" s="22"/>
      <c r="L86" s="71"/>
      <c r="M86" s="23"/>
      <c r="N86" s="23"/>
      <c r="O86" s="72"/>
      <c r="P86" s="73"/>
    </row>
    <row r="87" spans="1:18" ht="18" thickBot="1" x14ac:dyDescent="0.35">
      <c r="A87" s="60" t="s">
        <v>32</v>
      </c>
      <c r="B87" s="66">
        <f>C86</f>
        <v>9709.7000000000007</v>
      </c>
      <c r="C87" s="67">
        <f>C63+(C63*C84)</f>
        <v>26817.791000000001</v>
      </c>
      <c r="D87" s="68">
        <v>0.14000000000000001</v>
      </c>
      <c r="E87" s="69">
        <f>IF(E82&lt;C86,0,IF(E82&gt;C87,(C87-B87)*D87,(ROUND(E82-B87,0)*D87)))</f>
        <v>2395.1327400000005</v>
      </c>
      <c r="F87" s="69"/>
      <c r="G87" s="69">
        <f>E87*E80</f>
        <v>2395.1327400000005</v>
      </c>
      <c r="H87" s="69"/>
      <c r="I87" s="98"/>
      <c r="K87" s="22"/>
      <c r="L87" s="71"/>
      <c r="M87" s="23"/>
      <c r="N87" s="23"/>
      <c r="O87" s="74">
        <f>IF(L88=0,0,IF(L78&gt;0,L78*M78,IF(L79&gt;0,L79*M79,IF(L80&gt;0,L80*M80,IF(L81&gt;0,L81*M81,IF(L82&gt;0,L82*M82,IF(N78&gt;0,P78+(N78*O78),IF(N79&gt;0,P79+(N79*O79),IF(N80&gt;0,P80+(N80*O80),IF(N81&gt;0,P81+(N81*O81),IF(N82&gt;0,P82+(N82*O82),IF(Q78&gt;0,Q78*R78,IF(Q79&gt;0,Q79*R79,IF(Q80&gt;0,Q80*R80,IF(Q81&gt;0,Q81*R81,IF(Q82&gt;0,Q82*R82,""))))))))))))))))</f>
        <v>0</v>
      </c>
      <c r="P87" s="75"/>
    </row>
    <row r="88" spans="1:18" ht="18" thickBot="1" x14ac:dyDescent="0.35">
      <c r="A88" s="60" t="s">
        <v>33</v>
      </c>
      <c r="B88" s="66">
        <f>C87</f>
        <v>26817.791000000001</v>
      </c>
      <c r="C88" s="67">
        <f>C64+(C64*C84)</f>
        <v>71897.826000000001</v>
      </c>
      <c r="D88" s="68">
        <v>0.3</v>
      </c>
      <c r="E88" s="69">
        <f>IF((ROUND(E82-B88,0)*D88)&lt;0,0,(ROUND(E82-B88,0)*D88))</f>
        <v>5589.5999999999995</v>
      </c>
      <c r="F88" s="69"/>
      <c r="G88" s="69">
        <f>E88*E80</f>
        <v>5589.5999999999995</v>
      </c>
      <c r="H88" s="69"/>
      <c r="I88" s="98"/>
      <c r="K88" s="76"/>
      <c r="L88" s="77">
        <v>0</v>
      </c>
      <c r="M88" s="78">
        <f>SUM(L88*47)</f>
        <v>0</v>
      </c>
      <c r="N88" s="78">
        <f>SUM(L88*235)</f>
        <v>0</v>
      </c>
      <c r="O88" s="79"/>
      <c r="P88" s="80"/>
      <c r="Q88" s="81"/>
    </row>
    <row r="89" spans="1:18" ht="18" thickBot="1" x14ac:dyDescent="0.35">
      <c r="A89" s="60" t="s">
        <v>34</v>
      </c>
      <c r="B89" s="66">
        <f>C88</f>
        <v>71897.826000000001</v>
      </c>
      <c r="C89" s="67">
        <f>C65+(C65*C84)</f>
        <v>152260.10800000001</v>
      </c>
      <c r="D89" s="68">
        <v>0.41</v>
      </c>
      <c r="E89" s="69">
        <f>IF((ROUND(E82-B89,0)*D89)&lt;0,0,(ROUND(E82-B89,0)*D89))</f>
        <v>0</v>
      </c>
      <c r="F89" s="69"/>
      <c r="G89" s="69">
        <f>E89*E80</f>
        <v>0</v>
      </c>
      <c r="H89" s="69"/>
      <c r="I89" s="98"/>
    </row>
    <row r="90" spans="1:18" x14ac:dyDescent="0.3">
      <c r="A90" s="60" t="s">
        <v>35</v>
      </c>
      <c r="B90" s="66">
        <f>C89+1</f>
        <v>152261.10800000001</v>
      </c>
      <c r="C90" s="18" t="s">
        <v>36</v>
      </c>
      <c r="D90" s="68">
        <v>0.45</v>
      </c>
      <c r="E90" s="69">
        <f>IF((ROUND(E82-B90,0)*D90)&lt;0,0,(ROUND(E82-B90,0)*D90))</f>
        <v>0</v>
      </c>
      <c r="F90" s="69"/>
      <c r="G90" s="69">
        <f>E90*E80</f>
        <v>0</v>
      </c>
      <c r="H90" s="69"/>
      <c r="I90" s="98"/>
    </row>
    <row r="91" spans="1:18" ht="18" thickBot="1" x14ac:dyDescent="0.35">
      <c r="A91" s="60"/>
      <c r="B91" s="18"/>
      <c r="C91" s="18"/>
      <c r="D91" s="18"/>
      <c r="E91" s="18"/>
      <c r="F91" s="17" t="s">
        <v>37</v>
      </c>
      <c r="G91" s="17"/>
      <c r="H91" s="38">
        <f>SUM(G86:I90)</f>
        <v>7984.7327399999995</v>
      </c>
      <c r="I91" s="21"/>
    </row>
    <row r="92" spans="1:18" ht="18" thickBot="1" x14ac:dyDescent="0.35">
      <c r="A92" s="16" t="s">
        <v>38</v>
      </c>
      <c r="B92" s="17"/>
      <c r="C92" s="17"/>
      <c r="D92" s="17"/>
      <c r="E92" s="67">
        <v>0</v>
      </c>
      <c r="F92" s="37">
        <v>-0.66</v>
      </c>
      <c r="G92" s="38">
        <f>ROUND(E92*F92,0)</f>
        <v>0</v>
      </c>
      <c r="H92" s="69">
        <f>ROUND(G92+G93,0)</f>
        <v>0</v>
      </c>
      <c r="I92" s="21"/>
    </row>
    <row r="93" spans="1:18" ht="17.399999999999999" customHeight="1" thickBot="1" x14ac:dyDescent="0.35">
      <c r="A93" s="16" t="s">
        <v>39</v>
      </c>
      <c r="B93" s="17"/>
      <c r="C93" s="17"/>
      <c r="D93" s="17"/>
      <c r="E93" s="67">
        <v>0</v>
      </c>
      <c r="F93" s="37">
        <v>-0.5</v>
      </c>
      <c r="G93" s="38">
        <f>ROUND(E93*F93,0)</f>
        <v>0</v>
      </c>
      <c r="H93" s="69"/>
      <c r="I93" s="21"/>
    </row>
    <row r="94" spans="1:18" ht="18" customHeight="1" x14ac:dyDescent="0.3">
      <c r="A94" s="84" t="s">
        <v>40</v>
      </c>
      <c r="B94" s="85"/>
      <c r="C94" s="85"/>
      <c r="D94" s="86">
        <f>IF(E77&lt;=0,"",SUM(H94/E77))</f>
        <v>0.15811881188118812</v>
      </c>
      <c r="E94" s="86"/>
      <c r="F94" s="87" t="s">
        <v>41</v>
      </c>
      <c r="G94" s="87"/>
      <c r="H94" s="88">
        <f>IF(E77&lt;=0,0,ROUND(H91+H92,0))</f>
        <v>7985</v>
      </c>
      <c r="I94" s="89"/>
    </row>
    <row r="95" spans="1:18" ht="18" customHeight="1" thickBot="1" x14ac:dyDescent="0.35">
      <c r="A95" s="90"/>
      <c r="B95" s="91"/>
      <c r="C95" s="91"/>
      <c r="D95" s="92"/>
      <c r="E95" s="92"/>
      <c r="F95" s="93"/>
      <c r="G95" s="93"/>
      <c r="H95" s="94"/>
      <c r="I95" s="95"/>
    </row>
    <row r="96" spans="1:18" ht="18" thickTop="1" x14ac:dyDescent="0.3"/>
  </sheetData>
  <mergeCells count="205">
    <mergeCell ref="A94:C95"/>
    <mergeCell ref="D94:E95"/>
    <mergeCell ref="F94:G95"/>
    <mergeCell ref="H94:I95"/>
    <mergeCell ref="E89:F89"/>
    <mergeCell ref="G89:I89"/>
    <mergeCell ref="E90:F90"/>
    <mergeCell ref="G90:I90"/>
    <mergeCell ref="F91:G91"/>
    <mergeCell ref="A92:D92"/>
    <mergeCell ref="H92:H93"/>
    <mergeCell ref="A93:D93"/>
    <mergeCell ref="L85:L87"/>
    <mergeCell ref="M85:M87"/>
    <mergeCell ref="N85:N87"/>
    <mergeCell ref="O85:P86"/>
    <mergeCell ref="E86:F86"/>
    <mergeCell ref="G86:I86"/>
    <mergeCell ref="E87:F87"/>
    <mergeCell ref="G87:I87"/>
    <mergeCell ref="O87:P88"/>
    <mergeCell ref="E88:F88"/>
    <mergeCell ref="A81:D81"/>
    <mergeCell ref="A82:D83"/>
    <mergeCell ref="E82:F83"/>
    <mergeCell ref="G83:I85"/>
    <mergeCell ref="E85:F85"/>
    <mergeCell ref="K85:K88"/>
    <mergeCell ref="G88:I88"/>
    <mergeCell ref="G76:H76"/>
    <mergeCell ref="A77:C77"/>
    <mergeCell ref="E77:F77"/>
    <mergeCell ref="G77:G79"/>
    <mergeCell ref="H77:I78"/>
    <mergeCell ref="O77:P77"/>
    <mergeCell ref="A78:D78"/>
    <mergeCell ref="A79:D79"/>
    <mergeCell ref="H79:I80"/>
    <mergeCell ref="A80:D80"/>
    <mergeCell ref="K73:L74"/>
    <mergeCell ref="M73:R74"/>
    <mergeCell ref="A75:C75"/>
    <mergeCell ref="H75:I75"/>
    <mergeCell ref="K75:K77"/>
    <mergeCell ref="L75:M76"/>
    <mergeCell ref="N75:P76"/>
    <mergeCell ref="Q75:R76"/>
    <mergeCell ref="A76:C76"/>
    <mergeCell ref="E76:F76"/>
    <mergeCell ref="A70:C71"/>
    <mergeCell ref="D70:E71"/>
    <mergeCell ref="F70:G71"/>
    <mergeCell ref="H70:I71"/>
    <mergeCell ref="A73:G74"/>
    <mergeCell ref="H73:I74"/>
    <mergeCell ref="E65:F65"/>
    <mergeCell ref="G65:I65"/>
    <mergeCell ref="E66:F66"/>
    <mergeCell ref="G66:I66"/>
    <mergeCell ref="F67:G67"/>
    <mergeCell ref="A68:D68"/>
    <mergeCell ref="H68:H69"/>
    <mergeCell ref="A69:D69"/>
    <mergeCell ref="M61:M63"/>
    <mergeCell ref="N61:N63"/>
    <mergeCell ref="O61:P62"/>
    <mergeCell ref="E62:F62"/>
    <mergeCell ref="G62:I62"/>
    <mergeCell ref="E63:F63"/>
    <mergeCell ref="G63:I63"/>
    <mergeCell ref="O63:P64"/>
    <mergeCell ref="E64:F64"/>
    <mergeCell ref="G64:I64"/>
    <mergeCell ref="A58:D59"/>
    <mergeCell ref="E58:F59"/>
    <mergeCell ref="G59:I61"/>
    <mergeCell ref="E61:F61"/>
    <mergeCell ref="K61:K64"/>
    <mergeCell ref="L61:L63"/>
    <mergeCell ref="O53:P53"/>
    <mergeCell ref="A54:D54"/>
    <mergeCell ref="A55:D55"/>
    <mergeCell ref="H55:I56"/>
    <mergeCell ref="A56:D56"/>
    <mergeCell ref="A57:D57"/>
    <mergeCell ref="A52:C52"/>
    <mergeCell ref="E52:F52"/>
    <mergeCell ref="G52:H52"/>
    <mergeCell ref="A53:C53"/>
    <mergeCell ref="E53:F53"/>
    <mergeCell ref="G53:G55"/>
    <mergeCell ref="H53:I54"/>
    <mergeCell ref="A49:G50"/>
    <mergeCell ref="H49:I50"/>
    <mergeCell ref="K49:L50"/>
    <mergeCell ref="M49:R50"/>
    <mergeCell ref="A51:C51"/>
    <mergeCell ref="H51:I51"/>
    <mergeCell ref="K51:K53"/>
    <mergeCell ref="L51:M52"/>
    <mergeCell ref="N51:P52"/>
    <mergeCell ref="Q51:R52"/>
    <mergeCell ref="F43:G43"/>
    <mergeCell ref="A44:D44"/>
    <mergeCell ref="H44:H45"/>
    <mergeCell ref="A45:D45"/>
    <mergeCell ref="A46:C47"/>
    <mergeCell ref="D46:E47"/>
    <mergeCell ref="F46:G47"/>
    <mergeCell ref="H46:I47"/>
    <mergeCell ref="E40:F40"/>
    <mergeCell ref="G40:I40"/>
    <mergeCell ref="E41:F41"/>
    <mergeCell ref="G41:I41"/>
    <mergeCell ref="E42:F42"/>
    <mergeCell ref="G42:I42"/>
    <mergeCell ref="K37:K40"/>
    <mergeCell ref="L37:L39"/>
    <mergeCell ref="M37:M39"/>
    <mergeCell ref="N37:N39"/>
    <mergeCell ref="O37:P38"/>
    <mergeCell ref="E38:F38"/>
    <mergeCell ref="G38:I38"/>
    <mergeCell ref="E39:F39"/>
    <mergeCell ref="G39:I39"/>
    <mergeCell ref="O39:P40"/>
    <mergeCell ref="A33:D33"/>
    <mergeCell ref="A34:D35"/>
    <mergeCell ref="E34:F35"/>
    <mergeCell ref="G35:I37"/>
    <mergeCell ref="A36:D36"/>
    <mergeCell ref="E37:F37"/>
    <mergeCell ref="G28:H28"/>
    <mergeCell ref="A29:C29"/>
    <mergeCell ref="E29:F29"/>
    <mergeCell ref="G29:G31"/>
    <mergeCell ref="H29:I30"/>
    <mergeCell ref="O29:P29"/>
    <mergeCell ref="A30:D30"/>
    <mergeCell ref="A31:D31"/>
    <mergeCell ref="H31:I32"/>
    <mergeCell ref="A32:D32"/>
    <mergeCell ref="K25:L26"/>
    <mergeCell ref="M25:R26"/>
    <mergeCell ref="A27:C27"/>
    <mergeCell ref="H27:I27"/>
    <mergeCell ref="K27:K29"/>
    <mergeCell ref="L27:M28"/>
    <mergeCell ref="N27:P28"/>
    <mergeCell ref="Q27:R28"/>
    <mergeCell ref="A28:C28"/>
    <mergeCell ref="E28:F28"/>
    <mergeCell ref="A22:C23"/>
    <mergeCell ref="D22:E23"/>
    <mergeCell ref="F22:G23"/>
    <mergeCell ref="H22:I23"/>
    <mergeCell ref="A25:G26"/>
    <mergeCell ref="H25:I26"/>
    <mergeCell ref="E17:F17"/>
    <mergeCell ref="G17:I17"/>
    <mergeCell ref="E18:F18"/>
    <mergeCell ref="G18:I18"/>
    <mergeCell ref="F19:G19"/>
    <mergeCell ref="A20:D20"/>
    <mergeCell ref="H20:H21"/>
    <mergeCell ref="A21:D21"/>
    <mergeCell ref="L13:L15"/>
    <mergeCell ref="M13:M15"/>
    <mergeCell ref="N13:N15"/>
    <mergeCell ref="O13:P14"/>
    <mergeCell ref="E14:F14"/>
    <mergeCell ref="G14:I14"/>
    <mergeCell ref="E15:F15"/>
    <mergeCell ref="G15:I15"/>
    <mergeCell ref="O15:P16"/>
    <mergeCell ref="E16:F16"/>
    <mergeCell ref="A10:D11"/>
    <mergeCell ref="E10:F11"/>
    <mergeCell ref="G11:I13"/>
    <mergeCell ref="A12:D12"/>
    <mergeCell ref="E13:F13"/>
    <mergeCell ref="K13:K16"/>
    <mergeCell ref="G16:I16"/>
    <mergeCell ref="O5:P5"/>
    <mergeCell ref="A6:D6"/>
    <mergeCell ref="A7:D7"/>
    <mergeCell ref="H7:I8"/>
    <mergeCell ref="A8:D8"/>
    <mergeCell ref="A9:D9"/>
    <mergeCell ref="E4:F4"/>
    <mergeCell ref="G4:H4"/>
    <mergeCell ref="A5:C5"/>
    <mergeCell ref="E5:F5"/>
    <mergeCell ref="G5:G7"/>
    <mergeCell ref="H5:I6"/>
    <mergeCell ref="A1:G2"/>
    <mergeCell ref="H1:I2"/>
    <mergeCell ref="K1:L2"/>
    <mergeCell ref="M1:R2"/>
    <mergeCell ref="A3:C3"/>
    <mergeCell ref="K3:K5"/>
    <mergeCell ref="L3:M4"/>
    <mergeCell ref="N3:P4"/>
    <mergeCell ref="Q3:R4"/>
    <mergeCell ref="A4:C4"/>
  </mergeCells>
  <conditionalFormatting sqref="N6">
    <cfRule type="expression" dxfId="64" priority="70">
      <formula>AND($N16&gt;=5000,$N16&lt;20000)</formula>
    </cfRule>
  </conditionalFormatting>
  <conditionalFormatting sqref="Q6">
    <cfRule type="expression" dxfId="63" priority="69">
      <formula>$N16&gt;20000</formula>
    </cfRule>
  </conditionalFormatting>
  <conditionalFormatting sqref="L6">
    <cfRule type="expression" dxfId="62" priority="68">
      <formula>AND($N16&gt;0,$N16&lt;=4999,$N16&lt;5000)</formula>
    </cfRule>
  </conditionalFormatting>
  <conditionalFormatting sqref="L7">
    <cfRule type="expression" dxfId="61" priority="67">
      <formula>AND($N16&gt;0,$N16&lt;=4999,$N16&lt;5000)</formula>
    </cfRule>
  </conditionalFormatting>
  <conditionalFormatting sqref="L8">
    <cfRule type="expression" dxfId="60" priority="66">
      <formula>AND($N16&gt;0,$N16&lt;=4999,$N16&lt;5000)</formula>
    </cfRule>
  </conditionalFormatting>
  <conditionalFormatting sqref="L9">
    <cfRule type="expression" dxfId="59" priority="65">
      <formula>AND($N16&gt;0,$N16&lt;=4999,$N16&lt;5000)</formula>
    </cfRule>
  </conditionalFormatting>
  <conditionalFormatting sqref="L10">
    <cfRule type="expression" dxfId="58" priority="64">
      <formula>AND($N16&gt;0,$N16&lt;=4999,$N16&lt;5000)</formula>
    </cfRule>
  </conditionalFormatting>
  <conditionalFormatting sqref="N7">
    <cfRule type="expression" dxfId="57" priority="63">
      <formula>AND($N16&gt;=5000,$N16&lt;20000)</formula>
    </cfRule>
  </conditionalFormatting>
  <conditionalFormatting sqref="N8">
    <cfRule type="expression" dxfId="56" priority="62">
      <formula>AND($N16&gt;=5000,$N16&lt;20000)</formula>
    </cfRule>
  </conditionalFormatting>
  <conditionalFormatting sqref="N9">
    <cfRule type="expression" dxfId="55" priority="61">
      <formula>AND($N16&gt;=5000,$N16&lt;20000)</formula>
    </cfRule>
  </conditionalFormatting>
  <conditionalFormatting sqref="N10">
    <cfRule type="expression" dxfId="54" priority="60">
      <formula>AND($N16&gt;=5000,$N16&lt;20000)</formula>
    </cfRule>
  </conditionalFormatting>
  <conditionalFormatting sqref="Q7">
    <cfRule type="expression" dxfId="53" priority="59">
      <formula>$N16&gt;20000</formula>
    </cfRule>
  </conditionalFormatting>
  <conditionalFormatting sqref="Q8">
    <cfRule type="expression" dxfId="52" priority="58">
      <formula>$N16&gt;20000</formula>
    </cfRule>
  </conditionalFormatting>
  <conditionalFormatting sqref="Q9">
    <cfRule type="expression" dxfId="51" priority="57">
      <formula>$N16&gt;20000</formula>
    </cfRule>
  </conditionalFormatting>
  <conditionalFormatting sqref="Q10">
    <cfRule type="expression" dxfId="50" priority="56">
      <formula>$N16&gt;20000</formula>
    </cfRule>
  </conditionalFormatting>
  <conditionalFormatting sqref="N30">
    <cfRule type="expression" dxfId="49" priority="55">
      <formula>AND($N40&gt;=5000,$N40&lt;20000)</formula>
    </cfRule>
  </conditionalFormatting>
  <conditionalFormatting sqref="Q30">
    <cfRule type="expression" dxfId="48" priority="54">
      <formula>$N40&gt;20000</formula>
    </cfRule>
  </conditionalFormatting>
  <conditionalFormatting sqref="L30">
    <cfRule type="expression" dxfId="47" priority="53">
      <formula>AND($N40&gt;0,$N40&lt;=4999,$N40&lt;5000)</formula>
    </cfRule>
  </conditionalFormatting>
  <conditionalFormatting sqref="L31">
    <cfRule type="expression" dxfId="46" priority="52">
      <formula>AND($N40&gt;0,$N40&lt;=4999,$N40&lt;5000)</formula>
    </cfRule>
  </conditionalFormatting>
  <conditionalFormatting sqref="L32">
    <cfRule type="expression" dxfId="45" priority="51">
      <formula>AND($N40&gt;0,$N40&lt;=4999,$N40&lt;5000)</formula>
    </cfRule>
  </conditionalFormatting>
  <conditionalFormatting sqref="L33">
    <cfRule type="expression" dxfId="44" priority="50">
      <formula>AND($N40&gt;0,$N40&lt;=4999,$N40&lt;5000)</formula>
    </cfRule>
  </conditionalFormatting>
  <conditionalFormatting sqref="L34">
    <cfRule type="expression" dxfId="43" priority="49">
      <formula>AND($N40&gt;0,$N40&lt;=4999,$N40&lt;5000)</formula>
    </cfRule>
  </conditionalFormatting>
  <conditionalFormatting sqref="N31">
    <cfRule type="expression" dxfId="42" priority="48">
      <formula>AND($N40&gt;=5000,$N40&lt;20000)</formula>
    </cfRule>
  </conditionalFormatting>
  <conditionalFormatting sqref="N32">
    <cfRule type="expression" dxfId="41" priority="47">
      <formula>AND($N40&gt;=5000,$N40&lt;20000)</formula>
    </cfRule>
  </conditionalFormatting>
  <conditionalFormatting sqref="N33">
    <cfRule type="expression" dxfId="40" priority="46">
      <formula>AND($N40&gt;=5000,$N40&lt;20000)</formula>
    </cfRule>
  </conditionalFormatting>
  <conditionalFormatting sqref="N34">
    <cfRule type="expression" dxfId="39" priority="45">
      <formula>AND($N40&gt;=5000,$N40&lt;20000)</formula>
    </cfRule>
  </conditionalFormatting>
  <conditionalFormatting sqref="Q31">
    <cfRule type="expression" dxfId="38" priority="44">
      <formula>$N40&gt;20000</formula>
    </cfRule>
  </conditionalFormatting>
  <conditionalFormatting sqref="Q32">
    <cfRule type="expression" dxfId="37" priority="43">
      <formula>$N40&gt;20000</formula>
    </cfRule>
  </conditionalFormatting>
  <conditionalFormatting sqref="Q33">
    <cfRule type="expression" dxfId="36" priority="42">
      <formula>$N40&gt;20000</formula>
    </cfRule>
  </conditionalFormatting>
  <conditionalFormatting sqref="Q34">
    <cfRule type="expression" dxfId="35" priority="41">
      <formula>$N40&gt;20000</formula>
    </cfRule>
  </conditionalFormatting>
  <conditionalFormatting sqref="N54">
    <cfRule type="expression" dxfId="34" priority="40">
      <formula>AND($N64&gt;=5000,$N64&lt;20000)</formula>
    </cfRule>
  </conditionalFormatting>
  <conditionalFormatting sqref="Q54">
    <cfRule type="expression" dxfId="33" priority="39">
      <formula>$N64&gt;20000</formula>
    </cfRule>
  </conditionalFormatting>
  <conditionalFormatting sqref="L54">
    <cfRule type="expression" dxfId="32" priority="38">
      <formula>AND($N64&gt;0,$N64&lt;=4999,$N64&lt;5000)</formula>
    </cfRule>
  </conditionalFormatting>
  <conditionalFormatting sqref="L55">
    <cfRule type="expression" dxfId="31" priority="37">
      <formula>AND($N64&gt;0,$N64&lt;=4999,$N64&lt;5000)</formula>
    </cfRule>
  </conditionalFormatting>
  <conditionalFormatting sqref="L56">
    <cfRule type="expression" dxfId="30" priority="36">
      <formula>AND($N64&gt;0,$N64&lt;=4999,$N64&lt;5000)</formula>
    </cfRule>
  </conditionalFormatting>
  <conditionalFormatting sqref="L57">
    <cfRule type="expression" dxfId="29" priority="35">
      <formula>AND($N64&gt;0,$N64&lt;=4999,$N64&lt;5000)</formula>
    </cfRule>
  </conditionalFormatting>
  <conditionalFormatting sqref="L58">
    <cfRule type="expression" dxfId="28" priority="34">
      <formula>AND($N64&gt;0,$N64&lt;=4999,$N64&lt;5000)</formula>
    </cfRule>
  </conditionalFormatting>
  <conditionalFormatting sqref="N55">
    <cfRule type="expression" dxfId="27" priority="33">
      <formula>AND($N64&gt;=5000,$N64&lt;20000)</formula>
    </cfRule>
  </conditionalFormatting>
  <conditionalFormatting sqref="N56">
    <cfRule type="expression" dxfId="26" priority="32">
      <formula>AND($N64&gt;=5000,$N64&lt;20000)</formula>
    </cfRule>
  </conditionalFormatting>
  <conditionalFormatting sqref="N57">
    <cfRule type="expression" dxfId="25" priority="31">
      <formula>AND($N64&gt;=5000,$N64&lt;20000)</formula>
    </cfRule>
  </conditionalFormatting>
  <conditionalFormatting sqref="N58">
    <cfRule type="expression" dxfId="24" priority="30">
      <formula>AND($N64&gt;=5000,$N64&lt;20000)</formula>
    </cfRule>
  </conditionalFormatting>
  <conditionalFormatting sqref="Q55">
    <cfRule type="expression" dxfId="23" priority="29">
      <formula>$N64&gt;20000</formula>
    </cfRule>
  </conditionalFormatting>
  <conditionalFormatting sqref="Q56">
    <cfRule type="expression" dxfId="22" priority="28">
      <formula>$N64&gt;20000</formula>
    </cfRule>
  </conditionalFormatting>
  <conditionalFormatting sqref="Q57">
    <cfRule type="expression" dxfId="21" priority="27">
      <formula>$N64&gt;20000</formula>
    </cfRule>
  </conditionalFormatting>
  <conditionalFormatting sqref="Q58">
    <cfRule type="expression" dxfId="20" priority="26">
      <formula>$N64&gt;20000</formula>
    </cfRule>
  </conditionalFormatting>
  <conditionalFormatting sqref="G5:G7">
    <cfRule type="expression" priority="24">
      <formula>O14&gt;0</formula>
    </cfRule>
    <cfRule type="expression" dxfId="19" priority="25">
      <formula>AND(E9&gt;0,G5="")</formula>
    </cfRule>
  </conditionalFormatting>
  <conditionalFormatting sqref="G29:G31">
    <cfRule type="expression" priority="22">
      <formula>O38&gt;0</formula>
    </cfRule>
    <cfRule type="expression" dxfId="18" priority="23">
      <formula>AND(E33&gt;0,G29="")</formula>
    </cfRule>
  </conditionalFormatting>
  <conditionalFormatting sqref="G53:G55">
    <cfRule type="expression" priority="20">
      <formula>O62&gt;0</formula>
    </cfRule>
    <cfRule type="expression" dxfId="17" priority="21">
      <formula>AND(E57&gt;0,G53="")</formula>
    </cfRule>
  </conditionalFormatting>
  <conditionalFormatting sqref="G29:G31">
    <cfRule type="expression" priority="18">
      <formula>O38&gt;0</formula>
    </cfRule>
    <cfRule type="expression" dxfId="16" priority="19">
      <formula>AND(E33&gt;0,G29="")</formula>
    </cfRule>
  </conditionalFormatting>
  <conditionalFormatting sqref="N78">
    <cfRule type="expression" dxfId="15" priority="17">
      <formula>AND($N88&gt;=5000,$N88&lt;20000)</formula>
    </cfRule>
  </conditionalFormatting>
  <conditionalFormatting sqref="Q78">
    <cfRule type="expression" dxfId="14" priority="16">
      <formula>$N88&gt;20000</formula>
    </cfRule>
  </conditionalFormatting>
  <conditionalFormatting sqref="L78">
    <cfRule type="expression" dxfId="13" priority="15">
      <formula>AND($N88&gt;0,$N88&lt;=4999,$N88&lt;5000)</formula>
    </cfRule>
  </conditionalFormatting>
  <conditionalFormatting sqref="L79">
    <cfRule type="expression" dxfId="12" priority="14">
      <formula>AND($N88&gt;0,$N88&lt;=4999,$N88&lt;5000)</formula>
    </cfRule>
  </conditionalFormatting>
  <conditionalFormatting sqref="L80">
    <cfRule type="expression" dxfId="11" priority="13">
      <formula>AND($N88&gt;0,$N88&lt;=4999,$N88&lt;5000)</formula>
    </cfRule>
  </conditionalFormatting>
  <conditionalFormatting sqref="L81">
    <cfRule type="expression" dxfId="10" priority="12">
      <formula>AND($N88&gt;0,$N88&lt;=4999,$N88&lt;5000)</formula>
    </cfRule>
  </conditionalFormatting>
  <conditionalFormatting sqref="L82">
    <cfRule type="expression" dxfId="9" priority="11">
      <formula>AND($N88&gt;0,$N88&lt;=4999,$N88&lt;5000)</formula>
    </cfRule>
  </conditionalFormatting>
  <conditionalFormatting sqref="N79">
    <cfRule type="expression" dxfId="8" priority="10">
      <formula>AND($N88&gt;=5000,$N88&lt;20000)</formula>
    </cfRule>
  </conditionalFormatting>
  <conditionalFormatting sqref="N80">
    <cfRule type="expression" dxfId="7" priority="9">
      <formula>AND($N88&gt;=5000,$N88&lt;20000)</formula>
    </cfRule>
  </conditionalFormatting>
  <conditionalFormatting sqref="N81">
    <cfRule type="expression" dxfId="6" priority="8">
      <formula>AND($N88&gt;=5000,$N88&lt;20000)</formula>
    </cfRule>
  </conditionalFormatting>
  <conditionalFormatting sqref="N82">
    <cfRule type="expression" dxfId="5" priority="7">
      <formula>AND($N88&gt;=5000,$N88&lt;20000)</formula>
    </cfRule>
  </conditionalFormatting>
  <conditionalFormatting sqref="Q79">
    <cfRule type="expression" dxfId="4" priority="6">
      <formula>$N88&gt;20000</formula>
    </cfRule>
  </conditionalFormatting>
  <conditionalFormatting sqref="Q80">
    <cfRule type="expression" dxfId="3" priority="5">
      <formula>$N88&gt;20000</formula>
    </cfRule>
  </conditionalFormatting>
  <conditionalFormatting sqref="Q81">
    <cfRule type="expression" dxfId="2" priority="4">
      <formula>$N88&gt;20000</formula>
    </cfRule>
  </conditionalFormatting>
  <conditionalFormatting sqref="Q82">
    <cfRule type="expression" dxfId="1" priority="3">
      <formula>$N88&gt;20000</formula>
    </cfRule>
  </conditionalFormatting>
  <conditionalFormatting sqref="G77:G79">
    <cfRule type="expression" priority="1">
      <formula>O86&gt;0</formula>
    </cfRule>
    <cfRule type="expression" dxfId="0" priority="2">
      <formula>AND(E81&gt;0,G77="")</formula>
    </cfRule>
  </conditionalFormatting>
  <dataValidations count="1">
    <dataValidation type="list" allowBlank="1" showInputMessage="1" showErrorMessage="1" sqref="E8 E80 E56 E32">
      <mc:AlternateContent xmlns:x12ac="http://schemas.microsoft.com/office/spreadsheetml/2011/1/ac" xmlns:mc="http://schemas.openxmlformats.org/markup-compatibility/2006">
        <mc:Choice Requires="x12ac">
          <x12ac:list>1,"1,5",2,"2,5",3,"3,5",4,"4,5",5</x12ac:list>
        </mc:Choice>
        <mc:Fallback>
          <formula1>"1,1,5,2,2,5,3,3,5,4,4,5,5"</formula1>
        </mc:Fallback>
      </mc:AlternateContent>
    </dataValidation>
  </dataValidations>
  <hyperlinks>
    <hyperlink ref="M1" r:id="rId1"/>
    <hyperlink ref="M25" r:id="rId2"/>
    <hyperlink ref="M49" r:id="rId3"/>
    <hyperlink ref="M73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IMPÔT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2017-03-24T16:29:45Z</dcterms:created>
  <dcterms:modified xsi:type="dcterms:W3CDTF">2017-03-24T16:59:10Z</dcterms:modified>
</cp:coreProperties>
</file>