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315" windowHeight="8700"/>
  </bookViews>
  <sheets>
    <sheet name="bulletin de salaire" sheetId="1" r:id="rId1"/>
    <sheet name="récap" sheetId="20" r:id="rId2"/>
    <sheet name="bulletin salaire juin 2015" sheetId="22" r:id="rId3"/>
    <sheet name="mars 2015" sheetId="19" r:id="rId4"/>
    <sheet name="avril 2015" sheetId="16" r:id="rId5"/>
    <sheet name="mai 2015" sheetId="18" r:id="rId6"/>
  </sheets>
  <calcPr calcId="144525"/>
</workbook>
</file>

<file path=xl/calcChain.xml><?xml version="1.0" encoding="utf-8"?>
<calcChain xmlns="http://schemas.openxmlformats.org/spreadsheetml/2006/main">
  <c r="O56" i="1" l="1"/>
  <c r="I29" i="1" l="1"/>
  <c r="O21" i="22" l="1"/>
  <c r="O22" i="22"/>
  <c r="O23" i="22"/>
  <c r="O58" i="22"/>
  <c r="O55" i="22"/>
  <c r="O60" i="22" s="1"/>
  <c r="O28" i="22"/>
  <c r="I48" i="22" s="1"/>
  <c r="O48" i="22" s="1"/>
  <c r="O24" i="22"/>
  <c r="O20" i="22"/>
  <c r="Q14" i="22"/>
  <c r="O25" i="22" l="1"/>
  <c r="I36" i="22" s="1"/>
  <c r="O36" i="22" s="1"/>
  <c r="I38" i="22"/>
  <c r="O38" i="22" s="1"/>
  <c r="E15" i="20"/>
  <c r="D15" i="20"/>
  <c r="C15" i="20"/>
  <c r="B15" i="20"/>
  <c r="I35" i="22" l="1"/>
  <c r="O35" i="22" s="1"/>
  <c r="O31" i="22"/>
  <c r="I45" i="22" s="1"/>
  <c r="O45" i="22" s="1"/>
  <c r="I41" i="22"/>
  <c r="O41" i="22" s="1"/>
  <c r="I44" i="22"/>
  <c r="O44" i="22" s="1"/>
  <c r="C36" i="19"/>
  <c r="I43" i="22" l="1"/>
  <c r="O43" i="22" s="1"/>
  <c r="I42" i="22"/>
  <c r="O42" i="22" s="1"/>
  <c r="O50" i="22" s="1"/>
  <c r="O52" i="22" s="1"/>
  <c r="O65" i="22" s="1"/>
  <c r="C36" i="18"/>
  <c r="O62" i="22" l="1"/>
  <c r="C35" i="16"/>
  <c r="O24" i="1" l="1"/>
  <c r="O23" i="1"/>
  <c r="O21" i="1"/>
  <c r="O22" i="1"/>
  <c r="O58" i="1" l="1"/>
  <c r="O20" i="1" l="1"/>
  <c r="O25" i="1" s="1"/>
  <c r="I36" i="1" s="1"/>
  <c r="O28" i="1"/>
  <c r="I38" i="1" s="1"/>
  <c r="I35" i="1" l="1"/>
  <c r="O35" i="1" s="1"/>
  <c r="O38" i="1"/>
  <c r="O31" i="1"/>
  <c r="O60" i="1"/>
  <c r="O36" i="1"/>
  <c r="I48" i="1"/>
  <c r="O48" i="1" s="1"/>
  <c r="I41" i="1" l="1"/>
  <c r="O41" i="1" s="1"/>
  <c r="I43" i="1"/>
  <c r="O43" i="1" s="1"/>
  <c r="I45" i="1"/>
  <c r="O45" i="1" s="1"/>
  <c r="I44" i="1"/>
  <c r="O44" i="1" s="1"/>
  <c r="I42" i="1"/>
  <c r="O42" i="1" s="1"/>
  <c r="O50" i="1" l="1"/>
  <c r="O52" i="1" s="1"/>
  <c r="O62" i="1" s="1"/>
  <c r="O65" i="1" l="1"/>
</calcChain>
</file>

<file path=xl/sharedStrings.xml><?xml version="1.0" encoding="utf-8"?>
<sst xmlns="http://schemas.openxmlformats.org/spreadsheetml/2006/main" count="303" uniqueCount="124">
  <si>
    <t>Union Fédérative des Associations de Familles d'Accueil et Assistants Maternels</t>
  </si>
  <si>
    <t>FICHE DE SALAIRE</t>
  </si>
  <si>
    <t>EMPLOYEUR :</t>
  </si>
  <si>
    <t>SALAIRIE :</t>
  </si>
  <si>
    <t>Nom</t>
  </si>
  <si>
    <t>MENU</t>
  </si>
  <si>
    <t>Adresse</t>
  </si>
  <si>
    <t>85710 LA GARNACHE</t>
  </si>
  <si>
    <t>N° pajemploi</t>
  </si>
  <si>
    <t>N° SS</t>
  </si>
  <si>
    <t>Convention collective des assistants maternels du particulier employeur (Code NAF 85.3 G)</t>
  </si>
  <si>
    <t>Jours</t>
  </si>
  <si>
    <t>Heures</t>
  </si>
  <si>
    <t>Total</t>
  </si>
  <si>
    <t>Compteur congés payés :</t>
  </si>
  <si>
    <t>Compteur payés restant à prendre :</t>
  </si>
  <si>
    <t>Salaire du mois</t>
  </si>
  <si>
    <t>Base</t>
  </si>
  <si>
    <t>Nombre d'heures</t>
  </si>
  <si>
    <t>Montant</t>
  </si>
  <si>
    <t>Salaire de Base</t>
  </si>
  <si>
    <t>salaire mensuel                      :</t>
  </si>
  <si>
    <t>+</t>
  </si>
  <si>
    <t>accueil occasionnel               :</t>
  </si>
  <si>
    <t>déduction pour absence     :</t>
  </si>
  <si>
    <t>-</t>
  </si>
  <si>
    <t>10 % congés s/heures comp. et sup.</t>
  </si>
  <si>
    <t xml:space="preserve">10% </t>
  </si>
  <si>
    <t>10 % prime de précarité</t>
  </si>
  <si>
    <t xml:space="preserve">10 % </t>
  </si>
  <si>
    <t>=</t>
  </si>
  <si>
    <t>A</t>
  </si>
  <si>
    <t>heures complémentaires   à :</t>
  </si>
  <si>
    <t>B</t>
  </si>
  <si>
    <t>heures majorées à                    :</t>
  </si>
  <si>
    <t>C</t>
  </si>
  <si>
    <t>10% (A)</t>
  </si>
  <si>
    <t>Cbis</t>
  </si>
  <si>
    <t>Salaire brut (A+B+C)</t>
  </si>
  <si>
    <t>D</t>
  </si>
  <si>
    <t>Retenues salariales</t>
  </si>
  <si>
    <t xml:space="preserve">Salaire   </t>
  </si>
  <si>
    <t>Taux</t>
  </si>
  <si>
    <t>C.S.G. décuctible</t>
  </si>
  <si>
    <t>C.S.G. non déductible et C.R.D.S.</t>
  </si>
  <si>
    <t>E</t>
  </si>
  <si>
    <t>C.S.G. et C.R.D.S. sur heures supplémentaires et complémentaires</t>
  </si>
  <si>
    <t>*</t>
  </si>
  <si>
    <t>* (n'oubliez pas de reporter ce montant sans votre déclaration d'impôts)</t>
  </si>
  <si>
    <t>Salaire total brut sur 100 % = D</t>
  </si>
  <si>
    <t>Assurance chômage</t>
  </si>
  <si>
    <t>Retraite complémentaire</t>
  </si>
  <si>
    <t>A.G.F.F.</t>
  </si>
  <si>
    <t>Ircem Prévoyance</t>
  </si>
  <si>
    <t>Rémunération des heures complémentaires et supplémentaires (B+C+Cbis)</t>
  </si>
  <si>
    <t>Réduction des cotisations sur heures supplémentaires et complémentaires</t>
  </si>
  <si>
    <t>**</t>
  </si>
  <si>
    <t>** Loi TEPA (ce montant ne peut excéder la somme des retenues de la Sécurité Sociale)</t>
  </si>
  <si>
    <t>Total des retenues</t>
  </si>
  <si>
    <t>F</t>
  </si>
  <si>
    <t>Salaire net à payer (D-F)</t>
  </si>
  <si>
    <t>G</t>
  </si>
  <si>
    <t>Indemnités</t>
  </si>
  <si>
    <t>Nombre</t>
  </si>
  <si>
    <t>Entretien</t>
  </si>
  <si>
    <t>Nourriture</t>
  </si>
  <si>
    <t>Déplacement</t>
  </si>
  <si>
    <t>Indemnité de rupture</t>
  </si>
  <si>
    <t>Total des indemnités</t>
  </si>
  <si>
    <t>Montant net à payer</t>
  </si>
  <si>
    <t>Signature :</t>
  </si>
  <si>
    <t>(salaire net + indemnités)</t>
  </si>
  <si>
    <t>Bulletin à conserver sans limitation de durée</t>
  </si>
  <si>
    <t>Salaire net impossable (G-B-C+E)</t>
  </si>
  <si>
    <t>36 , rue Paul Verlaine</t>
  </si>
  <si>
    <t>Heures complémentaires et supplémentaires</t>
  </si>
  <si>
    <t>Bain</t>
  </si>
  <si>
    <t>Jour du mois</t>
  </si>
  <si>
    <t>Horaire</t>
  </si>
  <si>
    <t>TOTAL</t>
  </si>
  <si>
    <t>Prénom : Sabrina</t>
  </si>
  <si>
    <t>Prénom :</t>
  </si>
  <si>
    <t>Salaire de Base et retenues salariales sur 97 % = A x 98,25 %</t>
  </si>
  <si>
    <t>Heures complémentaire et supplémentaires sur 97 % = (B+C+Cbis) x 98,25 %</t>
  </si>
  <si>
    <t>à : La Garnache</t>
  </si>
  <si>
    <t>Sécurité sociale (maladie+ vieillesse+décès...)</t>
  </si>
  <si>
    <t>2.67.75.12.114.090.04</t>
  </si>
  <si>
    <t>12h50 - 18h50</t>
  </si>
  <si>
    <t xml:space="preserve">MOSSARD </t>
  </si>
  <si>
    <t>Aurélie</t>
  </si>
  <si>
    <t>Y2564487380001</t>
  </si>
  <si>
    <t>Rue du Frêne</t>
  </si>
  <si>
    <t>7h75 - 16h75</t>
  </si>
  <si>
    <t>7h75 - 15h25</t>
  </si>
  <si>
    <t>7h75 - 18h50</t>
  </si>
  <si>
    <t>7h75 - 17h00</t>
  </si>
  <si>
    <t>congés parents</t>
  </si>
  <si>
    <t>moins 1/4 h entretien</t>
  </si>
  <si>
    <t>FERIE lundi pâques</t>
  </si>
  <si>
    <t>12h75 - 18h50</t>
  </si>
  <si>
    <t>7h75 - 17h</t>
  </si>
  <si>
    <t>plus 1/4 heure retard</t>
  </si>
  <si>
    <t>vacances sabrina</t>
  </si>
  <si>
    <t>FERIE</t>
  </si>
  <si>
    <t>7h75 - 18h75</t>
  </si>
  <si>
    <t>retard papa plus 1/4 h</t>
  </si>
  <si>
    <t>heures contrat</t>
  </si>
  <si>
    <t>heures réelles faites</t>
  </si>
  <si>
    <t>congés acquis</t>
  </si>
  <si>
    <t>congés pris</t>
  </si>
  <si>
    <t>absent</t>
  </si>
  <si>
    <t>Période du 01/06/2015 au 11/06/2015</t>
  </si>
  <si>
    <t>Congé payé</t>
  </si>
  <si>
    <t>soit 14 jours de congés payés à 4,8 heures = 67,2 heures</t>
  </si>
  <si>
    <t>Fait le :    11/06/2015</t>
  </si>
  <si>
    <t>SALARIE :</t>
  </si>
  <si>
    <t>Période du 01/03/2017 au 31/03/2017</t>
  </si>
  <si>
    <t>MOSSARD</t>
  </si>
  <si>
    <t>SYLVIE</t>
  </si>
  <si>
    <t>85230 Beauvoir sur mer</t>
  </si>
  <si>
    <t>8 allée de la foliette</t>
  </si>
  <si>
    <t>Fait le :    01-04/2017</t>
  </si>
  <si>
    <t>à : beauvoir sur mer</t>
  </si>
  <si>
    <t>2,99*22 + 0,35*5,5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</si>
</sst>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#,##0.00_);\(&quot;€&quot;#,##0.00\)"/>
  </numFmts>
  <fonts count="12" x14ac:knownFonts="1">
    <font>
      <sz val="10"/>
      <name val="Arial"/>
    </font>
    <font>
      <sz val="9"/>
      <name val="Arial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10"/>
      <color rgb="FFFF0000"/>
      <name val="Arial"/>
      <family val="2"/>
    </font>
    <font>
      <sz val="9"/>
      <name val="Calibri"/>
      <family val="2"/>
    </font>
    <font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12"/>
      </patternFill>
    </fill>
    <fill>
      <patternFill patternType="solid">
        <fgColor indexed="11"/>
        <bgColor indexed="15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15"/>
      </patternFill>
    </fill>
    <fill>
      <patternFill patternType="solid">
        <fgColor theme="0"/>
        <b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8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left"/>
      <protection locked="0"/>
    </xf>
    <xf numFmtId="0" fontId="2" fillId="0" borderId="2" xfId="0" applyNumberFormat="1" applyFont="1" applyFill="1" applyBorder="1" applyAlignment="1" applyProtection="1">
      <alignment horizontal="left"/>
      <protection locked="0"/>
    </xf>
    <xf numFmtId="0" fontId="2" fillId="0" borderId="3" xfId="0" applyNumberFormat="1" applyFont="1" applyFill="1" applyBorder="1" applyAlignment="1" applyProtection="1">
      <alignment horizontal="left"/>
      <protection locked="0"/>
    </xf>
    <xf numFmtId="0" fontId="2" fillId="0" borderId="4" xfId="0" applyNumberFormat="1" applyFont="1" applyFill="1" applyBorder="1" applyAlignment="1" applyProtection="1">
      <alignment horizontal="left"/>
      <protection locked="0"/>
    </xf>
    <xf numFmtId="0" fontId="2" fillId="0" borderId="5" xfId="0" applyNumberFormat="1" applyFont="1" applyFill="1" applyBorder="1" applyAlignment="1" applyProtection="1">
      <alignment horizontal="left"/>
      <protection locked="0"/>
    </xf>
    <xf numFmtId="0" fontId="2" fillId="0" borderId="6" xfId="0" applyNumberFormat="1" applyFont="1" applyFill="1" applyBorder="1" applyAlignment="1" applyProtection="1">
      <alignment horizontal="left"/>
      <protection locked="0"/>
    </xf>
    <xf numFmtId="0" fontId="2" fillId="0" borderId="7" xfId="0" applyNumberFormat="1" applyFont="1" applyFill="1" applyBorder="1" applyAlignment="1" applyProtection="1">
      <alignment horizontal="left"/>
      <protection locked="0"/>
    </xf>
    <xf numFmtId="0" fontId="2" fillId="0" borderId="8" xfId="0" applyNumberFormat="1" applyFont="1" applyFill="1" applyBorder="1" applyAlignment="1" applyProtection="1">
      <alignment horizontal="left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12" xfId="0" applyNumberFormat="1" applyFont="1" applyFill="1" applyBorder="1" applyAlignment="1" applyProtection="1">
      <alignment horizontal="center"/>
      <protection locked="0"/>
    </xf>
    <xf numFmtId="0" fontId="2" fillId="0" borderId="13" xfId="0" applyNumberFormat="1" applyFont="1" applyFill="1" applyBorder="1" applyAlignment="1" applyProtection="1">
      <alignment horizontal="center"/>
      <protection locked="0"/>
    </xf>
    <xf numFmtId="0" fontId="2" fillId="0" borderId="14" xfId="0" applyNumberFormat="1" applyFont="1" applyFill="1" applyBorder="1" applyAlignment="1" applyProtection="1">
      <alignment horizontal="center"/>
      <protection locked="0"/>
    </xf>
    <xf numFmtId="0" fontId="2" fillId="0" borderId="15" xfId="0" applyNumberFormat="1" applyFont="1" applyFill="1" applyBorder="1" applyAlignment="1" applyProtection="1">
      <alignment horizontal="center"/>
      <protection locked="0"/>
    </xf>
    <xf numFmtId="0" fontId="2" fillId="0" borderId="17" xfId="0" applyNumberFormat="1" applyFont="1" applyFill="1" applyBorder="1" applyAlignment="1" applyProtection="1">
      <alignment horizontal="center"/>
      <protection locked="0"/>
    </xf>
    <xf numFmtId="0" fontId="2" fillId="0" borderId="18" xfId="0" applyNumberFormat="1" applyFont="1" applyFill="1" applyBorder="1" applyAlignment="1" applyProtection="1">
      <alignment horizontal="center"/>
      <protection locked="0"/>
    </xf>
    <xf numFmtId="0" fontId="2" fillId="0" borderId="19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0" fontId="3" fillId="0" borderId="21" xfId="0" applyNumberFormat="1" applyFont="1" applyFill="1" applyBorder="1" applyAlignment="1" applyProtection="1">
      <alignment horizontal="left"/>
      <protection locked="0"/>
    </xf>
    <xf numFmtId="0" fontId="2" fillId="0" borderId="21" xfId="0" applyNumberFormat="1" applyFont="1" applyFill="1" applyBorder="1" applyAlignment="1" applyProtection="1">
      <protection locked="0"/>
    </xf>
    <xf numFmtId="0" fontId="2" fillId="0" borderId="22" xfId="0" applyNumberFormat="1" applyFont="1" applyFill="1" applyBorder="1" applyAlignment="1" applyProtection="1">
      <protection locked="0"/>
    </xf>
    <xf numFmtId="0" fontId="2" fillId="0" borderId="24" xfId="0" applyNumberFormat="1" applyFont="1" applyFill="1" applyBorder="1" applyAlignment="1" applyProtection="1">
      <alignment horizontal="center"/>
      <protection locked="0"/>
    </xf>
    <xf numFmtId="0" fontId="2" fillId="0" borderId="25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right"/>
      <protection locked="0"/>
    </xf>
    <xf numFmtId="10" fontId="2" fillId="0" borderId="30" xfId="0" applyNumberFormat="1" applyFont="1" applyFill="1" applyBorder="1" applyAlignment="1" applyProtection="1">
      <alignment horizontal="center"/>
      <protection locked="0"/>
    </xf>
    <xf numFmtId="10" fontId="2" fillId="0" borderId="29" xfId="0" applyNumberFormat="1" applyFont="1" applyFill="1" applyBorder="1" applyAlignment="1" applyProtection="1">
      <alignment horizontal="center"/>
      <protection locked="0"/>
    </xf>
    <xf numFmtId="0" fontId="2" fillId="0" borderId="32" xfId="0" applyNumberFormat="1" applyFont="1" applyFill="1" applyBorder="1" applyAlignment="1" applyProtection="1">
      <protection locked="0"/>
    </xf>
    <xf numFmtId="0" fontId="2" fillId="0" borderId="33" xfId="0" applyNumberFormat="1" applyFont="1" applyFill="1" applyBorder="1" applyAlignment="1" applyProtection="1">
      <protection locked="0"/>
    </xf>
    <xf numFmtId="0" fontId="2" fillId="0" borderId="35" xfId="0" applyNumberFormat="1" applyFont="1" applyFill="1" applyBorder="1" applyAlignment="1" applyProtection="1">
      <protection locked="0"/>
    </xf>
    <xf numFmtId="0" fontId="2" fillId="0" borderId="7" xfId="0" applyNumberFormat="1" applyFont="1" applyFill="1" applyBorder="1" applyAlignment="1" applyProtection="1">
      <alignment horizontal="center"/>
      <protection locked="0"/>
    </xf>
    <xf numFmtId="0" fontId="3" fillId="0" borderId="21" xfId="0" applyNumberFormat="1" applyFont="1" applyFill="1" applyBorder="1" applyAlignment="1" applyProtection="1">
      <protection locked="0"/>
    </xf>
    <xf numFmtId="0" fontId="2" fillId="0" borderId="40" xfId="0" applyNumberFormat="1" applyFont="1" applyFill="1" applyBorder="1" applyAlignment="1" applyProtection="1">
      <alignment horizontal="center"/>
      <protection locked="0"/>
    </xf>
    <xf numFmtId="0" fontId="2" fillId="0" borderId="41" xfId="0" applyNumberFormat="1" applyFont="1" applyFill="1" applyBorder="1" applyAlignment="1" applyProtection="1">
      <alignment horizontal="center"/>
      <protection locked="0"/>
    </xf>
    <xf numFmtId="0" fontId="2" fillId="4" borderId="32" xfId="0" applyNumberFormat="1" applyFont="1" applyFill="1" applyBorder="1" applyAlignment="1" applyProtection="1">
      <alignment horizontal="center"/>
      <protection locked="0"/>
    </xf>
    <xf numFmtId="0" fontId="2" fillId="4" borderId="33" xfId="0" applyNumberFormat="1" applyFont="1" applyFill="1" applyBorder="1" applyAlignment="1" applyProtection="1">
      <alignment horizontal="center"/>
      <protection locked="0"/>
    </xf>
    <xf numFmtId="10" fontId="2" fillId="0" borderId="33" xfId="0" applyNumberFormat="1" applyFont="1" applyFill="1" applyBorder="1" applyAlignment="1" applyProtection="1">
      <alignment horizontal="center"/>
      <protection locked="0"/>
    </xf>
    <xf numFmtId="0" fontId="2" fillId="0" borderId="33" xfId="0" applyNumberFormat="1" applyFont="1" applyFill="1" applyBorder="1" applyAlignment="1" applyProtection="1">
      <alignment horizontal="center"/>
      <protection locked="0"/>
    </xf>
    <xf numFmtId="0" fontId="2" fillId="0" borderId="35" xfId="0" applyNumberFormat="1" applyFont="1" applyFill="1" applyBorder="1" applyAlignment="1" applyProtection="1">
      <alignment horizontal="center"/>
      <protection locked="0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2" fillId="0" borderId="46" xfId="0" applyNumberFormat="1" applyFont="1" applyFill="1" applyBorder="1" applyAlignment="1" applyProtection="1">
      <protection locked="0"/>
    </xf>
    <xf numFmtId="3" fontId="2" fillId="0" borderId="2" xfId="0" applyNumberFormat="1" applyFont="1" applyFill="1" applyBorder="1" applyAlignment="1" applyProtection="1">
      <alignment horizontal="center"/>
      <protection locked="0"/>
    </xf>
    <xf numFmtId="0" fontId="3" fillId="2" borderId="0" xfId="0" applyNumberFormat="1" applyFont="1" applyFill="1" applyBorder="1" applyAlignment="1" applyProtection="1">
      <alignment horizontal="centerContinuous" vertical="center"/>
      <protection locked="0"/>
    </xf>
    <xf numFmtId="14" fontId="2" fillId="0" borderId="0" xfId="0" applyNumberFormat="1" applyFont="1" applyFill="1" applyBorder="1" applyAlignment="1" applyProtection="1">
      <alignment horizontal="centerContinuous"/>
      <protection locked="0"/>
    </xf>
    <xf numFmtId="0" fontId="2" fillId="0" borderId="0" xfId="0" applyNumberFormat="1" applyFont="1" applyFill="1" applyBorder="1" applyAlignment="1" applyProtection="1">
      <alignment horizontal="centerContinuous"/>
      <protection locked="0"/>
    </xf>
    <xf numFmtId="14" fontId="2" fillId="0" borderId="2" xfId="0" applyNumberFormat="1" applyFont="1" applyFill="1" applyBorder="1" applyAlignment="1" applyProtection="1">
      <alignment horizontal="centerContinuous"/>
      <protection locked="0"/>
    </xf>
    <xf numFmtId="3" fontId="2" fillId="0" borderId="2" xfId="0" applyNumberFormat="1" applyFont="1" applyFill="1" applyBorder="1" applyAlignment="1" applyProtection="1">
      <alignment horizontal="centerContinuous"/>
      <protection locked="0"/>
    </xf>
    <xf numFmtId="0" fontId="4" fillId="0" borderId="48" xfId="0" applyFont="1" applyBorder="1"/>
    <xf numFmtId="0" fontId="7" fillId="0" borderId="0" xfId="0" applyNumberFormat="1" applyFont="1" applyFill="1" applyBorder="1" applyAlignment="1" applyProtection="1">
      <alignment horizontal="left"/>
      <protection locked="0"/>
    </xf>
    <xf numFmtId="0" fontId="8" fillId="8" borderId="44" xfId="0" applyNumberFormat="1" applyFont="1" applyFill="1" applyBorder="1" applyAlignment="1" applyProtection="1">
      <protection locked="0"/>
    </xf>
    <xf numFmtId="0" fontId="8" fillId="8" borderId="7" xfId="0" applyNumberFormat="1" applyFont="1" applyFill="1" applyBorder="1" applyAlignment="1" applyProtection="1">
      <protection locked="0"/>
    </xf>
    <xf numFmtId="0" fontId="8" fillId="8" borderId="8" xfId="0" applyNumberFormat="1" applyFont="1" applyFill="1" applyBorder="1" applyAlignment="1" applyProtection="1">
      <protection locked="0"/>
    </xf>
    <xf numFmtId="17" fontId="0" fillId="0" borderId="0" xfId="0" applyNumberFormat="1"/>
    <xf numFmtId="0" fontId="9" fillId="0" borderId="0" xfId="0" applyFont="1"/>
    <xf numFmtId="0" fontId="0" fillId="8" borderId="0" xfId="0" applyFill="1"/>
    <xf numFmtId="0" fontId="4" fillId="8" borderId="48" xfId="0" applyFont="1" applyFill="1" applyBorder="1" applyAlignment="1">
      <alignment horizontal="center" vertical="center" wrapText="1"/>
    </xf>
    <xf numFmtId="0" fontId="5" fillId="8" borderId="48" xfId="0" applyFont="1" applyFill="1" applyBorder="1" applyAlignment="1">
      <alignment horizontal="center"/>
    </xf>
    <xf numFmtId="0" fontId="5" fillId="8" borderId="48" xfId="0" applyFont="1" applyFill="1" applyBorder="1"/>
    <xf numFmtId="0" fontId="4" fillId="8" borderId="0" xfId="0" applyFont="1" applyFill="1"/>
    <xf numFmtId="0" fontId="4" fillId="0" borderId="48" xfId="0" applyFont="1" applyBorder="1" applyAlignment="1">
      <alignment horizontal="center"/>
    </xf>
    <xf numFmtId="0" fontId="4" fillId="0" borderId="0" xfId="0" applyFont="1"/>
    <xf numFmtId="0" fontId="4" fillId="0" borderId="77" xfId="0" applyFont="1" applyBorder="1" applyAlignment="1">
      <alignment horizontal="center"/>
    </xf>
    <xf numFmtId="0" fontId="9" fillId="0" borderId="48" xfId="0" applyFont="1" applyBorder="1"/>
    <xf numFmtId="0" fontId="10" fillId="0" borderId="15" xfId="0" applyNumberFormat="1" applyFont="1" applyFill="1" applyBorder="1" applyAlignment="1" applyProtection="1">
      <alignment horizontal="center"/>
      <protection locked="0"/>
    </xf>
    <xf numFmtId="0" fontId="11" fillId="0" borderId="48" xfId="0" applyFont="1" applyBorder="1"/>
    <xf numFmtId="0" fontId="11" fillId="9" borderId="48" xfId="0" applyFont="1" applyFill="1" applyBorder="1"/>
    <xf numFmtId="0" fontId="0" fillId="0" borderId="48" xfId="0" applyBorder="1"/>
    <xf numFmtId="17" fontId="11" fillId="0" borderId="48" xfId="0" applyNumberFormat="1" applyFont="1" applyBorder="1"/>
    <xf numFmtId="10" fontId="2" fillId="0" borderId="30" xfId="0" applyNumberFormat="1" applyFont="1" applyFill="1" applyBorder="1" applyAlignment="1" applyProtection="1">
      <alignment horizontal="center"/>
      <protection locked="0"/>
    </xf>
    <xf numFmtId="10" fontId="2" fillId="0" borderId="29" xfId="0" applyNumberFormat="1" applyFont="1" applyFill="1" applyBorder="1" applyAlignment="1" applyProtection="1">
      <alignment horizontal="center"/>
      <protection locked="0"/>
    </xf>
    <xf numFmtId="0" fontId="2" fillId="0" borderId="33" xfId="0" applyNumberFormat="1" applyFont="1" applyFill="1" applyBorder="1" applyAlignment="1" applyProtection="1">
      <alignment horizontal="center"/>
      <protection locked="0"/>
    </xf>
    <xf numFmtId="0" fontId="2" fillId="0" borderId="7" xfId="0" applyNumberFormat="1" applyFont="1" applyFill="1" applyBorder="1" applyAlignment="1" applyProtection="1">
      <protection locked="0"/>
    </xf>
    <xf numFmtId="2" fontId="1" fillId="0" borderId="0" xfId="0" applyNumberFormat="1" applyFont="1" applyFill="1" applyBorder="1" applyAlignment="1" applyProtection="1">
      <protection locked="0"/>
    </xf>
    <xf numFmtId="2" fontId="2" fillId="7" borderId="27" xfId="0" applyNumberFormat="1" applyFont="1" applyFill="1" applyBorder="1" applyAlignment="1" applyProtection="1">
      <alignment horizontal="center"/>
      <protection locked="0"/>
    </xf>
    <xf numFmtId="2" fontId="2" fillId="7" borderId="28" xfId="0" applyNumberFormat="1" applyFont="1" applyFill="1" applyBorder="1" applyAlignment="1" applyProtection="1">
      <alignment horizontal="center"/>
      <protection locked="0"/>
    </xf>
    <xf numFmtId="2" fontId="2" fillId="7" borderId="29" xfId="0" applyNumberFormat="1" applyFont="1" applyFill="1" applyBorder="1" applyAlignment="1" applyProtection="1">
      <alignment horizontal="center"/>
      <protection locked="0"/>
    </xf>
    <xf numFmtId="10" fontId="2" fillId="0" borderId="30" xfId="0" applyNumberFormat="1" applyFont="1" applyFill="1" applyBorder="1" applyAlignment="1" applyProtection="1">
      <alignment horizontal="center"/>
      <protection locked="0"/>
    </xf>
    <xf numFmtId="10" fontId="2" fillId="0" borderId="28" xfId="0" applyNumberFormat="1" applyFont="1" applyFill="1" applyBorder="1" applyAlignment="1" applyProtection="1">
      <alignment horizontal="center"/>
      <protection locked="0"/>
    </xf>
    <xf numFmtId="10" fontId="2" fillId="0" borderId="29" xfId="0" applyNumberFormat="1" applyFont="1" applyFill="1" applyBorder="1" applyAlignment="1" applyProtection="1">
      <alignment horizontal="center"/>
      <protection locked="0"/>
    </xf>
    <xf numFmtId="2" fontId="2" fillId="0" borderId="30" xfId="0" applyNumberFormat="1" applyFont="1" applyFill="1" applyBorder="1" applyAlignment="1" applyProtection="1">
      <alignment horizontal="center"/>
      <protection locked="0"/>
    </xf>
    <xf numFmtId="2" fontId="2" fillId="0" borderId="28" xfId="0" applyNumberFormat="1" applyFont="1" applyFill="1" applyBorder="1" applyAlignment="1" applyProtection="1">
      <alignment horizontal="center"/>
      <protection locked="0"/>
    </xf>
    <xf numFmtId="2" fontId="2" fillId="0" borderId="31" xfId="0" applyNumberFormat="1" applyFont="1" applyFill="1" applyBorder="1" applyAlignment="1" applyProtection="1">
      <alignment horizontal="center"/>
      <protection locked="0"/>
    </xf>
    <xf numFmtId="2" fontId="6" fillId="5" borderId="54" xfId="0" applyNumberFormat="1" applyFont="1" applyFill="1" applyBorder="1" applyAlignment="1" applyProtection="1">
      <alignment horizontal="center"/>
      <protection locked="0"/>
    </xf>
    <xf numFmtId="2" fontId="6" fillId="5" borderId="61" xfId="0" applyNumberFormat="1" applyFont="1" applyFill="1" applyBorder="1" applyAlignment="1" applyProtection="1">
      <alignment horizontal="center"/>
      <protection locked="0"/>
    </xf>
    <xf numFmtId="0" fontId="6" fillId="6" borderId="39" xfId="0" applyNumberFormat="1" applyFont="1" applyFill="1" applyBorder="1" applyAlignment="1" applyProtection="1">
      <alignment horizontal="center"/>
      <protection locked="0"/>
    </xf>
    <xf numFmtId="0" fontId="6" fillId="6" borderId="54" xfId="0" applyNumberFormat="1" applyFont="1" applyFill="1" applyBorder="1" applyAlignment="1" applyProtection="1">
      <alignment horizontal="center"/>
      <protection locked="0"/>
    </xf>
    <xf numFmtId="0" fontId="8" fillId="7" borderId="1" xfId="0" applyNumberFormat="1" applyFont="1" applyFill="1" applyBorder="1" applyAlignment="1" applyProtection="1">
      <alignment horizontal="left"/>
      <protection locked="0"/>
    </xf>
    <xf numFmtId="0" fontId="8" fillId="7" borderId="2" xfId="0" applyNumberFormat="1" applyFont="1" applyFill="1" applyBorder="1" applyAlignment="1" applyProtection="1">
      <alignment horizontal="left"/>
      <protection locked="0"/>
    </xf>
    <xf numFmtId="0" fontId="8" fillId="7" borderId="55" xfId="0" applyNumberFormat="1" applyFont="1" applyFill="1" applyBorder="1" applyAlignment="1" applyProtection="1">
      <alignment horizontal="left"/>
      <protection locked="0"/>
    </xf>
    <xf numFmtId="0" fontId="8" fillId="7" borderId="6" xfId="0" applyNumberFormat="1" applyFont="1" applyFill="1" applyBorder="1" applyAlignment="1" applyProtection="1">
      <alignment horizontal="left"/>
      <protection locked="0"/>
    </xf>
    <xf numFmtId="0" fontId="8" fillId="7" borderId="7" xfId="0" applyNumberFormat="1" applyFont="1" applyFill="1" applyBorder="1" applyAlignment="1" applyProtection="1">
      <alignment horizontal="left"/>
      <protection locked="0"/>
    </xf>
    <xf numFmtId="0" fontId="8" fillId="7" borderId="45" xfId="0" applyNumberFormat="1" applyFont="1" applyFill="1" applyBorder="1" applyAlignment="1" applyProtection="1">
      <alignment horizontal="left"/>
      <protection locked="0"/>
    </xf>
    <xf numFmtId="0" fontId="2" fillId="7" borderId="23" xfId="0" applyNumberFormat="1" applyFont="1" applyFill="1" applyBorder="1" applyAlignment="1" applyProtection="1">
      <alignment horizontal="left"/>
      <protection locked="0"/>
    </xf>
    <xf numFmtId="0" fontId="2" fillId="7" borderId="24" xfId="0" applyNumberFormat="1" applyFont="1" applyFill="1" applyBorder="1" applyAlignment="1" applyProtection="1">
      <alignment horizontal="left"/>
      <protection locked="0"/>
    </xf>
    <xf numFmtId="0" fontId="2" fillId="7" borderId="49" xfId="0" applyNumberFormat="1" applyFont="1" applyFill="1" applyBorder="1" applyAlignment="1" applyProtection="1">
      <alignment horizontal="left"/>
      <protection locked="0"/>
    </xf>
    <xf numFmtId="0" fontId="6" fillId="3" borderId="27" xfId="0" applyNumberFormat="1" applyFont="1" applyFill="1" applyBorder="1" applyAlignment="1" applyProtection="1">
      <alignment horizontal="center"/>
      <protection locked="0"/>
    </xf>
    <xf numFmtId="0" fontId="6" fillId="3" borderId="28" xfId="0" applyNumberFormat="1" applyFont="1" applyFill="1" applyBorder="1" applyAlignment="1" applyProtection="1">
      <alignment horizontal="center"/>
      <protection locked="0"/>
    </xf>
    <xf numFmtId="0" fontId="6" fillId="6" borderId="23" xfId="0" applyNumberFormat="1" applyFont="1" applyFill="1" applyBorder="1" applyAlignment="1" applyProtection="1">
      <alignment horizontal="center"/>
      <protection locked="0"/>
    </xf>
    <xf numFmtId="0" fontId="6" fillId="6" borderId="24" xfId="0" applyNumberFormat="1" applyFont="1" applyFill="1" applyBorder="1" applyAlignment="1" applyProtection="1">
      <alignment horizontal="center"/>
      <protection locked="0"/>
    </xf>
    <xf numFmtId="0" fontId="6" fillId="3" borderId="36" xfId="0" applyNumberFormat="1" applyFont="1" applyFill="1" applyBorder="1" applyAlignment="1" applyProtection="1">
      <alignment horizontal="center"/>
      <protection locked="0"/>
    </xf>
    <xf numFmtId="0" fontId="6" fillId="3" borderId="37" xfId="0" applyNumberFormat="1" applyFont="1" applyFill="1" applyBorder="1" applyAlignment="1" applyProtection="1">
      <alignment horizontal="center"/>
      <protection locked="0"/>
    </xf>
    <xf numFmtId="0" fontId="2" fillId="0" borderId="30" xfId="0" applyNumberFormat="1" applyFont="1" applyFill="1" applyBorder="1" applyAlignment="1" applyProtection="1">
      <alignment horizontal="center"/>
      <protection locked="0"/>
    </xf>
    <xf numFmtId="0" fontId="2" fillId="0" borderId="28" xfId="0" applyNumberFormat="1" applyFont="1" applyFill="1" applyBorder="1" applyAlignment="1" applyProtection="1">
      <alignment horizontal="center"/>
      <protection locked="0"/>
    </xf>
    <xf numFmtId="0" fontId="2" fillId="0" borderId="29" xfId="0" applyNumberFormat="1" applyFont="1" applyFill="1" applyBorder="1" applyAlignment="1" applyProtection="1">
      <alignment horizontal="center"/>
      <protection locked="0"/>
    </xf>
    <xf numFmtId="0" fontId="6" fillId="0" borderId="51" xfId="0" applyNumberFormat="1" applyFont="1" applyFill="1" applyBorder="1" applyAlignment="1" applyProtection="1">
      <alignment horizontal="center"/>
      <protection locked="0"/>
    </xf>
    <xf numFmtId="0" fontId="6" fillId="0" borderId="24" xfId="0" applyNumberFormat="1" applyFont="1" applyFill="1" applyBorder="1" applyAlignment="1" applyProtection="1">
      <alignment horizontal="center"/>
      <protection locked="0"/>
    </xf>
    <xf numFmtId="0" fontId="6" fillId="0" borderId="25" xfId="0" applyNumberFormat="1" applyFont="1" applyFill="1" applyBorder="1" applyAlignment="1" applyProtection="1">
      <alignment horizontal="center"/>
      <protection locked="0"/>
    </xf>
    <xf numFmtId="0" fontId="6" fillId="0" borderId="23" xfId="0" applyNumberFormat="1" applyFont="1" applyFill="1" applyBorder="1" applyAlignment="1" applyProtection="1">
      <alignment horizontal="center"/>
      <protection locked="0"/>
    </xf>
    <xf numFmtId="0" fontId="6" fillId="0" borderId="49" xfId="0" applyNumberFormat="1" applyFont="1" applyFill="1" applyBorder="1" applyAlignment="1" applyProtection="1">
      <alignment horizontal="center"/>
      <protection locked="0"/>
    </xf>
    <xf numFmtId="2" fontId="2" fillId="0" borderId="52" xfId="0" applyNumberFormat="1" applyFont="1" applyFill="1" applyBorder="1" applyAlignment="1" applyProtection="1">
      <alignment horizontal="center"/>
      <protection locked="0"/>
    </xf>
    <xf numFmtId="0" fontId="6" fillId="3" borderId="26" xfId="0" applyNumberFormat="1" applyFont="1" applyFill="1" applyBorder="1" applyAlignment="1" applyProtection="1">
      <alignment horizontal="center"/>
      <protection locked="0"/>
    </xf>
    <xf numFmtId="0" fontId="6" fillId="3" borderId="42" xfId="0" applyNumberFormat="1" applyFont="1" applyFill="1" applyBorder="1" applyAlignment="1" applyProtection="1">
      <alignment horizontal="center"/>
      <protection locked="0"/>
    </xf>
    <xf numFmtId="9" fontId="2" fillId="0" borderId="30" xfId="0" applyNumberFormat="1" applyFont="1" applyFill="1" applyBorder="1" applyAlignment="1" applyProtection="1">
      <alignment horizontal="center"/>
      <protection locked="0"/>
    </xf>
    <xf numFmtId="9" fontId="2" fillId="0" borderId="28" xfId="0" applyNumberFormat="1" applyFont="1" applyFill="1" applyBorder="1" applyAlignment="1" applyProtection="1">
      <alignment horizontal="center"/>
      <protection locked="0"/>
    </xf>
    <xf numFmtId="9" fontId="2" fillId="0" borderId="29" xfId="0" applyNumberFormat="1" applyFont="1" applyFill="1" applyBorder="1" applyAlignment="1" applyProtection="1">
      <alignment horizontal="center"/>
      <protection locked="0"/>
    </xf>
    <xf numFmtId="2" fontId="2" fillId="0" borderId="50" xfId="0" applyNumberFormat="1" applyFont="1" applyFill="1" applyBorder="1" applyAlignment="1" applyProtection="1">
      <alignment horizontal="center"/>
      <protection locked="0"/>
    </xf>
    <xf numFmtId="0" fontId="2" fillId="0" borderId="27" xfId="0" applyNumberFormat="1" applyFont="1" applyFill="1" applyBorder="1" applyAlignment="1" applyProtection="1">
      <alignment horizontal="center"/>
      <protection locked="0"/>
    </xf>
    <xf numFmtId="0" fontId="2" fillId="0" borderId="50" xfId="0" applyNumberFormat="1" applyFont="1" applyFill="1" applyBorder="1" applyAlignment="1" applyProtection="1">
      <alignment horizontal="center"/>
      <protection locked="0"/>
    </xf>
    <xf numFmtId="2" fontId="2" fillId="0" borderId="27" xfId="0" applyNumberFormat="1" applyFont="1" applyFill="1" applyBorder="1" applyAlignment="1" applyProtection="1">
      <alignment horizontal="center"/>
      <protection locked="0"/>
    </xf>
    <xf numFmtId="2" fontId="2" fillId="0" borderId="29" xfId="0" applyNumberFormat="1" applyFont="1" applyFill="1" applyBorder="1" applyAlignment="1" applyProtection="1">
      <alignment horizontal="center"/>
      <protection locked="0"/>
    </xf>
    <xf numFmtId="2" fontId="2" fillId="0" borderId="32" xfId="0" applyNumberFormat="1" applyFont="1" applyFill="1" applyBorder="1" applyAlignment="1" applyProtection="1">
      <alignment horizontal="center"/>
      <protection locked="0"/>
    </xf>
    <xf numFmtId="2" fontId="2" fillId="0" borderId="33" xfId="0" applyNumberFormat="1" applyFont="1" applyFill="1" applyBorder="1" applyAlignment="1" applyProtection="1">
      <alignment horizontal="center"/>
      <protection locked="0"/>
    </xf>
    <xf numFmtId="2" fontId="2" fillId="0" borderId="57" xfId="0" applyNumberFormat="1" applyFont="1" applyFill="1" applyBorder="1" applyAlignment="1" applyProtection="1">
      <alignment horizontal="center"/>
      <protection locked="0"/>
    </xf>
    <xf numFmtId="0" fontId="6" fillId="6" borderId="36" xfId="0" applyNumberFormat="1" applyFont="1" applyFill="1" applyBorder="1" applyAlignment="1" applyProtection="1">
      <alignment horizontal="center"/>
      <protection locked="0"/>
    </xf>
    <xf numFmtId="0" fontId="6" fillId="6" borderId="37" xfId="0" applyNumberFormat="1" applyFont="1" applyFill="1" applyBorder="1" applyAlignment="1" applyProtection="1">
      <alignment horizontal="center"/>
      <protection locked="0"/>
    </xf>
    <xf numFmtId="0" fontId="6" fillId="6" borderId="53" xfId="0" applyNumberFormat="1" applyFont="1" applyFill="1" applyBorder="1" applyAlignment="1" applyProtection="1">
      <alignment horizontal="center"/>
      <protection locked="0"/>
    </xf>
    <xf numFmtId="0" fontId="6" fillId="3" borderId="53" xfId="0" applyNumberFormat="1" applyFont="1" applyFill="1" applyBorder="1" applyAlignment="1" applyProtection="1">
      <alignment horizontal="center"/>
      <protection locked="0"/>
    </xf>
    <xf numFmtId="0" fontId="6" fillId="6" borderId="76" xfId="0" applyNumberFormat="1" applyFont="1" applyFill="1" applyBorder="1" applyAlignment="1" applyProtection="1">
      <alignment horizontal="center"/>
      <protection locked="0"/>
    </xf>
    <xf numFmtId="4" fontId="2" fillId="0" borderId="30" xfId="0" applyNumberFormat="1" applyFont="1" applyFill="1" applyBorder="1" applyAlignment="1" applyProtection="1">
      <alignment horizontal="center"/>
      <protection locked="0"/>
    </xf>
    <xf numFmtId="4" fontId="2" fillId="0" borderId="29" xfId="0" applyNumberFormat="1" applyFont="1" applyFill="1" applyBorder="1" applyAlignment="1" applyProtection="1">
      <alignment horizontal="center"/>
      <protection locked="0"/>
    </xf>
    <xf numFmtId="0" fontId="2" fillId="0" borderId="23" xfId="0" applyNumberFormat="1" applyFont="1" applyFill="1" applyBorder="1" applyAlignment="1" applyProtection="1">
      <alignment horizontal="left"/>
      <protection locked="0"/>
    </xf>
    <xf numFmtId="0" fontId="2" fillId="0" borderId="24" xfId="0" applyNumberFormat="1" applyFont="1" applyFill="1" applyBorder="1" applyAlignment="1" applyProtection="1">
      <alignment horizontal="left"/>
      <protection locked="0"/>
    </xf>
    <xf numFmtId="0" fontId="2" fillId="0" borderId="41" xfId="0" applyNumberFormat="1" applyFont="1" applyFill="1" applyBorder="1" applyAlignment="1" applyProtection="1">
      <alignment horizontal="left"/>
      <protection locked="0"/>
    </xf>
    <xf numFmtId="2" fontId="6" fillId="5" borderId="56" xfId="0" applyNumberFormat="1" applyFont="1" applyFill="1" applyBorder="1" applyAlignment="1" applyProtection="1">
      <alignment horizontal="center"/>
      <protection locked="0"/>
    </xf>
    <xf numFmtId="2" fontId="6" fillId="5" borderId="37" xfId="0" applyNumberFormat="1" applyFont="1" applyFill="1" applyBorder="1" applyAlignment="1" applyProtection="1">
      <alignment horizontal="center"/>
      <protection locked="0"/>
    </xf>
    <xf numFmtId="2" fontId="6" fillId="5" borderId="38" xfId="0" applyNumberFormat="1" applyFont="1" applyFill="1" applyBorder="1" applyAlignment="1" applyProtection="1">
      <alignment horizontal="center"/>
      <protection locked="0"/>
    </xf>
    <xf numFmtId="164" fontId="2" fillId="0" borderId="30" xfId="0" applyNumberFormat="1" applyFont="1" applyFill="1" applyBorder="1" applyAlignment="1" applyProtection="1">
      <alignment horizontal="center"/>
      <protection locked="0"/>
    </xf>
    <xf numFmtId="164" fontId="2" fillId="0" borderId="29" xfId="0" applyNumberFormat="1" applyFont="1" applyFill="1" applyBorder="1" applyAlignment="1" applyProtection="1">
      <alignment horizontal="center"/>
      <protection locked="0"/>
    </xf>
    <xf numFmtId="2" fontId="2" fillId="0" borderId="73" xfId="0" applyNumberFormat="1" applyFont="1" applyFill="1" applyBorder="1" applyAlignment="1" applyProtection="1">
      <alignment horizontal="center"/>
      <protection locked="0"/>
    </xf>
    <xf numFmtId="2" fontId="2" fillId="0" borderId="74" xfId="0" applyNumberFormat="1" applyFont="1" applyFill="1" applyBorder="1" applyAlignment="1" applyProtection="1">
      <alignment horizontal="center"/>
      <protection locked="0"/>
    </xf>
    <xf numFmtId="2" fontId="2" fillId="0" borderId="75" xfId="0" applyNumberFormat="1" applyFont="1" applyFill="1" applyBorder="1" applyAlignment="1" applyProtection="1">
      <alignment horizontal="center"/>
      <protection locked="0"/>
    </xf>
    <xf numFmtId="0" fontId="2" fillId="0" borderId="34" xfId="0" applyNumberFormat="1" applyFont="1" applyFill="1" applyBorder="1" applyAlignment="1" applyProtection="1">
      <alignment horizontal="center"/>
      <protection locked="0"/>
    </xf>
    <xf numFmtId="0" fontId="2" fillId="0" borderId="33" xfId="0" applyNumberFormat="1" applyFont="1" applyFill="1" applyBorder="1" applyAlignment="1" applyProtection="1">
      <alignment horizontal="center"/>
      <protection locked="0"/>
    </xf>
    <xf numFmtId="0" fontId="2" fillId="0" borderId="57" xfId="0" applyNumberFormat="1" applyFont="1" applyFill="1" applyBorder="1" applyAlignment="1" applyProtection="1">
      <alignment horizontal="center"/>
      <protection locked="0"/>
    </xf>
    <xf numFmtId="0" fontId="6" fillId="0" borderId="41" xfId="0" applyNumberFormat="1" applyFont="1" applyFill="1" applyBorder="1" applyAlignment="1" applyProtection="1">
      <alignment horizontal="center"/>
      <protection locked="0"/>
    </xf>
    <xf numFmtId="0" fontId="6" fillId="0" borderId="40" xfId="0" applyNumberFormat="1" applyFont="1" applyFill="1" applyBorder="1" applyAlignment="1" applyProtection="1">
      <alignment horizontal="center"/>
      <protection locked="0"/>
    </xf>
    <xf numFmtId="2" fontId="2" fillId="0" borderId="67" xfId="0" applyNumberFormat="1" applyFont="1" applyFill="1" applyBorder="1" applyAlignment="1" applyProtection="1">
      <alignment horizontal="center"/>
      <protection locked="0"/>
    </xf>
    <xf numFmtId="2" fontId="2" fillId="0" borderId="68" xfId="0" applyNumberFormat="1" applyFont="1" applyFill="1" applyBorder="1" applyAlignment="1" applyProtection="1">
      <alignment horizontal="center"/>
      <protection locked="0"/>
    </xf>
    <xf numFmtId="2" fontId="2" fillId="0" borderId="69" xfId="0" applyNumberFormat="1" applyFont="1" applyFill="1" applyBorder="1" applyAlignment="1" applyProtection="1">
      <alignment horizontal="center"/>
      <protection locked="0"/>
    </xf>
    <xf numFmtId="2" fontId="2" fillId="0" borderId="70" xfId="0" applyNumberFormat="1" applyFont="1" applyFill="1" applyBorder="1" applyAlignment="1" applyProtection="1">
      <alignment horizontal="center"/>
      <protection locked="0"/>
    </xf>
    <xf numFmtId="2" fontId="2" fillId="0" borderId="71" xfId="0" applyNumberFormat="1" applyFont="1" applyFill="1" applyBorder="1" applyAlignment="1" applyProtection="1">
      <alignment horizontal="center"/>
      <protection locked="0"/>
    </xf>
    <xf numFmtId="2" fontId="2" fillId="0" borderId="72" xfId="0" applyNumberFormat="1" applyFont="1" applyFill="1" applyBorder="1" applyAlignment="1" applyProtection="1">
      <alignment horizontal="center"/>
      <protection locked="0"/>
    </xf>
    <xf numFmtId="2" fontId="2" fillId="0" borderId="64" xfId="0" applyNumberFormat="1" applyFont="1" applyFill="1" applyBorder="1" applyAlignment="1" applyProtection="1">
      <alignment horizontal="center"/>
      <protection locked="0"/>
    </xf>
    <xf numFmtId="2" fontId="2" fillId="0" borderId="65" xfId="0" applyNumberFormat="1" applyFont="1" applyFill="1" applyBorder="1" applyAlignment="1" applyProtection="1">
      <alignment horizontal="center"/>
      <protection locked="0"/>
    </xf>
    <xf numFmtId="2" fontId="2" fillId="0" borderId="66" xfId="0" applyNumberFormat="1" applyFont="1" applyFill="1" applyBorder="1" applyAlignment="1" applyProtection="1">
      <alignment horizontal="center"/>
      <protection locked="0"/>
    </xf>
    <xf numFmtId="2" fontId="6" fillId="5" borderId="24" xfId="0" applyNumberFormat="1" applyFont="1" applyFill="1" applyBorder="1" applyAlignment="1" applyProtection="1">
      <alignment horizontal="center"/>
      <protection locked="0"/>
    </xf>
    <xf numFmtId="2" fontId="6" fillId="5" borderId="25" xfId="0" applyNumberFormat="1" applyFont="1" applyFill="1" applyBorder="1" applyAlignment="1" applyProtection="1">
      <alignment horizontal="center"/>
      <protection locked="0"/>
    </xf>
    <xf numFmtId="2" fontId="2" fillId="0" borderId="26" xfId="0" applyNumberFormat="1" applyFont="1" applyFill="1" applyBorder="1" applyAlignment="1" applyProtection="1">
      <alignment horizontal="center"/>
      <protection locked="0"/>
    </xf>
    <xf numFmtId="2" fontId="2" fillId="0" borderId="42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2" fontId="2" fillId="8" borderId="24" xfId="0" applyNumberFormat="1" applyFont="1" applyFill="1" applyBorder="1" applyAlignment="1" applyProtection="1">
      <alignment horizontal="center"/>
      <protection locked="0"/>
    </xf>
    <xf numFmtId="2" fontId="2" fillId="8" borderId="25" xfId="0" applyNumberFormat="1" applyFont="1" applyFill="1" applyBorder="1" applyAlignment="1" applyProtection="1">
      <alignment horizontal="center"/>
      <protection locked="0"/>
    </xf>
    <xf numFmtId="10" fontId="2" fillId="0" borderId="62" xfId="0" applyNumberFormat="1" applyFont="1" applyFill="1" applyBorder="1" applyAlignment="1" applyProtection="1">
      <alignment horizontal="center"/>
      <protection locked="0"/>
    </xf>
    <xf numFmtId="10" fontId="2" fillId="0" borderId="63" xfId="0" applyNumberFormat="1" applyFont="1" applyFill="1" applyBorder="1" applyAlignment="1" applyProtection="1">
      <alignment horizontal="center"/>
      <protection locked="0"/>
    </xf>
    <xf numFmtId="2" fontId="7" fillId="5" borderId="7" xfId="0" applyNumberFormat="1" applyFont="1" applyFill="1" applyBorder="1" applyAlignment="1" applyProtection="1">
      <alignment horizontal="center"/>
      <protection locked="0"/>
    </xf>
    <xf numFmtId="2" fontId="7" fillId="5" borderId="8" xfId="0" applyNumberFormat="1" applyFont="1" applyFill="1" applyBorder="1" applyAlignment="1" applyProtection="1">
      <alignment horizontal="center"/>
      <protection locked="0"/>
    </xf>
    <xf numFmtId="2" fontId="8" fillId="8" borderId="47" xfId="0" applyNumberFormat="1" applyFont="1" applyFill="1" applyBorder="1" applyAlignment="1" applyProtection="1">
      <alignment horizontal="center"/>
      <protection locked="0"/>
    </xf>
    <xf numFmtId="2" fontId="8" fillId="8" borderId="2" xfId="0" applyNumberFormat="1" applyFont="1" applyFill="1" applyBorder="1" applyAlignment="1" applyProtection="1">
      <alignment horizontal="center"/>
      <protection locked="0"/>
    </xf>
    <xf numFmtId="2" fontId="8" fillId="8" borderId="3" xfId="0" applyNumberFormat="1" applyFont="1" applyFill="1" applyBorder="1" applyAlignment="1" applyProtection="1">
      <alignment horizontal="center"/>
      <protection locked="0"/>
    </xf>
    <xf numFmtId="2" fontId="2" fillId="0" borderId="43" xfId="0" applyNumberFormat="1" applyFont="1" applyFill="1" applyBorder="1" applyAlignment="1" applyProtection="1">
      <alignment horizontal="center"/>
      <protection locked="0"/>
    </xf>
    <xf numFmtId="2" fontId="2" fillId="0" borderId="58" xfId="0" applyNumberFormat="1" applyFont="1" applyFill="1" applyBorder="1" applyAlignment="1" applyProtection="1">
      <alignment horizontal="center"/>
      <protection locked="0"/>
    </xf>
    <xf numFmtId="2" fontId="2" fillId="0" borderId="59" xfId="0" applyNumberFormat="1" applyFont="1" applyFill="1" applyBorder="1" applyAlignment="1" applyProtection="1">
      <alignment horizontal="center"/>
      <protection locked="0"/>
    </xf>
    <xf numFmtId="2" fontId="2" fillId="0" borderId="60" xfId="0" applyNumberFormat="1" applyFont="1" applyFill="1" applyBorder="1" applyAlignment="1" applyProtection="1">
      <alignment horizontal="center"/>
      <protection locked="0"/>
    </xf>
    <xf numFmtId="2" fontId="6" fillId="5" borderId="7" xfId="0" applyNumberFormat="1" applyFont="1" applyFill="1" applyBorder="1" applyAlignment="1" applyProtection="1">
      <alignment horizontal="center"/>
      <protection locked="0"/>
    </xf>
    <xf numFmtId="2" fontId="6" fillId="5" borderId="8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01085"/>
      <color rgb="FFFF33CC"/>
      <color rgb="FFDE22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tabSelected="1" workbookViewId="0">
      <selection activeCell="U13" sqref="U13"/>
    </sheetView>
  </sheetViews>
  <sheetFormatPr baseColWidth="10" defaultColWidth="10" defaultRowHeight="12" x14ac:dyDescent="0.2"/>
  <cols>
    <col min="1" max="1" width="6.140625" style="1" customWidth="1"/>
    <col min="2" max="3" width="5.140625" style="1" customWidth="1"/>
    <col min="4" max="4" width="5.28515625" style="1" customWidth="1"/>
    <col min="5" max="10" width="5.140625" style="1" customWidth="1"/>
    <col min="11" max="11" width="6" style="1" customWidth="1"/>
    <col min="12" max="12" width="5.85546875" style="1" customWidth="1"/>
    <col min="13" max="13" width="6.7109375" style="1" customWidth="1"/>
    <col min="14" max="14" width="6.28515625" style="1" customWidth="1"/>
    <col min="15" max="15" width="7.42578125" style="1" customWidth="1"/>
    <col min="16" max="16" width="6" style="1" customWidth="1"/>
    <col min="17" max="17" width="8" style="1" customWidth="1"/>
    <col min="18" max="18" width="3.5703125" style="2" customWidth="1"/>
    <col min="19" max="16384" width="10" style="3"/>
  </cols>
  <sheetData>
    <row r="1" spans="1:22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3" spans="1:22" x14ac:dyDescent="0.2">
      <c r="A3" s="50" t="s">
        <v>1</v>
      </c>
      <c r="B3" s="50"/>
      <c r="C3" s="50"/>
      <c r="D3" s="4"/>
      <c r="E3" s="4"/>
      <c r="F3" s="4"/>
      <c r="G3" s="4"/>
      <c r="H3" s="4"/>
      <c r="J3" s="1" t="s">
        <v>116</v>
      </c>
      <c r="N3" s="49"/>
      <c r="O3" s="50"/>
      <c r="P3" s="2"/>
      <c r="Q3" s="2"/>
    </row>
    <row r="4" spans="1:22" x14ac:dyDescent="0.2">
      <c r="A4" s="5" t="s">
        <v>2</v>
      </c>
      <c r="B4" s="6"/>
      <c r="C4" s="6"/>
      <c r="D4" s="6"/>
      <c r="E4" s="6"/>
      <c r="F4" s="6"/>
      <c r="G4" s="6"/>
      <c r="H4" s="7"/>
      <c r="I4" s="5" t="s">
        <v>115</v>
      </c>
      <c r="J4" s="6"/>
      <c r="K4" s="6"/>
      <c r="L4" s="6"/>
      <c r="M4" s="6"/>
      <c r="N4" s="6"/>
      <c r="O4" s="6"/>
      <c r="P4" s="7"/>
    </row>
    <row r="5" spans="1:22" x14ac:dyDescent="0.2">
      <c r="A5" s="8" t="s">
        <v>4</v>
      </c>
      <c r="B5" s="2"/>
      <c r="C5" s="2"/>
      <c r="D5" s="2"/>
      <c r="E5" s="54" t="s">
        <v>81</v>
      </c>
      <c r="F5" s="2"/>
      <c r="G5" s="2"/>
      <c r="H5" s="9"/>
      <c r="I5" s="8" t="s">
        <v>4</v>
      </c>
      <c r="J5" s="2"/>
      <c r="K5" s="2" t="s">
        <v>117</v>
      </c>
      <c r="L5" s="2"/>
      <c r="N5" s="54" t="s">
        <v>80</v>
      </c>
      <c r="O5" s="2" t="s">
        <v>118</v>
      </c>
      <c r="P5" s="9"/>
    </row>
    <row r="6" spans="1:22" x14ac:dyDescent="0.2">
      <c r="A6" s="8" t="s">
        <v>6</v>
      </c>
      <c r="B6" s="2"/>
      <c r="C6" s="2"/>
      <c r="D6" s="2"/>
      <c r="E6" s="2"/>
      <c r="F6" s="2"/>
      <c r="G6" s="2"/>
      <c r="H6" s="9"/>
      <c r="I6" s="8" t="s">
        <v>6</v>
      </c>
      <c r="J6" s="2"/>
      <c r="K6" s="2" t="s">
        <v>120</v>
      </c>
      <c r="L6" s="2"/>
      <c r="M6" s="2"/>
      <c r="N6" s="2"/>
      <c r="O6" s="2"/>
      <c r="P6" s="9"/>
    </row>
    <row r="7" spans="1:22" x14ac:dyDescent="0.2">
      <c r="A7" s="8"/>
      <c r="B7" s="2"/>
      <c r="C7" s="2"/>
      <c r="D7" s="2"/>
      <c r="E7" s="2"/>
      <c r="F7" s="2"/>
      <c r="G7" s="2"/>
      <c r="H7" s="9"/>
      <c r="I7" s="8"/>
      <c r="J7" s="2"/>
      <c r="K7" s="2" t="s">
        <v>119</v>
      </c>
      <c r="L7" s="2"/>
      <c r="M7" s="2"/>
      <c r="N7" s="2"/>
      <c r="O7" s="2"/>
      <c r="P7" s="9"/>
    </row>
    <row r="8" spans="1:22" ht="13.5" customHeight="1" thickBot="1" x14ac:dyDescent="0.25">
      <c r="A8" s="10" t="s">
        <v>8</v>
      </c>
      <c r="B8" s="11"/>
      <c r="C8" s="11"/>
      <c r="D8" s="11"/>
      <c r="E8" s="11"/>
      <c r="F8" s="11"/>
      <c r="G8" s="11"/>
      <c r="H8" s="12"/>
      <c r="I8" s="10" t="s">
        <v>9</v>
      </c>
      <c r="J8" s="11"/>
      <c r="K8" s="77"/>
      <c r="L8" s="77"/>
      <c r="M8" s="77"/>
      <c r="N8" s="77"/>
      <c r="O8" s="11"/>
      <c r="P8" s="12"/>
    </row>
    <row r="9" spans="1:22" x14ac:dyDescent="0.2">
      <c r="A9" s="1" t="s">
        <v>10</v>
      </c>
    </row>
    <row r="11" spans="1:22" x14ac:dyDescent="0.2">
      <c r="A11" s="13" t="s">
        <v>11</v>
      </c>
      <c r="B11" s="14">
        <v>1</v>
      </c>
      <c r="C11" s="15">
        <v>2</v>
      </c>
      <c r="D11" s="15">
        <v>3</v>
      </c>
      <c r="E11" s="15">
        <v>4</v>
      </c>
      <c r="F11" s="15">
        <v>5</v>
      </c>
      <c r="G11" s="15">
        <v>6</v>
      </c>
      <c r="H11" s="15">
        <v>7</v>
      </c>
      <c r="I11" s="15">
        <v>8</v>
      </c>
      <c r="J11" s="15">
        <v>9</v>
      </c>
      <c r="K11" s="15">
        <v>10</v>
      </c>
      <c r="L11" s="15">
        <v>11</v>
      </c>
      <c r="M11" s="15">
        <v>12</v>
      </c>
      <c r="N11" s="15">
        <v>13</v>
      </c>
      <c r="O11" s="15">
        <v>14</v>
      </c>
      <c r="P11" s="15">
        <v>15</v>
      </c>
      <c r="Q11" s="16">
        <v>16</v>
      </c>
    </row>
    <row r="12" spans="1:22" ht="12.75" thickBot="1" x14ac:dyDescent="0.25">
      <c r="A12" s="17" t="s">
        <v>12</v>
      </c>
      <c r="B12" s="19">
        <v>10.5</v>
      </c>
      <c r="C12" s="19">
        <v>10.5</v>
      </c>
      <c r="D12" s="19">
        <v>10.5</v>
      </c>
      <c r="E12" s="19"/>
      <c r="F12" s="19"/>
      <c r="G12" s="19">
        <v>9.25</v>
      </c>
      <c r="H12" s="18">
        <v>9.25</v>
      </c>
      <c r="I12" s="19">
        <v>3.25</v>
      </c>
      <c r="J12" s="19">
        <v>9.25</v>
      </c>
      <c r="K12" s="19">
        <v>3.25</v>
      </c>
      <c r="L12" s="19"/>
      <c r="M12" s="19"/>
      <c r="N12" s="19">
        <v>10</v>
      </c>
      <c r="O12" s="18">
        <v>9.25</v>
      </c>
      <c r="P12" s="19"/>
      <c r="Q12" s="69">
        <v>9.25</v>
      </c>
    </row>
    <row r="13" spans="1:22" x14ac:dyDescent="0.2">
      <c r="A13" s="20" t="s">
        <v>11</v>
      </c>
      <c r="B13" s="21">
        <v>17</v>
      </c>
      <c r="C13" s="22">
        <v>18</v>
      </c>
      <c r="D13" s="22">
        <v>19</v>
      </c>
      <c r="E13" s="22">
        <v>20</v>
      </c>
      <c r="F13" s="22">
        <v>21</v>
      </c>
      <c r="G13" s="22">
        <v>22</v>
      </c>
      <c r="H13" s="22">
        <v>23</v>
      </c>
      <c r="I13" s="22">
        <v>24</v>
      </c>
      <c r="J13" s="22">
        <v>25</v>
      </c>
      <c r="K13" s="22">
        <v>26</v>
      </c>
      <c r="L13" s="22">
        <v>27</v>
      </c>
      <c r="M13" s="22">
        <v>28</v>
      </c>
      <c r="N13" s="22">
        <v>29</v>
      </c>
      <c r="O13" s="22">
        <v>30</v>
      </c>
      <c r="P13" s="22">
        <v>31</v>
      </c>
      <c r="Q13" s="23" t="s">
        <v>13</v>
      </c>
    </row>
    <row r="14" spans="1:22" ht="12.75" thickBot="1" x14ac:dyDescent="0.25">
      <c r="A14" s="17" t="s">
        <v>12</v>
      </c>
      <c r="B14" s="69">
        <v>9.25</v>
      </c>
      <c r="C14" s="69"/>
      <c r="D14" s="69"/>
      <c r="E14" s="69">
        <v>10</v>
      </c>
      <c r="F14" s="18">
        <v>10</v>
      </c>
      <c r="G14" s="19">
        <v>10</v>
      </c>
      <c r="H14" s="19">
        <v>10</v>
      </c>
      <c r="I14" s="19">
        <v>10</v>
      </c>
      <c r="J14" s="19"/>
      <c r="K14" s="19"/>
      <c r="L14" s="19">
        <v>10</v>
      </c>
      <c r="M14" s="18">
        <v>10</v>
      </c>
      <c r="N14" s="19">
        <v>10</v>
      </c>
      <c r="O14" s="19">
        <v>10</v>
      </c>
      <c r="P14" s="19">
        <v>10</v>
      </c>
      <c r="Q14" s="24"/>
      <c r="V14" s="78"/>
    </row>
    <row r="15" spans="1:22" ht="9.75" customHeight="1" x14ac:dyDescent="0.2"/>
    <row r="16" spans="1:22" x14ac:dyDescent="0.2">
      <c r="A16" s="1" t="s">
        <v>14</v>
      </c>
      <c r="I16" s="1" t="s">
        <v>15</v>
      </c>
    </row>
    <row r="17" spans="1:18" ht="12.75" thickBot="1" x14ac:dyDescent="0.25"/>
    <row r="18" spans="1:18" ht="13.5" customHeight="1" thickBot="1" x14ac:dyDescent="0.25">
      <c r="A18" s="25" t="s">
        <v>16</v>
      </c>
      <c r="B18" s="25"/>
      <c r="C18" s="26"/>
      <c r="D18" s="26"/>
      <c r="E18" s="26"/>
      <c r="F18" s="26"/>
      <c r="G18" s="26"/>
      <c r="H18" s="27"/>
      <c r="I18" s="113" t="s">
        <v>17</v>
      </c>
      <c r="J18" s="111"/>
      <c r="K18" s="114"/>
      <c r="L18" s="110" t="s">
        <v>18</v>
      </c>
      <c r="M18" s="111"/>
      <c r="N18" s="114"/>
      <c r="O18" s="110" t="s">
        <v>19</v>
      </c>
      <c r="P18" s="111"/>
      <c r="Q18" s="112"/>
    </row>
    <row r="19" spans="1:18" ht="12.75" customHeight="1" x14ac:dyDescent="0.2">
      <c r="I19" s="116" t="s">
        <v>20</v>
      </c>
      <c r="J19" s="117"/>
      <c r="K19" s="117"/>
      <c r="L19" s="117"/>
      <c r="M19" s="117"/>
      <c r="N19" s="117"/>
      <c r="O19" s="117"/>
      <c r="P19" s="117"/>
      <c r="Q19" s="117"/>
    </row>
    <row r="20" spans="1:18" x14ac:dyDescent="0.2">
      <c r="A20" s="2" t="s">
        <v>21</v>
      </c>
      <c r="B20" s="2"/>
      <c r="C20" s="2"/>
      <c r="D20" s="2"/>
      <c r="F20" s="134">
        <v>182</v>
      </c>
      <c r="G20" s="135"/>
      <c r="H20" s="30" t="s">
        <v>22</v>
      </c>
      <c r="I20" s="122">
        <v>3.42</v>
      </c>
      <c r="J20" s="108"/>
      <c r="K20" s="123"/>
      <c r="L20" s="115">
        <v>182</v>
      </c>
      <c r="M20" s="86"/>
      <c r="N20" s="121"/>
      <c r="O20" s="115">
        <f>SUM(I20*L20)</f>
        <v>622.43999999999994</v>
      </c>
      <c r="P20" s="86"/>
      <c r="Q20" s="87"/>
    </row>
    <row r="21" spans="1:18" x14ac:dyDescent="0.2">
      <c r="A21" s="2" t="s">
        <v>23</v>
      </c>
      <c r="B21" s="2"/>
      <c r="C21" s="2"/>
      <c r="D21" s="2"/>
      <c r="F21" s="142"/>
      <c r="G21" s="143"/>
      <c r="H21" s="30" t="s">
        <v>22</v>
      </c>
      <c r="I21" s="122"/>
      <c r="J21" s="108"/>
      <c r="K21" s="123"/>
      <c r="L21" s="115"/>
      <c r="M21" s="86"/>
      <c r="N21" s="121"/>
      <c r="O21" s="115">
        <f t="shared" ref="O21:O22" si="0">SUM(I21*L21)</f>
        <v>0</v>
      </c>
      <c r="P21" s="86"/>
      <c r="Q21" s="87"/>
    </row>
    <row r="22" spans="1:18" x14ac:dyDescent="0.2">
      <c r="A22" s="2" t="s">
        <v>24</v>
      </c>
      <c r="B22" s="2"/>
      <c r="C22" s="2"/>
      <c r="D22" s="2"/>
      <c r="H22" s="30" t="s">
        <v>25</v>
      </c>
      <c r="I22" s="122"/>
      <c r="J22" s="108"/>
      <c r="K22" s="123"/>
      <c r="L22" s="115"/>
      <c r="M22" s="86"/>
      <c r="N22" s="121"/>
      <c r="O22" s="115">
        <f t="shared" si="0"/>
        <v>0</v>
      </c>
      <c r="P22" s="86"/>
      <c r="Q22" s="87"/>
    </row>
    <row r="23" spans="1:18" x14ac:dyDescent="0.2">
      <c r="A23" s="2" t="s">
        <v>26</v>
      </c>
      <c r="B23" s="2"/>
      <c r="C23" s="2"/>
      <c r="D23" s="2"/>
      <c r="E23" s="2"/>
      <c r="F23" s="168" t="s">
        <v>27</v>
      </c>
      <c r="G23" s="169"/>
      <c r="H23" s="30" t="s">
        <v>22</v>
      </c>
      <c r="I23" s="122"/>
      <c r="J23" s="108"/>
      <c r="K23" s="123"/>
      <c r="L23" s="115">
        <v>182</v>
      </c>
      <c r="M23" s="86"/>
      <c r="N23" s="121"/>
      <c r="O23" s="115">
        <f>SUM(L23*10/100)</f>
        <v>18.2</v>
      </c>
      <c r="P23" s="86"/>
      <c r="Q23" s="87"/>
    </row>
    <row r="24" spans="1:18" ht="12.75" thickBot="1" x14ac:dyDescent="0.25">
      <c r="A24" s="1" t="s">
        <v>28</v>
      </c>
      <c r="F24" s="107" t="s">
        <v>29</v>
      </c>
      <c r="G24" s="109"/>
      <c r="H24" s="30" t="s">
        <v>22</v>
      </c>
      <c r="I24" s="122"/>
      <c r="J24" s="108"/>
      <c r="K24" s="123"/>
      <c r="L24" s="115"/>
      <c r="M24" s="86"/>
      <c r="N24" s="121"/>
      <c r="O24" s="115">
        <f>SUM(L24*10/100)</f>
        <v>0</v>
      </c>
      <c r="P24" s="86"/>
      <c r="Q24" s="87"/>
    </row>
    <row r="25" spans="1:18" ht="13.5" customHeight="1" thickTop="1" x14ac:dyDescent="0.2">
      <c r="A25" s="3"/>
      <c r="B25" s="3"/>
      <c r="C25" s="3"/>
      <c r="D25" s="3"/>
      <c r="E25" s="3"/>
      <c r="F25" s="3"/>
      <c r="G25" s="3"/>
      <c r="H25" s="30" t="s">
        <v>30</v>
      </c>
      <c r="I25" s="129" t="s">
        <v>13</v>
      </c>
      <c r="J25" s="130"/>
      <c r="K25" s="130"/>
      <c r="L25" s="130"/>
      <c r="M25" s="130"/>
      <c r="N25" s="131"/>
      <c r="O25" s="139">
        <f>SUM(O20+O23+O24)</f>
        <v>640.64</v>
      </c>
      <c r="P25" s="140"/>
      <c r="Q25" s="141"/>
      <c r="R25" s="2" t="s">
        <v>31</v>
      </c>
    </row>
    <row r="26" spans="1:18" ht="9.75" customHeight="1" thickBot="1" x14ac:dyDescent="0.25">
      <c r="I26" s="33"/>
      <c r="J26" s="34"/>
      <c r="K26" s="34"/>
      <c r="L26" s="34"/>
      <c r="M26" s="34"/>
      <c r="N26" s="34"/>
      <c r="O26" s="34"/>
      <c r="P26" s="34"/>
      <c r="Q26" s="35"/>
    </row>
    <row r="27" spans="1:18" ht="12.75" thickTop="1" x14ac:dyDescent="0.2">
      <c r="I27" s="105" t="s">
        <v>75</v>
      </c>
      <c r="J27" s="106"/>
      <c r="K27" s="106"/>
      <c r="L27" s="106"/>
      <c r="M27" s="106"/>
      <c r="N27" s="106"/>
      <c r="O27" s="106"/>
      <c r="P27" s="106"/>
      <c r="Q27" s="132"/>
    </row>
    <row r="28" spans="1:18" x14ac:dyDescent="0.2">
      <c r="A28" s="2" t="s">
        <v>32</v>
      </c>
      <c r="B28" s="2"/>
      <c r="C28" s="2"/>
      <c r="D28" s="2"/>
      <c r="F28" s="82">
        <v>0</v>
      </c>
      <c r="G28" s="84"/>
      <c r="I28" s="124">
        <v>3.42</v>
      </c>
      <c r="J28" s="86"/>
      <c r="K28" s="125"/>
      <c r="L28" s="85">
        <v>21.5</v>
      </c>
      <c r="M28" s="86"/>
      <c r="N28" s="125"/>
      <c r="O28" s="85">
        <f>SUM(I28*L28)</f>
        <v>73.53</v>
      </c>
      <c r="P28" s="86"/>
      <c r="Q28" s="87"/>
      <c r="R28" s="2" t="s">
        <v>33</v>
      </c>
    </row>
    <row r="29" spans="1:18" ht="12.75" customHeight="1" x14ac:dyDescent="0.2">
      <c r="A29" s="2" t="s">
        <v>34</v>
      </c>
      <c r="B29" s="2"/>
      <c r="C29" s="2"/>
      <c r="D29" s="2"/>
      <c r="F29" s="82">
        <v>0.25</v>
      </c>
      <c r="G29" s="84"/>
      <c r="I29" s="124">
        <f>+I28*1.25</f>
        <v>4.2750000000000004</v>
      </c>
      <c r="J29" s="86"/>
      <c r="K29" s="125"/>
      <c r="L29" s="85"/>
      <c r="M29" s="86"/>
      <c r="N29" s="125"/>
      <c r="O29" s="85"/>
      <c r="P29" s="86"/>
      <c r="Q29" s="87"/>
      <c r="R29" s="2" t="s">
        <v>35</v>
      </c>
    </row>
    <row r="30" spans="1:18" ht="12.75" thickBot="1" x14ac:dyDescent="0.25">
      <c r="A30" s="2" t="s">
        <v>26</v>
      </c>
      <c r="B30" s="2"/>
      <c r="C30" s="2"/>
      <c r="D30" s="2"/>
      <c r="E30" s="2"/>
      <c r="F30" s="31" t="s">
        <v>36</v>
      </c>
      <c r="G30" s="32"/>
      <c r="I30" s="126"/>
      <c r="J30" s="127"/>
      <c r="K30" s="128"/>
      <c r="L30" s="85"/>
      <c r="M30" s="86"/>
      <c r="N30" s="125"/>
      <c r="O30" s="176"/>
      <c r="P30" s="177"/>
      <c r="Q30" s="178"/>
      <c r="R30" s="2" t="s">
        <v>37</v>
      </c>
    </row>
    <row r="31" spans="1:18" ht="13.5" thickTop="1" thickBot="1" x14ac:dyDescent="0.25">
      <c r="I31" s="90" t="s">
        <v>38</v>
      </c>
      <c r="J31" s="91"/>
      <c r="K31" s="91"/>
      <c r="L31" s="91"/>
      <c r="M31" s="91"/>
      <c r="N31" s="133"/>
      <c r="O31" s="179">
        <f>SUM(O25+O28+O29)</f>
        <v>714.17</v>
      </c>
      <c r="P31" s="179"/>
      <c r="Q31" s="180"/>
      <c r="R31" s="2" t="s">
        <v>39</v>
      </c>
    </row>
    <row r="32" spans="1:18" ht="9.75" customHeight="1" thickBot="1" x14ac:dyDescent="0.25"/>
    <row r="33" spans="1:18" ht="13.5" customHeight="1" thickBot="1" x14ac:dyDescent="0.25">
      <c r="A33" s="37" t="s">
        <v>40</v>
      </c>
      <c r="B33" s="37"/>
      <c r="C33" s="37"/>
      <c r="D33" s="26"/>
      <c r="E33" s="26"/>
      <c r="F33" s="26"/>
      <c r="G33" s="26"/>
      <c r="H33" s="27"/>
      <c r="I33" s="136" t="s">
        <v>41</v>
      </c>
      <c r="J33" s="137"/>
      <c r="K33" s="138"/>
      <c r="L33" s="38" t="s">
        <v>42</v>
      </c>
      <c r="M33" s="28"/>
      <c r="N33" s="39"/>
      <c r="O33" s="28" t="s">
        <v>19</v>
      </c>
      <c r="P33" s="28"/>
      <c r="Q33" s="29"/>
    </row>
    <row r="34" spans="1:18" ht="12.75" customHeight="1" x14ac:dyDescent="0.2">
      <c r="I34" s="116" t="s">
        <v>82</v>
      </c>
      <c r="J34" s="117"/>
      <c r="K34" s="117"/>
      <c r="L34" s="117"/>
      <c r="M34" s="117"/>
      <c r="N34" s="117"/>
      <c r="O34" s="117"/>
      <c r="P34" s="117"/>
      <c r="Q34" s="117"/>
    </row>
    <row r="35" spans="1:18" x14ac:dyDescent="0.2">
      <c r="A35" s="1" t="s">
        <v>43</v>
      </c>
      <c r="H35" s="30" t="s">
        <v>22</v>
      </c>
      <c r="I35" s="79">
        <f>SUM(O25*98.25/100)</f>
        <v>629.42880000000002</v>
      </c>
      <c r="J35" s="80"/>
      <c r="K35" s="81"/>
      <c r="L35" s="82">
        <v>5.0999999999999997E-2</v>
      </c>
      <c r="M35" s="83"/>
      <c r="N35" s="84"/>
      <c r="O35" s="85">
        <f>SUM(I35*5.1/100)</f>
        <v>32.100868800000001</v>
      </c>
      <c r="P35" s="86"/>
      <c r="Q35" s="87"/>
    </row>
    <row r="36" spans="1:18" x14ac:dyDescent="0.2">
      <c r="A36" s="1" t="s">
        <v>44</v>
      </c>
      <c r="H36" s="30" t="s">
        <v>22</v>
      </c>
      <c r="I36" s="79">
        <f>SUM(O25*98.25/100)</f>
        <v>629.42880000000002</v>
      </c>
      <c r="J36" s="80"/>
      <c r="K36" s="81"/>
      <c r="L36" s="82">
        <v>2.9000000000000001E-2</v>
      </c>
      <c r="M36" s="83"/>
      <c r="N36" s="84"/>
      <c r="O36" s="85">
        <f>SUM(I36*2.9/100)</f>
        <v>18.253435200000002</v>
      </c>
      <c r="P36" s="86"/>
      <c r="Q36" s="87"/>
      <c r="R36" s="2" t="s">
        <v>45</v>
      </c>
    </row>
    <row r="37" spans="1:18" x14ac:dyDescent="0.2">
      <c r="I37" s="101" t="s">
        <v>83</v>
      </c>
      <c r="J37" s="102"/>
      <c r="K37" s="102"/>
      <c r="L37" s="102"/>
      <c r="M37" s="102"/>
      <c r="N37" s="102"/>
      <c r="O37" s="102"/>
      <c r="P37" s="102"/>
      <c r="Q37" s="102"/>
    </row>
    <row r="38" spans="1:18" x14ac:dyDescent="0.2">
      <c r="A38" s="1" t="s">
        <v>46</v>
      </c>
      <c r="H38" s="30" t="s">
        <v>22</v>
      </c>
      <c r="I38" s="79">
        <f>SUM(O28+O29+O30)*98.25/100</f>
        <v>72.243224999999995</v>
      </c>
      <c r="J38" s="80"/>
      <c r="K38" s="81"/>
      <c r="L38" s="118">
        <v>0.08</v>
      </c>
      <c r="M38" s="119"/>
      <c r="N38" s="120"/>
      <c r="O38" s="85">
        <f>SUM(I38*8/100)</f>
        <v>5.779458</v>
      </c>
      <c r="P38" s="86"/>
      <c r="Q38" s="87"/>
      <c r="R38" s="2" t="s">
        <v>47</v>
      </c>
    </row>
    <row r="39" spans="1:18" ht="12.75" thickBot="1" x14ac:dyDescent="0.25">
      <c r="A39" s="1" t="s">
        <v>48</v>
      </c>
      <c r="I39" s="33"/>
      <c r="J39" s="34"/>
      <c r="K39" s="34"/>
      <c r="L39" s="34"/>
      <c r="M39" s="34"/>
      <c r="N39" s="34"/>
      <c r="O39" s="34"/>
      <c r="P39" s="34"/>
      <c r="Q39" s="35"/>
    </row>
    <row r="40" spans="1:18" ht="13.5" customHeight="1" thickTop="1" x14ac:dyDescent="0.2">
      <c r="I40" s="105" t="s">
        <v>49</v>
      </c>
      <c r="J40" s="106"/>
      <c r="K40" s="106"/>
      <c r="L40" s="106"/>
      <c r="M40" s="106"/>
      <c r="N40" s="106"/>
      <c r="O40" s="106"/>
      <c r="P40" s="106"/>
      <c r="Q40" s="106"/>
    </row>
    <row r="41" spans="1:18" x14ac:dyDescent="0.2">
      <c r="A41" s="1" t="s">
        <v>85</v>
      </c>
      <c r="H41" s="30" t="s">
        <v>22</v>
      </c>
      <c r="I41" s="79">
        <f>SUM(O31)</f>
        <v>714.17</v>
      </c>
      <c r="J41" s="80"/>
      <c r="K41" s="81"/>
      <c r="L41" s="82">
        <v>0.08</v>
      </c>
      <c r="M41" s="83"/>
      <c r="N41" s="84"/>
      <c r="O41" s="85">
        <f>SUM(I41*8/100)</f>
        <v>57.133599999999994</v>
      </c>
      <c r="P41" s="86"/>
      <c r="Q41" s="87"/>
    </row>
    <row r="42" spans="1:18" x14ac:dyDescent="0.2">
      <c r="A42" s="1" t="s">
        <v>50</v>
      </c>
      <c r="H42" s="30" t="s">
        <v>22</v>
      </c>
      <c r="I42" s="79">
        <f>SUM(O31)</f>
        <v>714.17</v>
      </c>
      <c r="J42" s="80"/>
      <c r="K42" s="81"/>
      <c r="L42" s="82">
        <v>2.4E-2</v>
      </c>
      <c r="M42" s="83"/>
      <c r="N42" s="84"/>
      <c r="O42" s="85">
        <f>SUM(I42*2.4/100)</f>
        <v>17.140079999999998</v>
      </c>
      <c r="P42" s="86"/>
      <c r="Q42" s="87"/>
    </row>
    <row r="43" spans="1:18" x14ac:dyDescent="0.2">
      <c r="A43" s="1" t="s">
        <v>51</v>
      </c>
      <c r="H43" s="30" t="s">
        <v>22</v>
      </c>
      <c r="I43" s="79">
        <f>SUM(O31)</f>
        <v>714.17</v>
      </c>
      <c r="J43" s="80"/>
      <c r="K43" s="81"/>
      <c r="L43" s="82">
        <v>3.1E-2</v>
      </c>
      <c r="M43" s="83"/>
      <c r="N43" s="84"/>
      <c r="O43" s="85">
        <f>SUM(I43*3.1/100)</f>
        <v>22.13927</v>
      </c>
      <c r="P43" s="86"/>
      <c r="Q43" s="87"/>
    </row>
    <row r="44" spans="1:18" x14ac:dyDescent="0.2">
      <c r="A44" s="1" t="s">
        <v>52</v>
      </c>
      <c r="H44" s="30" t="s">
        <v>22</v>
      </c>
      <c r="I44" s="79">
        <f>SUM(O31)</f>
        <v>714.17</v>
      </c>
      <c r="J44" s="80"/>
      <c r="K44" s="81"/>
      <c r="L44" s="82">
        <v>8.0000000000000002E-3</v>
      </c>
      <c r="M44" s="83"/>
      <c r="N44" s="84"/>
      <c r="O44" s="85">
        <f>SUM(I44*0.8/100)</f>
        <v>5.7133599999999998</v>
      </c>
      <c r="P44" s="86"/>
      <c r="Q44" s="87"/>
    </row>
    <row r="45" spans="1:18" x14ac:dyDescent="0.2">
      <c r="A45" s="1" t="s">
        <v>53</v>
      </c>
      <c r="H45" s="30" t="s">
        <v>22</v>
      </c>
      <c r="I45" s="79">
        <f>SUM(O31)</f>
        <v>714.17</v>
      </c>
      <c r="J45" s="80"/>
      <c r="K45" s="81"/>
      <c r="L45" s="82">
        <v>1.15E-2</v>
      </c>
      <c r="M45" s="83"/>
      <c r="N45" s="84"/>
      <c r="O45" s="85">
        <f>SUM(I45*1.15/100)</f>
        <v>8.2129549999999991</v>
      </c>
      <c r="P45" s="86"/>
      <c r="Q45" s="87"/>
    </row>
    <row r="46" spans="1:18" ht="12.75" thickBot="1" x14ac:dyDescent="0.25">
      <c r="I46" s="33"/>
      <c r="J46" s="34"/>
      <c r="K46" s="34"/>
      <c r="L46" s="34"/>
      <c r="M46" s="34"/>
      <c r="N46" s="34"/>
      <c r="O46" s="34"/>
      <c r="P46" s="34"/>
      <c r="Q46" s="35"/>
    </row>
    <row r="47" spans="1:18" ht="13.5" customHeight="1" thickTop="1" x14ac:dyDescent="0.2">
      <c r="I47" s="105" t="s">
        <v>54</v>
      </c>
      <c r="J47" s="106"/>
      <c r="K47" s="106"/>
      <c r="L47" s="106"/>
      <c r="M47" s="106"/>
      <c r="N47" s="106"/>
      <c r="O47" s="106"/>
      <c r="P47" s="106"/>
      <c r="Q47" s="106"/>
    </row>
    <row r="48" spans="1:18" x14ac:dyDescent="0.2">
      <c r="A48" s="1" t="s">
        <v>55</v>
      </c>
      <c r="H48" s="30" t="s">
        <v>25</v>
      </c>
      <c r="I48" s="79">
        <f>SUM(O28+O29+O30)</f>
        <v>73.53</v>
      </c>
      <c r="J48" s="80"/>
      <c r="K48" s="81"/>
      <c r="L48" s="82">
        <v>0.21460000000000001</v>
      </c>
      <c r="M48" s="83"/>
      <c r="N48" s="84"/>
      <c r="O48" s="85">
        <f>SUM(I48*21.46/100)</f>
        <v>15.779538000000001</v>
      </c>
      <c r="P48" s="86"/>
      <c r="Q48" s="87"/>
      <c r="R48" s="2" t="s">
        <v>56</v>
      </c>
    </row>
    <row r="49" spans="1:18" ht="12.75" thickBot="1" x14ac:dyDescent="0.25">
      <c r="A49" s="26" t="s">
        <v>57</v>
      </c>
      <c r="B49" s="26"/>
      <c r="C49" s="26"/>
      <c r="D49" s="26"/>
      <c r="E49" s="26"/>
      <c r="F49" s="26"/>
      <c r="G49" s="26"/>
      <c r="H49" s="27"/>
      <c r="I49" s="40"/>
      <c r="J49" s="41"/>
      <c r="K49" s="41"/>
      <c r="L49" s="42"/>
      <c r="M49" s="43"/>
      <c r="N49" s="43"/>
      <c r="O49" s="43"/>
      <c r="P49" s="43"/>
      <c r="Q49" s="44"/>
    </row>
    <row r="50" spans="1:18" ht="13.5" thickTop="1" thickBot="1" x14ac:dyDescent="0.25">
      <c r="H50" s="30" t="s">
        <v>30</v>
      </c>
      <c r="I50" s="90" t="s">
        <v>58</v>
      </c>
      <c r="J50" s="91"/>
      <c r="K50" s="91"/>
      <c r="L50" s="91"/>
      <c r="M50" s="91"/>
      <c r="N50" s="91"/>
      <c r="O50" s="88">
        <f>SUM(O35+O36+O38+O41+O42+O43+O44+O45)</f>
        <v>166.473027</v>
      </c>
      <c r="P50" s="88"/>
      <c r="Q50" s="89"/>
      <c r="R50" s="2" t="s">
        <v>59</v>
      </c>
    </row>
    <row r="51" spans="1:18" ht="9.75" customHeight="1" thickBot="1" x14ac:dyDescent="0.25"/>
    <row r="52" spans="1:18" ht="12.75" thickBot="1" x14ac:dyDescent="0.25">
      <c r="I52" s="103" t="s">
        <v>60</v>
      </c>
      <c r="J52" s="104"/>
      <c r="K52" s="104"/>
      <c r="L52" s="104"/>
      <c r="M52" s="104"/>
      <c r="N52" s="104"/>
      <c r="O52" s="161">
        <f>SUM(O31-O50)</f>
        <v>547.69697299999996</v>
      </c>
      <c r="P52" s="161"/>
      <c r="Q52" s="162"/>
      <c r="R52" s="2" t="s">
        <v>61</v>
      </c>
    </row>
    <row r="53" spans="1:18" ht="12.75" thickBot="1" x14ac:dyDescent="0.25"/>
    <row r="54" spans="1:18" ht="13.5" customHeight="1" thickBot="1" x14ac:dyDescent="0.25">
      <c r="A54" s="26" t="s">
        <v>62</v>
      </c>
      <c r="B54" s="26"/>
      <c r="C54" s="26"/>
      <c r="D54" s="26"/>
      <c r="E54" s="26"/>
      <c r="F54" s="26"/>
      <c r="G54" s="26"/>
      <c r="H54" s="27"/>
      <c r="I54" s="113" t="s">
        <v>17</v>
      </c>
      <c r="J54" s="111"/>
      <c r="K54" s="150"/>
      <c r="L54" s="151" t="s">
        <v>63</v>
      </c>
      <c r="M54" s="111"/>
      <c r="N54" s="150"/>
      <c r="O54" s="151" t="s">
        <v>19</v>
      </c>
      <c r="P54" s="111"/>
      <c r="Q54" s="112"/>
    </row>
    <row r="55" spans="1:18" ht="13.5" customHeight="1" x14ac:dyDescent="0.2">
      <c r="A55" s="1" t="s">
        <v>64</v>
      </c>
      <c r="H55" s="30" t="s">
        <v>22</v>
      </c>
      <c r="I55" s="163" t="s">
        <v>123</v>
      </c>
      <c r="J55" s="164"/>
      <c r="K55" s="165"/>
      <c r="L55" s="175"/>
      <c r="M55" s="164"/>
      <c r="N55" s="165"/>
      <c r="O55" s="152">
        <v>67.7</v>
      </c>
      <c r="P55" s="153"/>
      <c r="Q55" s="154"/>
    </row>
    <row r="56" spans="1:18" x14ac:dyDescent="0.2">
      <c r="A56" s="1" t="s">
        <v>65</v>
      </c>
      <c r="H56" s="30" t="s">
        <v>22</v>
      </c>
      <c r="I56" s="124">
        <v>2</v>
      </c>
      <c r="J56" s="86"/>
      <c r="K56" s="125"/>
      <c r="L56" s="107"/>
      <c r="M56" s="108"/>
      <c r="N56" s="109"/>
      <c r="O56" s="155">
        <f>+L56*I56</f>
        <v>0</v>
      </c>
      <c r="P56" s="156"/>
      <c r="Q56" s="157"/>
    </row>
    <row r="57" spans="1:18" x14ac:dyDescent="0.2">
      <c r="A57" s="1" t="s">
        <v>76</v>
      </c>
      <c r="H57" s="30" t="s">
        <v>22</v>
      </c>
      <c r="I57" s="124">
        <v>0.85</v>
      </c>
      <c r="J57" s="86"/>
      <c r="K57" s="125"/>
      <c r="L57" s="107"/>
      <c r="M57" s="108"/>
      <c r="N57" s="109"/>
      <c r="O57" s="158"/>
      <c r="P57" s="159"/>
      <c r="Q57" s="160"/>
    </row>
    <row r="58" spans="1:18" x14ac:dyDescent="0.2">
      <c r="A58" s="1" t="s">
        <v>66</v>
      </c>
      <c r="H58" s="30" t="s">
        <v>22</v>
      </c>
      <c r="I58" s="124">
        <v>0.58699999999999997</v>
      </c>
      <c r="J58" s="86"/>
      <c r="K58" s="125"/>
      <c r="L58" s="107"/>
      <c r="M58" s="108"/>
      <c r="N58" s="109"/>
      <c r="O58" s="158">
        <f t="shared" ref="O58" si="1">SUM(I58*L58)</f>
        <v>0</v>
      </c>
      <c r="P58" s="159"/>
      <c r="Q58" s="160"/>
    </row>
    <row r="59" spans="1:18" ht="13.5" customHeight="1" thickBot="1" x14ac:dyDescent="0.25">
      <c r="A59" s="1" t="s">
        <v>67</v>
      </c>
      <c r="H59" s="30" t="s">
        <v>22</v>
      </c>
      <c r="I59" s="45"/>
      <c r="J59" s="36"/>
      <c r="K59" s="36"/>
      <c r="L59" s="147"/>
      <c r="M59" s="148"/>
      <c r="N59" s="149"/>
      <c r="O59" s="144"/>
      <c r="P59" s="145"/>
      <c r="Q59" s="146"/>
    </row>
    <row r="60" spans="1:18" ht="13.5" thickTop="1" thickBot="1" x14ac:dyDescent="0.25">
      <c r="A60" s="46"/>
      <c r="B60" s="46"/>
      <c r="C60" s="46"/>
      <c r="D60" s="46"/>
      <c r="E60" s="46"/>
      <c r="F60" s="46"/>
      <c r="G60" s="46"/>
      <c r="H60" s="30" t="s">
        <v>30</v>
      </c>
      <c r="I60" s="90" t="s">
        <v>68</v>
      </c>
      <c r="J60" s="91"/>
      <c r="K60" s="91"/>
      <c r="L60" s="91"/>
      <c r="M60" s="91"/>
      <c r="N60" s="91"/>
      <c r="O60" s="170">
        <f>SUM(O55+O56+O58+O59)</f>
        <v>67.7</v>
      </c>
      <c r="P60" s="170"/>
      <c r="Q60" s="171"/>
    </row>
    <row r="61" spans="1:18" ht="9.75" customHeight="1" thickBot="1" x14ac:dyDescent="0.25"/>
    <row r="62" spans="1:18" ht="12.75" customHeight="1" x14ac:dyDescent="0.2">
      <c r="A62" s="5" t="s">
        <v>121</v>
      </c>
      <c r="B62" s="51"/>
      <c r="C62" s="52"/>
      <c r="D62" s="47"/>
      <c r="E62" s="6" t="s">
        <v>122</v>
      </c>
      <c r="F62" s="6"/>
      <c r="G62" s="7"/>
      <c r="I62" s="92" t="s">
        <v>69</v>
      </c>
      <c r="J62" s="93"/>
      <c r="K62" s="93"/>
      <c r="L62" s="93"/>
      <c r="M62" s="93"/>
      <c r="N62" s="94"/>
      <c r="O62" s="172">
        <f>SUM(O52+O60)</f>
        <v>615.396973</v>
      </c>
      <c r="P62" s="173"/>
      <c r="Q62" s="174"/>
    </row>
    <row r="63" spans="1:18" ht="12.75" thickBot="1" x14ac:dyDescent="0.25">
      <c r="A63" s="8" t="s">
        <v>70</v>
      </c>
      <c r="B63" s="2"/>
      <c r="C63" s="2"/>
      <c r="D63" s="2"/>
      <c r="E63" s="2"/>
      <c r="F63" s="2"/>
      <c r="G63" s="9"/>
      <c r="I63" s="95" t="s">
        <v>71</v>
      </c>
      <c r="J63" s="96"/>
      <c r="K63" s="96"/>
      <c r="L63" s="96"/>
      <c r="M63" s="96"/>
      <c r="N63" s="97"/>
      <c r="O63" s="55"/>
      <c r="P63" s="56"/>
      <c r="Q63" s="57"/>
    </row>
    <row r="64" spans="1:18" ht="12.75" thickBot="1" x14ac:dyDescent="0.25">
      <c r="A64" s="10"/>
      <c r="B64" s="11"/>
      <c r="C64" s="11"/>
      <c r="D64" s="11"/>
      <c r="E64" s="11"/>
      <c r="F64" s="11"/>
      <c r="G64" s="12"/>
    </row>
    <row r="65" spans="1:17" ht="13.5" customHeight="1" thickBot="1" x14ac:dyDescent="0.25">
      <c r="A65" s="1" t="s">
        <v>72</v>
      </c>
      <c r="I65" s="98" t="s">
        <v>73</v>
      </c>
      <c r="J65" s="99"/>
      <c r="K65" s="99"/>
      <c r="L65" s="99"/>
      <c r="M65" s="99"/>
      <c r="N65" s="100"/>
      <c r="O65" s="166">
        <f>SUM(O52-O28-O29+O36)</f>
        <v>492.4204082</v>
      </c>
      <c r="P65" s="166"/>
      <c r="Q65" s="167"/>
    </row>
  </sheetData>
  <mergeCells count="99">
    <mergeCell ref="O65:Q65"/>
    <mergeCell ref="F23:G23"/>
    <mergeCell ref="F24:G24"/>
    <mergeCell ref="O60:Q60"/>
    <mergeCell ref="O62:Q62"/>
    <mergeCell ref="L55:N55"/>
    <mergeCell ref="L56:N56"/>
    <mergeCell ref="I38:K38"/>
    <mergeCell ref="O38:Q38"/>
    <mergeCell ref="L28:N28"/>
    <mergeCell ref="L29:N29"/>
    <mergeCell ref="L30:N30"/>
    <mergeCell ref="O29:Q29"/>
    <mergeCell ref="O30:Q30"/>
    <mergeCell ref="O31:Q31"/>
    <mergeCell ref="L45:N45"/>
    <mergeCell ref="O52:Q52"/>
    <mergeCell ref="I55:K55"/>
    <mergeCell ref="I56:K56"/>
    <mergeCell ref="I57:K57"/>
    <mergeCell ref="I58:K58"/>
    <mergeCell ref="O59:Q59"/>
    <mergeCell ref="L59:N59"/>
    <mergeCell ref="I54:K54"/>
    <mergeCell ref="L54:N54"/>
    <mergeCell ref="O54:Q54"/>
    <mergeCell ref="O55:Q55"/>
    <mergeCell ref="O56:Q56"/>
    <mergeCell ref="O57:Q57"/>
    <mergeCell ref="O58:Q58"/>
    <mergeCell ref="O41:Q41"/>
    <mergeCell ref="O42:Q42"/>
    <mergeCell ref="O43:Q43"/>
    <mergeCell ref="O44:Q44"/>
    <mergeCell ref="O45:Q45"/>
    <mergeCell ref="O35:Q35"/>
    <mergeCell ref="O36:Q36"/>
    <mergeCell ref="F20:G20"/>
    <mergeCell ref="I33:K33"/>
    <mergeCell ref="I35:K35"/>
    <mergeCell ref="I36:K36"/>
    <mergeCell ref="F29:G29"/>
    <mergeCell ref="O25:Q25"/>
    <mergeCell ref="O28:Q28"/>
    <mergeCell ref="O23:Q23"/>
    <mergeCell ref="F21:G21"/>
    <mergeCell ref="F28:G28"/>
    <mergeCell ref="I41:K41"/>
    <mergeCell ref="I20:K20"/>
    <mergeCell ref="I21:K21"/>
    <mergeCell ref="I22:K22"/>
    <mergeCell ref="I23:K23"/>
    <mergeCell ref="I24:K24"/>
    <mergeCell ref="I28:K28"/>
    <mergeCell ref="I29:K29"/>
    <mergeCell ref="I30:K30"/>
    <mergeCell ref="I25:N25"/>
    <mergeCell ref="I34:Q34"/>
    <mergeCell ref="I40:Q40"/>
    <mergeCell ref="L24:N24"/>
    <mergeCell ref="I27:Q27"/>
    <mergeCell ref="I31:N31"/>
    <mergeCell ref="O24:Q24"/>
    <mergeCell ref="L38:N38"/>
    <mergeCell ref="L18:N18"/>
    <mergeCell ref="L20:N20"/>
    <mergeCell ref="L21:N21"/>
    <mergeCell ref="L22:N22"/>
    <mergeCell ref="L23:N23"/>
    <mergeCell ref="L35:N35"/>
    <mergeCell ref="L36:N36"/>
    <mergeCell ref="O18:Q18"/>
    <mergeCell ref="I18:K18"/>
    <mergeCell ref="O20:Q20"/>
    <mergeCell ref="O21:Q21"/>
    <mergeCell ref="O22:Q22"/>
    <mergeCell ref="I19:Q19"/>
    <mergeCell ref="I60:N60"/>
    <mergeCell ref="I62:N62"/>
    <mergeCell ref="I63:N63"/>
    <mergeCell ref="I65:N65"/>
    <mergeCell ref="I37:Q37"/>
    <mergeCell ref="I52:N52"/>
    <mergeCell ref="I50:N50"/>
    <mergeCell ref="I47:Q47"/>
    <mergeCell ref="I42:K42"/>
    <mergeCell ref="I43:K43"/>
    <mergeCell ref="I44:K44"/>
    <mergeCell ref="I45:K45"/>
    <mergeCell ref="L41:N41"/>
    <mergeCell ref="L42:N42"/>
    <mergeCell ref="L57:N57"/>
    <mergeCell ref="L58:N58"/>
    <mergeCell ref="I48:K48"/>
    <mergeCell ref="L48:N48"/>
    <mergeCell ref="O48:Q48"/>
    <mergeCell ref="O50:Q50"/>
    <mergeCell ref="L43:N43"/>
    <mergeCell ref="L44:N44"/>
  </mergeCells>
  <pageMargins left="0.11811023622047245" right="3.937007874015748E-2" top="0.11811023622047245" bottom="0.11811023622047245" header="0.51181102362204722" footer="0.51181102362204722"/>
  <pageSetup paperSize="9" fitToWidth="0" fitToHeight="0" orientation="portrait" useFirstPageNumber="1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9"/>
  <sheetViews>
    <sheetView workbookViewId="0">
      <selection activeCell="A19" sqref="A19"/>
    </sheetView>
  </sheetViews>
  <sheetFormatPr baseColWidth="10" defaultRowHeight="12.75" x14ac:dyDescent="0.2"/>
  <cols>
    <col min="1" max="1" width="12.28515625" bestFit="1" customWidth="1"/>
    <col min="2" max="2" width="20.7109375" bestFit="1" customWidth="1"/>
    <col min="3" max="3" width="28.85546875" bestFit="1" customWidth="1"/>
    <col min="4" max="4" width="20.7109375" bestFit="1" customWidth="1"/>
    <col min="5" max="5" width="16.85546875" bestFit="1" customWidth="1"/>
  </cols>
  <sheetData>
    <row r="3" spans="1:5" ht="20.25" x14ac:dyDescent="0.3">
      <c r="A3" s="70"/>
      <c r="B3" s="71" t="s">
        <v>106</v>
      </c>
      <c r="C3" s="71" t="s">
        <v>107</v>
      </c>
      <c r="D3" s="71" t="s">
        <v>108</v>
      </c>
      <c r="E3" s="71" t="s">
        <v>109</v>
      </c>
    </row>
    <row r="4" spans="1:5" ht="20.25" x14ac:dyDescent="0.3">
      <c r="A4" s="70"/>
      <c r="B4" s="70"/>
      <c r="C4" s="70"/>
      <c r="D4" s="70"/>
      <c r="E4" s="72"/>
    </row>
    <row r="5" spans="1:5" ht="20.25" x14ac:dyDescent="0.3">
      <c r="A5" s="73">
        <v>41883</v>
      </c>
      <c r="B5" s="70">
        <v>104</v>
      </c>
      <c r="C5" s="70">
        <v>111.5</v>
      </c>
      <c r="D5" s="70">
        <v>2.5</v>
      </c>
      <c r="E5" s="72"/>
    </row>
    <row r="6" spans="1:5" ht="20.25" x14ac:dyDescent="0.3">
      <c r="A6" s="73">
        <v>41913</v>
      </c>
      <c r="B6" s="70">
        <v>104</v>
      </c>
      <c r="C6" s="70">
        <v>114.75</v>
      </c>
      <c r="D6" s="70">
        <v>2.5</v>
      </c>
      <c r="E6" s="72"/>
    </row>
    <row r="7" spans="1:5" ht="20.25" x14ac:dyDescent="0.3">
      <c r="A7" s="73">
        <v>41944</v>
      </c>
      <c r="B7" s="70">
        <v>104</v>
      </c>
      <c r="C7" s="70">
        <v>82.55</v>
      </c>
      <c r="D7" s="70">
        <v>2.5</v>
      </c>
      <c r="E7" s="72"/>
    </row>
    <row r="8" spans="1:5" ht="20.25" x14ac:dyDescent="0.3">
      <c r="A8" s="73">
        <v>41974</v>
      </c>
      <c r="B8" s="70">
        <v>104</v>
      </c>
      <c r="C8" s="70">
        <v>101.05</v>
      </c>
      <c r="D8" s="70">
        <v>2.5</v>
      </c>
      <c r="E8" s="72"/>
    </row>
    <row r="9" spans="1:5" ht="20.25" x14ac:dyDescent="0.3">
      <c r="A9" s="73">
        <v>42005</v>
      </c>
      <c r="B9" s="70">
        <v>104</v>
      </c>
      <c r="C9" s="70">
        <v>117.05</v>
      </c>
      <c r="D9" s="70">
        <v>2.5</v>
      </c>
      <c r="E9" s="72"/>
    </row>
    <row r="10" spans="1:5" ht="20.25" x14ac:dyDescent="0.3">
      <c r="A10" s="73">
        <v>42036</v>
      </c>
      <c r="B10" s="70">
        <v>104</v>
      </c>
      <c r="C10" s="70">
        <v>102.75</v>
      </c>
      <c r="D10" s="70">
        <v>2.5</v>
      </c>
      <c r="E10" s="70">
        <v>5</v>
      </c>
    </row>
    <row r="11" spans="1:5" ht="20.25" x14ac:dyDescent="0.3">
      <c r="A11" s="73">
        <v>42064</v>
      </c>
      <c r="B11" s="70">
        <v>104</v>
      </c>
      <c r="C11" s="70">
        <v>71</v>
      </c>
      <c r="D11" s="70">
        <v>2.5</v>
      </c>
      <c r="E11" s="72"/>
    </row>
    <row r="12" spans="1:5" ht="20.25" x14ac:dyDescent="0.3">
      <c r="A12" s="73">
        <v>42095</v>
      </c>
      <c r="B12" s="70">
        <v>104</v>
      </c>
      <c r="C12" s="70">
        <v>110.2</v>
      </c>
      <c r="D12" s="70">
        <v>2.5</v>
      </c>
      <c r="E12" s="70">
        <v>3</v>
      </c>
    </row>
    <row r="13" spans="1:5" ht="20.25" x14ac:dyDescent="0.3">
      <c r="A13" s="73">
        <v>42125</v>
      </c>
      <c r="B13" s="70">
        <v>104</v>
      </c>
      <c r="C13" s="70">
        <v>113.55</v>
      </c>
      <c r="D13" s="70">
        <v>2.5</v>
      </c>
      <c r="E13" s="70">
        <v>2</v>
      </c>
    </row>
    <row r="14" spans="1:5" ht="20.25" x14ac:dyDescent="0.3">
      <c r="A14" s="73">
        <v>42156</v>
      </c>
      <c r="B14" s="70">
        <v>43.2</v>
      </c>
      <c r="C14" s="70">
        <v>43.2</v>
      </c>
      <c r="D14" s="70">
        <v>1.5</v>
      </c>
      <c r="E14" s="72"/>
    </row>
    <row r="15" spans="1:5" ht="20.25" x14ac:dyDescent="0.3">
      <c r="A15" s="70" t="s">
        <v>79</v>
      </c>
      <c r="B15" s="70">
        <f>SUM(B5:B14)</f>
        <v>979.2</v>
      </c>
      <c r="C15" s="70">
        <f>SUM(C5:C14)</f>
        <v>967.6</v>
      </c>
      <c r="D15" s="70">
        <f>SUM(D5:D14)</f>
        <v>24</v>
      </c>
      <c r="E15" s="70">
        <f>SUM(E5:E14)</f>
        <v>10</v>
      </c>
    </row>
    <row r="18" spans="1:3" x14ac:dyDescent="0.2">
      <c r="C18" s="66"/>
    </row>
    <row r="19" spans="1:3" x14ac:dyDescent="0.2">
      <c r="A19" t="s">
        <v>113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topLeftCell="A31" workbookViewId="0">
      <selection activeCell="B72" sqref="B72"/>
    </sheetView>
  </sheetViews>
  <sheetFormatPr baseColWidth="10" defaultColWidth="10" defaultRowHeight="12" x14ac:dyDescent="0.2"/>
  <cols>
    <col min="1" max="1" width="6.140625" style="1" customWidth="1"/>
    <col min="2" max="3" width="5.140625" style="1" customWidth="1"/>
    <col min="4" max="4" width="5.28515625" style="1" customWidth="1"/>
    <col min="5" max="10" width="5.140625" style="1" customWidth="1"/>
    <col min="11" max="11" width="6" style="1" customWidth="1"/>
    <col min="12" max="12" width="5.85546875" style="1" customWidth="1"/>
    <col min="13" max="13" width="6.7109375" style="1" customWidth="1"/>
    <col min="14" max="14" width="6.28515625" style="1" customWidth="1"/>
    <col min="15" max="15" width="7.42578125" style="1" customWidth="1"/>
    <col min="16" max="16" width="6" style="1" customWidth="1"/>
    <col min="17" max="17" width="8" style="1" customWidth="1"/>
    <col min="18" max="18" width="3.5703125" style="2" customWidth="1"/>
    <col min="19" max="16384" width="10" style="3"/>
  </cols>
  <sheetData>
    <row r="1" spans="1:17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3" spans="1:17" ht="12.75" thickBot="1" x14ac:dyDescent="0.25">
      <c r="A3" s="50" t="s">
        <v>1</v>
      </c>
      <c r="B3" s="50"/>
      <c r="C3" s="50"/>
      <c r="D3" s="4"/>
      <c r="E3" s="4"/>
      <c r="F3" s="4"/>
      <c r="G3" s="4"/>
      <c r="H3" s="4"/>
      <c r="J3" s="1" t="s">
        <v>111</v>
      </c>
      <c r="N3" s="49"/>
      <c r="O3" s="50"/>
      <c r="P3" s="2"/>
      <c r="Q3" s="2"/>
    </row>
    <row r="4" spans="1:17" x14ac:dyDescent="0.2">
      <c r="A4" s="5" t="s">
        <v>2</v>
      </c>
      <c r="B4" s="6"/>
      <c r="C4" s="6"/>
      <c r="D4" s="6"/>
      <c r="E4" s="6"/>
      <c r="F4" s="6"/>
      <c r="G4" s="6"/>
      <c r="H4" s="7"/>
      <c r="I4" s="5" t="s">
        <v>3</v>
      </c>
      <c r="J4" s="6"/>
      <c r="K4" s="6"/>
      <c r="L4" s="6"/>
      <c r="M4" s="6"/>
      <c r="N4" s="6"/>
      <c r="O4" s="6"/>
      <c r="P4" s="7"/>
    </row>
    <row r="5" spans="1:17" x14ac:dyDescent="0.2">
      <c r="A5" s="8" t="s">
        <v>4</v>
      </c>
      <c r="B5" s="2" t="s">
        <v>88</v>
      </c>
      <c r="C5" s="2"/>
      <c r="D5" s="2"/>
      <c r="E5" s="54" t="s">
        <v>81</v>
      </c>
      <c r="F5" s="2"/>
      <c r="G5" s="2" t="s">
        <v>89</v>
      </c>
      <c r="H5" s="9"/>
      <c r="I5" s="8" t="s">
        <v>4</v>
      </c>
      <c r="J5" s="2"/>
      <c r="K5" s="2" t="s">
        <v>5</v>
      </c>
      <c r="L5" s="2"/>
      <c r="N5" s="54" t="s">
        <v>80</v>
      </c>
      <c r="O5" s="2"/>
      <c r="P5" s="9"/>
    </row>
    <row r="6" spans="1:17" x14ac:dyDescent="0.2">
      <c r="A6" s="8" t="s">
        <v>6</v>
      </c>
      <c r="B6" s="2"/>
      <c r="C6" s="2" t="s">
        <v>91</v>
      </c>
      <c r="D6" s="2"/>
      <c r="E6" s="2"/>
      <c r="F6" s="2"/>
      <c r="G6" s="2"/>
      <c r="H6" s="9"/>
      <c r="I6" s="8" t="s">
        <v>6</v>
      </c>
      <c r="J6" s="2"/>
      <c r="K6" s="2" t="s">
        <v>74</v>
      </c>
      <c r="L6" s="2"/>
      <c r="M6" s="2"/>
      <c r="N6" s="2"/>
      <c r="O6" s="2"/>
      <c r="P6" s="9"/>
    </row>
    <row r="7" spans="1:17" x14ac:dyDescent="0.2">
      <c r="A7" s="8"/>
      <c r="B7" s="2"/>
      <c r="C7" s="2" t="s">
        <v>7</v>
      </c>
      <c r="D7" s="2"/>
      <c r="E7" s="2"/>
      <c r="F7" s="2"/>
      <c r="G7" s="2"/>
      <c r="H7" s="9"/>
      <c r="I7" s="8"/>
      <c r="J7" s="2"/>
      <c r="K7" s="2" t="s">
        <v>7</v>
      </c>
      <c r="L7" s="2"/>
      <c r="M7" s="2"/>
      <c r="N7" s="2"/>
      <c r="O7" s="2"/>
      <c r="P7" s="9"/>
    </row>
    <row r="8" spans="1:17" ht="12.75" thickBot="1" x14ac:dyDescent="0.25">
      <c r="A8" s="10" t="s">
        <v>8</v>
      </c>
      <c r="B8" s="11"/>
      <c r="C8" s="11" t="s">
        <v>90</v>
      </c>
      <c r="D8" s="11"/>
      <c r="E8" s="11"/>
      <c r="F8" s="11"/>
      <c r="G8" s="11"/>
      <c r="H8" s="12"/>
      <c r="I8" s="10" t="s">
        <v>9</v>
      </c>
      <c r="J8" s="11"/>
      <c r="K8" s="11" t="s">
        <v>86</v>
      </c>
      <c r="L8" s="11"/>
      <c r="M8" s="11"/>
      <c r="N8" s="11"/>
      <c r="O8" s="11"/>
      <c r="P8" s="12"/>
    </row>
    <row r="9" spans="1:17" x14ac:dyDescent="0.2">
      <c r="A9" s="1" t="s">
        <v>10</v>
      </c>
    </row>
    <row r="11" spans="1:17" x14ac:dyDescent="0.2">
      <c r="A11" s="13" t="s">
        <v>11</v>
      </c>
      <c r="B11" s="14">
        <v>1</v>
      </c>
      <c r="C11" s="15">
        <v>2</v>
      </c>
      <c r="D11" s="15">
        <v>3</v>
      </c>
      <c r="E11" s="15">
        <v>4</v>
      </c>
      <c r="F11" s="15">
        <v>5</v>
      </c>
      <c r="G11" s="15">
        <v>6</v>
      </c>
      <c r="H11" s="15">
        <v>7</v>
      </c>
      <c r="I11" s="15">
        <v>8</v>
      </c>
      <c r="J11" s="15">
        <v>9</v>
      </c>
      <c r="K11" s="15">
        <v>10</v>
      </c>
      <c r="L11" s="15">
        <v>11</v>
      </c>
      <c r="M11" s="15">
        <v>12</v>
      </c>
      <c r="N11" s="15">
        <v>13</v>
      </c>
      <c r="O11" s="15">
        <v>14</v>
      </c>
      <c r="P11" s="15">
        <v>15</v>
      </c>
      <c r="Q11" s="16">
        <v>16</v>
      </c>
    </row>
    <row r="12" spans="1:17" ht="12.75" thickBot="1" x14ac:dyDescent="0.25">
      <c r="A12" s="17" t="s">
        <v>12</v>
      </c>
      <c r="B12" s="19">
        <v>4.8</v>
      </c>
      <c r="C12" s="19"/>
      <c r="D12" s="19"/>
      <c r="E12" s="19"/>
      <c r="F12" s="19"/>
      <c r="G12" s="19">
        <v>10.75</v>
      </c>
      <c r="H12" s="18"/>
      <c r="I12" s="19">
        <v>4.8</v>
      </c>
      <c r="J12" s="19"/>
      <c r="K12" s="19"/>
      <c r="L12" s="19"/>
      <c r="M12" s="19">
        <v>9</v>
      </c>
      <c r="N12" s="19">
        <v>4.8</v>
      </c>
      <c r="O12" s="18">
        <v>4.8</v>
      </c>
      <c r="P12" s="19">
        <v>4.8</v>
      </c>
      <c r="Q12" s="69"/>
    </row>
    <row r="13" spans="1:17" x14ac:dyDescent="0.2">
      <c r="A13" s="20" t="s">
        <v>11</v>
      </c>
      <c r="B13" s="21">
        <v>17</v>
      </c>
      <c r="C13" s="22">
        <v>18</v>
      </c>
      <c r="D13" s="22">
        <v>19</v>
      </c>
      <c r="E13" s="22">
        <v>20</v>
      </c>
      <c r="F13" s="22">
        <v>21</v>
      </c>
      <c r="G13" s="22">
        <v>22</v>
      </c>
      <c r="H13" s="22">
        <v>23</v>
      </c>
      <c r="I13" s="22">
        <v>24</v>
      </c>
      <c r="J13" s="22">
        <v>25</v>
      </c>
      <c r="K13" s="22">
        <v>26</v>
      </c>
      <c r="L13" s="22">
        <v>27</v>
      </c>
      <c r="M13" s="22">
        <v>28</v>
      </c>
      <c r="N13" s="22">
        <v>29</v>
      </c>
      <c r="O13" s="22">
        <v>30</v>
      </c>
      <c r="P13" s="22">
        <v>31</v>
      </c>
      <c r="Q13" s="23" t="s">
        <v>13</v>
      </c>
    </row>
    <row r="14" spans="1:17" ht="12.75" thickBot="1" x14ac:dyDescent="0.25">
      <c r="A14" s="17" t="s">
        <v>12</v>
      </c>
      <c r="B14" s="69"/>
      <c r="C14" s="69">
        <v>10.75</v>
      </c>
      <c r="D14" s="69">
        <v>10.75</v>
      </c>
      <c r="E14" s="69"/>
      <c r="F14" s="18"/>
      <c r="G14" s="19">
        <v>7.5</v>
      </c>
      <c r="H14" s="19"/>
      <c r="I14" s="19"/>
      <c r="J14" s="19">
        <v>4.8</v>
      </c>
      <c r="K14" s="19">
        <v>9</v>
      </c>
      <c r="L14" s="19">
        <v>9</v>
      </c>
      <c r="M14" s="18">
        <v>9</v>
      </c>
      <c r="N14" s="19">
        <v>9</v>
      </c>
      <c r="O14" s="19"/>
      <c r="P14" s="19"/>
      <c r="Q14" s="24">
        <f>SUM(B12+C12+D12+E12+F12+G12+H12+I12+J12+K12+L12+M12+N12+O12+P12+Q12+B14+C14+D14+E14+F14+G14+H14+I14+J14+K14+L14+M14+N14+O14+P14)</f>
        <v>113.55</v>
      </c>
    </row>
    <row r="15" spans="1:17" ht="9.75" customHeight="1" x14ac:dyDescent="0.2"/>
    <row r="16" spans="1:17" x14ac:dyDescent="0.2">
      <c r="A16" s="1" t="s">
        <v>14</v>
      </c>
      <c r="I16" s="1" t="s">
        <v>15</v>
      </c>
    </row>
    <row r="17" spans="1:18" ht="12.75" thickBot="1" x14ac:dyDescent="0.25"/>
    <row r="18" spans="1:18" ht="13.5" customHeight="1" thickBot="1" x14ac:dyDescent="0.25">
      <c r="A18" s="25" t="s">
        <v>16</v>
      </c>
      <c r="B18" s="25"/>
      <c r="C18" s="26"/>
      <c r="D18" s="26"/>
      <c r="E18" s="26"/>
      <c r="F18" s="26"/>
      <c r="G18" s="26"/>
      <c r="H18" s="27"/>
      <c r="I18" s="113" t="s">
        <v>17</v>
      </c>
      <c r="J18" s="111"/>
      <c r="K18" s="114"/>
      <c r="L18" s="110" t="s">
        <v>18</v>
      </c>
      <c r="M18" s="111"/>
      <c r="N18" s="114"/>
      <c r="O18" s="110" t="s">
        <v>19</v>
      </c>
      <c r="P18" s="111"/>
      <c r="Q18" s="112"/>
    </row>
    <row r="19" spans="1:18" ht="12.75" customHeight="1" x14ac:dyDescent="0.2">
      <c r="I19" s="116" t="s">
        <v>20</v>
      </c>
      <c r="J19" s="117"/>
      <c r="K19" s="117"/>
      <c r="L19" s="117"/>
      <c r="M19" s="117"/>
      <c r="N19" s="117"/>
      <c r="O19" s="117"/>
      <c r="P19" s="117"/>
      <c r="Q19" s="117"/>
    </row>
    <row r="20" spans="1:18" x14ac:dyDescent="0.2">
      <c r="A20" s="2" t="s">
        <v>21</v>
      </c>
      <c r="B20" s="2"/>
      <c r="C20" s="2"/>
      <c r="D20" s="2"/>
      <c r="F20" s="134">
        <v>104</v>
      </c>
      <c r="G20" s="135"/>
      <c r="H20" s="30" t="s">
        <v>22</v>
      </c>
      <c r="I20" s="122">
        <v>3.5</v>
      </c>
      <c r="J20" s="108"/>
      <c r="K20" s="123"/>
      <c r="L20" s="115">
        <v>43.2</v>
      </c>
      <c r="M20" s="86"/>
      <c r="N20" s="121"/>
      <c r="O20" s="115">
        <f>SUM(I20*L20)</f>
        <v>151.20000000000002</v>
      </c>
      <c r="P20" s="86"/>
      <c r="Q20" s="87"/>
    </row>
    <row r="21" spans="1:18" x14ac:dyDescent="0.2">
      <c r="A21" s="2"/>
      <c r="B21" s="2"/>
      <c r="C21" s="2"/>
      <c r="D21" s="2"/>
      <c r="F21" s="142"/>
      <c r="G21" s="143"/>
      <c r="H21" s="30" t="s">
        <v>22</v>
      </c>
      <c r="I21" s="122"/>
      <c r="J21" s="108"/>
      <c r="K21" s="123"/>
      <c r="L21" s="115"/>
      <c r="M21" s="86"/>
      <c r="N21" s="121"/>
      <c r="O21" s="115">
        <f t="shared" ref="O21:O23" si="0">SUM(I21*L21)</f>
        <v>0</v>
      </c>
      <c r="P21" s="86"/>
      <c r="Q21" s="87"/>
    </row>
    <row r="22" spans="1:18" x14ac:dyDescent="0.2">
      <c r="A22" s="2"/>
      <c r="B22" s="2"/>
      <c r="C22" s="2"/>
      <c r="D22" s="2"/>
      <c r="H22" s="30" t="s">
        <v>25</v>
      </c>
      <c r="I22" s="122"/>
      <c r="J22" s="108"/>
      <c r="K22" s="123"/>
      <c r="L22" s="115"/>
      <c r="M22" s="86"/>
      <c r="N22" s="121"/>
      <c r="O22" s="115">
        <f t="shared" si="0"/>
        <v>0</v>
      </c>
      <c r="P22" s="86"/>
      <c r="Q22" s="87"/>
    </row>
    <row r="23" spans="1:18" x14ac:dyDescent="0.2">
      <c r="A23" s="2" t="s">
        <v>112</v>
      </c>
      <c r="B23" s="2"/>
      <c r="C23" s="2"/>
      <c r="D23" s="2"/>
      <c r="E23" s="2"/>
      <c r="F23" s="168"/>
      <c r="G23" s="169"/>
      <c r="H23" s="30" t="s">
        <v>22</v>
      </c>
      <c r="I23" s="122">
        <v>3.5</v>
      </c>
      <c r="J23" s="108"/>
      <c r="K23" s="123"/>
      <c r="L23" s="115">
        <v>67.2</v>
      </c>
      <c r="M23" s="86"/>
      <c r="N23" s="121"/>
      <c r="O23" s="115">
        <f t="shared" si="0"/>
        <v>235.20000000000002</v>
      </c>
      <c r="P23" s="86"/>
      <c r="Q23" s="87"/>
    </row>
    <row r="24" spans="1:18" ht="12.75" thickBot="1" x14ac:dyDescent="0.25">
      <c r="A24" s="1" t="s">
        <v>28</v>
      </c>
      <c r="F24" s="107" t="s">
        <v>29</v>
      </c>
      <c r="G24" s="109"/>
      <c r="H24" s="30" t="s">
        <v>22</v>
      </c>
      <c r="I24" s="122"/>
      <c r="J24" s="108"/>
      <c r="K24" s="123"/>
      <c r="L24" s="115"/>
      <c r="M24" s="86"/>
      <c r="N24" s="121"/>
      <c r="O24" s="115">
        <f>SUM(L24*10/100)</f>
        <v>0</v>
      </c>
      <c r="P24" s="86"/>
      <c r="Q24" s="87"/>
    </row>
    <row r="25" spans="1:18" ht="13.5" customHeight="1" thickTop="1" x14ac:dyDescent="0.2">
      <c r="A25" s="3"/>
      <c r="B25" s="3"/>
      <c r="C25" s="3"/>
      <c r="D25" s="3"/>
      <c r="E25" s="3"/>
      <c r="F25" s="3"/>
      <c r="G25" s="3"/>
      <c r="H25" s="30" t="s">
        <v>30</v>
      </c>
      <c r="I25" s="129" t="s">
        <v>13</v>
      </c>
      <c r="J25" s="130"/>
      <c r="K25" s="130"/>
      <c r="L25" s="130"/>
      <c r="M25" s="130"/>
      <c r="N25" s="131"/>
      <c r="O25" s="139">
        <f>SUM(O20+O23+O24)</f>
        <v>386.40000000000003</v>
      </c>
      <c r="P25" s="140"/>
      <c r="Q25" s="141"/>
      <c r="R25" s="2" t="s">
        <v>31</v>
      </c>
    </row>
    <row r="26" spans="1:18" ht="9.75" customHeight="1" thickBot="1" x14ac:dyDescent="0.25">
      <c r="I26" s="33"/>
      <c r="J26" s="34"/>
      <c r="K26" s="34"/>
      <c r="L26" s="34"/>
      <c r="M26" s="34"/>
      <c r="N26" s="34"/>
      <c r="O26" s="34"/>
      <c r="P26" s="34"/>
      <c r="Q26" s="35"/>
    </row>
    <row r="27" spans="1:18" ht="12.75" thickTop="1" x14ac:dyDescent="0.2">
      <c r="I27" s="105" t="s">
        <v>75</v>
      </c>
      <c r="J27" s="106"/>
      <c r="K27" s="106"/>
      <c r="L27" s="106"/>
      <c r="M27" s="106"/>
      <c r="N27" s="106"/>
      <c r="O27" s="106"/>
      <c r="P27" s="106"/>
      <c r="Q27" s="132"/>
    </row>
    <row r="28" spans="1:18" x14ac:dyDescent="0.2">
      <c r="A28" s="2" t="s">
        <v>32</v>
      </c>
      <c r="B28" s="2"/>
      <c r="C28" s="2"/>
      <c r="D28" s="2"/>
      <c r="F28" s="82">
        <v>0</v>
      </c>
      <c r="G28" s="84"/>
      <c r="I28" s="124">
        <v>3.5</v>
      </c>
      <c r="J28" s="86"/>
      <c r="K28" s="125"/>
      <c r="L28" s="85"/>
      <c r="M28" s="86"/>
      <c r="N28" s="125"/>
      <c r="O28" s="85">
        <f>SUM(I28*L28)</f>
        <v>0</v>
      </c>
      <c r="P28" s="86"/>
      <c r="Q28" s="87"/>
      <c r="R28" s="2" t="s">
        <v>33</v>
      </c>
    </row>
    <row r="29" spans="1:18" ht="12.75" customHeight="1" x14ac:dyDescent="0.2">
      <c r="A29" s="2" t="s">
        <v>34</v>
      </c>
      <c r="B29" s="2"/>
      <c r="C29" s="2"/>
      <c r="D29" s="2"/>
      <c r="F29" s="82">
        <v>0.25</v>
      </c>
      <c r="G29" s="84"/>
      <c r="I29" s="124">
        <v>4.3099999999999996</v>
      </c>
      <c r="J29" s="86"/>
      <c r="K29" s="125"/>
      <c r="L29" s="85"/>
      <c r="M29" s="86"/>
      <c r="N29" s="125"/>
      <c r="O29" s="85"/>
      <c r="P29" s="86"/>
      <c r="Q29" s="87"/>
      <c r="R29" s="2" t="s">
        <v>35</v>
      </c>
    </row>
    <row r="30" spans="1:18" ht="12.75" thickBot="1" x14ac:dyDescent="0.25">
      <c r="A30" s="2" t="s">
        <v>26</v>
      </c>
      <c r="B30" s="2"/>
      <c r="C30" s="2"/>
      <c r="D30" s="2"/>
      <c r="E30" s="2"/>
      <c r="F30" s="74" t="s">
        <v>36</v>
      </c>
      <c r="G30" s="75"/>
      <c r="I30" s="126"/>
      <c r="J30" s="127"/>
      <c r="K30" s="128"/>
      <c r="L30" s="85"/>
      <c r="M30" s="86"/>
      <c r="N30" s="125"/>
      <c r="O30" s="176"/>
      <c r="P30" s="177"/>
      <c r="Q30" s="178"/>
      <c r="R30" s="2" t="s">
        <v>37</v>
      </c>
    </row>
    <row r="31" spans="1:18" ht="13.5" thickTop="1" thickBot="1" x14ac:dyDescent="0.25">
      <c r="I31" s="90" t="s">
        <v>38</v>
      </c>
      <c r="J31" s="91"/>
      <c r="K31" s="91"/>
      <c r="L31" s="91"/>
      <c r="M31" s="91"/>
      <c r="N31" s="133"/>
      <c r="O31" s="179">
        <f>SUM(O25+O28+O29)</f>
        <v>386.40000000000003</v>
      </c>
      <c r="P31" s="179"/>
      <c r="Q31" s="180"/>
      <c r="R31" s="2" t="s">
        <v>39</v>
      </c>
    </row>
    <row r="32" spans="1:18" ht="9.75" customHeight="1" thickBot="1" x14ac:dyDescent="0.25"/>
    <row r="33" spans="1:18" ht="13.5" customHeight="1" thickBot="1" x14ac:dyDescent="0.25">
      <c r="A33" s="37" t="s">
        <v>40</v>
      </c>
      <c r="B33" s="37"/>
      <c r="C33" s="37"/>
      <c r="D33" s="26"/>
      <c r="E33" s="26"/>
      <c r="F33" s="26"/>
      <c r="G33" s="26"/>
      <c r="H33" s="27"/>
      <c r="I33" s="136" t="s">
        <v>41</v>
      </c>
      <c r="J33" s="137"/>
      <c r="K33" s="138"/>
      <c r="L33" s="38" t="s">
        <v>42</v>
      </c>
      <c r="M33" s="28"/>
      <c r="N33" s="39"/>
      <c r="O33" s="28" t="s">
        <v>19</v>
      </c>
      <c r="P33" s="28"/>
      <c r="Q33" s="29"/>
    </row>
    <row r="34" spans="1:18" ht="12.75" customHeight="1" x14ac:dyDescent="0.2">
      <c r="I34" s="116" t="s">
        <v>82</v>
      </c>
      <c r="J34" s="117"/>
      <c r="K34" s="117"/>
      <c r="L34" s="117"/>
      <c r="M34" s="117"/>
      <c r="N34" s="117"/>
      <c r="O34" s="117"/>
      <c r="P34" s="117"/>
      <c r="Q34" s="117"/>
    </row>
    <row r="35" spans="1:18" x14ac:dyDescent="0.2">
      <c r="A35" s="1" t="s">
        <v>43</v>
      </c>
      <c r="H35" s="30" t="s">
        <v>22</v>
      </c>
      <c r="I35" s="79">
        <f>SUM(O25*98.25/100)</f>
        <v>379.63800000000003</v>
      </c>
      <c r="J35" s="80"/>
      <c r="K35" s="81"/>
      <c r="L35" s="82">
        <v>5.0999999999999997E-2</v>
      </c>
      <c r="M35" s="83"/>
      <c r="N35" s="84"/>
      <c r="O35" s="85">
        <f>SUM(I35*5.1/100)</f>
        <v>19.361537999999999</v>
      </c>
      <c r="P35" s="86"/>
      <c r="Q35" s="87"/>
    </row>
    <row r="36" spans="1:18" x14ac:dyDescent="0.2">
      <c r="A36" s="1" t="s">
        <v>44</v>
      </c>
      <c r="H36" s="30" t="s">
        <v>22</v>
      </c>
      <c r="I36" s="79">
        <f>SUM(O25*98.25/100)</f>
        <v>379.63800000000003</v>
      </c>
      <c r="J36" s="80"/>
      <c r="K36" s="81"/>
      <c r="L36" s="82">
        <v>2.9000000000000001E-2</v>
      </c>
      <c r="M36" s="83"/>
      <c r="N36" s="84"/>
      <c r="O36" s="85">
        <f>SUM(I36*2.9/100)</f>
        <v>11.009501999999999</v>
      </c>
      <c r="P36" s="86"/>
      <c r="Q36" s="87"/>
      <c r="R36" s="2" t="s">
        <v>45</v>
      </c>
    </row>
    <row r="37" spans="1:18" x14ac:dyDescent="0.2">
      <c r="I37" s="101" t="s">
        <v>83</v>
      </c>
      <c r="J37" s="102"/>
      <c r="K37" s="102"/>
      <c r="L37" s="102"/>
      <c r="M37" s="102"/>
      <c r="N37" s="102"/>
      <c r="O37" s="102"/>
      <c r="P37" s="102"/>
      <c r="Q37" s="102"/>
    </row>
    <row r="38" spans="1:18" x14ac:dyDescent="0.2">
      <c r="A38" s="1" t="s">
        <v>46</v>
      </c>
      <c r="H38" s="30" t="s">
        <v>22</v>
      </c>
      <c r="I38" s="79">
        <f>SUM(O28+O29+O30)*98.25/100</f>
        <v>0</v>
      </c>
      <c r="J38" s="80"/>
      <c r="K38" s="81"/>
      <c r="L38" s="118">
        <v>0.08</v>
      </c>
      <c r="M38" s="119"/>
      <c r="N38" s="120"/>
      <c r="O38" s="85">
        <f>SUM(I38*8/100)</f>
        <v>0</v>
      </c>
      <c r="P38" s="86"/>
      <c r="Q38" s="87"/>
      <c r="R38" s="2" t="s">
        <v>47</v>
      </c>
    </row>
    <row r="39" spans="1:18" ht="12.75" thickBot="1" x14ac:dyDescent="0.25">
      <c r="A39" s="1" t="s">
        <v>48</v>
      </c>
      <c r="I39" s="33"/>
      <c r="J39" s="34"/>
      <c r="K39" s="34"/>
      <c r="L39" s="34"/>
      <c r="M39" s="34"/>
      <c r="N39" s="34"/>
      <c r="O39" s="34"/>
      <c r="P39" s="34"/>
      <c r="Q39" s="35"/>
    </row>
    <row r="40" spans="1:18" ht="13.5" customHeight="1" thickTop="1" x14ac:dyDescent="0.2">
      <c r="I40" s="105" t="s">
        <v>49</v>
      </c>
      <c r="J40" s="106"/>
      <c r="K40" s="106"/>
      <c r="L40" s="106"/>
      <c r="M40" s="106"/>
      <c r="N40" s="106"/>
      <c r="O40" s="106"/>
      <c r="P40" s="106"/>
      <c r="Q40" s="106"/>
    </row>
    <row r="41" spans="1:18" x14ac:dyDescent="0.2">
      <c r="A41" s="1" t="s">
        <v>85</v>
      </c>
      <c r="H41" s="30" t="s">
        <v>22</v>
      </c>
      <c r="I41" s="79">
        <f>SUM(O31)</f>
        <v>386.40000000000003</v>
      </c>
      <c r="J41" s="80"/>
      <c r="K41" s="81"/>
      <c r="L41" s="82">
        <v>7.8E-2</v>
      </c>
      <c r="M41" s="83"/>
      <c r="N41" s="84"/>
      <c r="O41" s="85">
        <f>SUM(I41*7.8/100)</f>
        <v>30.139200000000002</v>
      </c>
      <c r="P41" s="86"/>
      <c r="Q41" s="87"/>
    </row>
    <row r="42" spans="1:18" x14ac:dyDescent="0.2">
      <c r="A42" s="1" t="s">
        <v>50</v>
      </c>
      <c r="H42" s="30" t="s">
        <v>22</v>
      </c>
      <c r="I42" s="79">
        <f>SUM(O31)</f>
        <v>386.40000000000003</v>
      </c>
      <c r="J42" s="80"/>
      <c r="K42" s="81"/>
      <c r="L42" s="82">
        <v>2.4E-2</v>
      </c>
      <c r="M42" s="83"/>
      <c r="N42" s="84"/>
      <c r="O42" s="85">
        <f>SUM(I42*2.4/100)</f>
        <v>9.2736000000000001</v>
      </c>
      <c r="P42" s="86"/>
      <c r="Q42" s="87"/>
    </row>
    <row r="43" spans="1:18" x14ac:dyDescent="0.2">
      <c r="A43" s="1" t="s">
        <v>51</v>
      </c>
      <c r="H43" s="30" t="s">
        <v>22</v>
      </c>
      <c r="I43" s="79">
        <f>SUM(O31)</f>
        <v>386.40000000000003</v>
      </c>
      <c r="J43" s="80"/>
      <c r="K43" s="81"/>
      <c r="L43" s="82">
        <v>3.1E-2</v>
      </c>
      <c r="M43" s="83"/>
      <c r="N43" s="84"/>
      <c r="O43" s="85">
        <f>SUM(I43*3.05/100)</f>
        <v>11.7852</v>
      </c>
      <c r="P43" s="86"/>
      <c r="Q43" s="87"/>
    </row>
    <row r="44" spans="1:18" x14ac:dyDescent="0.2">
      <c r="A44" s="1" t="s">
        <v>52</v>
      </c>
      <c r="H44" s="30" t="s">
        <v>22</v>
      </c>
      <c r="I44" s="79">
        <f>SUM(O31)</f>
        <v>386.40000000000003</v>
      </c>
      <c r="J44" s="80"/>
      <c r="K44" s="81"/>
      <c r="L44" s="82">
        <v>8.0000000000000002E-3</v>
      </c>
      <c r="M44" s="83"/>
      <c r="N44" s="84"/>
      <c r="O44" s="85">
        <f>SUM(I44*0.8/100)</f>
        <v>3.0912000000000006</v>
      </c>
      <c r="P44" s="86"/>
      <c r="Q44" s="87"/>
    </row>
    <row r="45" spans="1:18" x14ac:dyDescent="0.2">
      <c r="A45" s="1" t="s">
        <v>53</v>
      </c>
      <c r="H45" s="30" t="s">
        <v>22</v>
      </c>
      <c r="I45" s="79">
        <f>SUM(O31)</f>
        <v>386.40000000000003</v>
      </c>
      <c r="J45" s="80"/>
      <c r="K45" s="81"/>
      <c r="L45" s="82">
        <v>1.15E-2</v>
      </c>
      <c r="M45" s="83"/>
      <c r="N45" s="84"/>
      <c r="O45" s="85">
        <f>SUM(I45*1.15/100)</f>
        <v>4.4436</v>
      </c>
      <c r="P45" s="86"/>
      <c r="Q45" s="87"/>
    </row>
    <row r="46" spans="1:18" ht="12.75" thickBot="1" x14ac:dyDescent="0.25">
      <c r="I46" s="33"/>
      <c r="J46" s="34"/>
      <c r="K46" s="34"/>
      <c r="L46" s="34"/>
      <c r="M46" s="34"/>
      <c r="N46" s="34"/>
      <c r="O46" s="34"/>
      <c r="P46" s="34"/>
      <c r="Q46" s="35"/>
    </row>
    <row r="47" spans="1:18" ht="13.5" customHeight="1" thickTop="1" x14ac:dyDescent="0.2">
      <c r="I47" s="105" t="s">
        <v>54</v>
      </c>
      <c r="J47" s="106"/>
      <c r="K47" s="106"/>
      <c r="L47" s="106"/>
      <c r="M47" s="106"/>
      <c r="N47" s="106"/>
      <c r="O47" s="106"/>
      <c r="P47" s="106"/>
      <c r="Q47" s="106"/>
    </row>
    <row r="48" spans="1:18" x14ac:dyDescent="0.2">
      <c r="A48" s="1" t="s">
        <v>55</v>
      </c>
      <c r="H48" s="30" t="s">
        <v>25</v>
      </c>
      <c r="I48" s="79">
        <f>SUM(O28+O29+O30)</f>
        <v>0</v>
      </c>
      <c r="J48" s="80"/>
      <c r="K48" s="81"/>
      <c r="L48" s="82">
        <v>0.21460000000000001</v>
      </c>
      <c r="M48" s="83"/>
      <c r="N48" s="84"/>
      <c r="O48" s="85">
        <f>SUM(I48*21.46/100)</f>
        <v>0</v>
      </c>
      <c r="P48" s="86"/>
      <c r="Q48" s="87"/>
      <c r="R48" s="2" t="s">
        <v>56</v>
      </c>
    </row>
    <row r="49" spans="1:18" ht="12.75" thickBot="1" x14ac:dyDescent="0.25">
      <c r="A49" s="26" t="s">
        <v>57</v>
      </c>
      <c r="B49" s="26"/>
      <c r="C49" s="26"/>
      <c r="D49" s="26"/>
      <c r="E49" s="26"/>
      <c r="F49" s="26"/>
      <c r="G49" s="26"/>
      <c r="H49" s="27"/>
      <c r="I49" s="40"/>
      <c r="J49" s="41"/>
      <c r="K49" s="41"/>
      <c r="L49" s="42"/>
      <c r="M49" s="76"/>
      <c r="N49" s="76"/>
      <c r="O49" s="76"/>
      <c r="P49" s="76"/>
      <c r="Q49" s="44"/>
    </row>
    <row r="50" spans="1:18" ht="13.5" thickTop="1" thickBot="1" x14ac:dyDescent="0.25">
      <c r="H50" s="30" t="s">
        <v>30</v>
      </c>
      <c r="I50" s="90" t="s">
        <v>58</v>
      </c>
      <c r="J50" s="91"/>
      <c r="K50" s="91"/>
      <c r="L50" s="91"/>
      <c r="M50" s="91"/>
      <c r="N50" s="91"/>
      <c r="O50" s="88">
        <f>SUM(O35+O36+O38+O41+O42+O43+O44+O45)</f>
        <v>89.103840000000005</v>
      </c>
      <c r="P50" s="88"/>
      <c r="Q50" s="89"/>
      <c r="R50" s="2" t="s">
        <v>59</v>
      </c>
    </row>
    <row r="51" spans="1:18" ht="9.75" customHeight="1" thickBot="1" x14ac:dyDescent="0.25"/>
    <row r="52" spans="1:18" ht="12.75" thickBot="1" x14ac:dyDescent="0.25">
      <c r="I52" s="103" t="s">
        <v>60</v>
      </c>
      <c r="J52" s="104"/>
      <c r="K52" s="104"/>
      <c r="L52" s="104"/>
      <c r="M52" s="104"/>
      <c r="N52" s="104"/>
      <c r="O52" s="161">
        <f>SUM(O31-O50)</f>
        <v>297.29616000000004</v>
      </c>
      <c r="P52" s="161"/>
      <c r="Q52" s="162"/>
      <c r="R52" s="2" t="s">
        <v>61</v>
      </c>
    </row>
    <row r="53" spans="1:18" ht="12.75" thickBot="1" x14ac:dyDescent="0.25"/>
    <row r="54" spans="1:18" ht="13.5" customHeight="1" thickBot="1" x14ac:dyDescent="0.25">
      <c r="A54" s="26" t="s">
        <v>62</v>
      </c>
      <c r="B54" s="26"/>
      <c r="C54" s="26"/>
      <c r="D54" s="26"/>
      <c r="E54" s="26"/>
      <c r="F54" s="26"/>
      <c r="G54" s="26"/>
      <c r="H54" s="27"/>
      <c r="I54" s="113" t="s">
        <v>17</v>
      </c>
      <c r="J54" s="111"/>
      <c r="K54" s="150"/>
      <c r="L54" s="151" t="s">
        <v>63</v>
      </c>
      <c r="M54" s="111"/>
      <c r="N54" s="150"/>
      <c r="O54" s="151" t="s">
        <v>19</v>
      </c>
      <c r="P54" s="111"/>
      <c r="Q54" s="112"/>
    </row>
    <row r="55" spans="1:18" ht="13.5" customHeight="1" x14ac:dyDescent="0.2">
      <c r="A55" s="1" t="s">
        <v>64</v>
      </c>
      <c r="H55" s="30" t="s">
        <v>22</v>
      </c>
      <c r="I55" s="163">
        <v>0.38</v>
      </c>
      <c r="J55" s="164"/>
      <c r="K55" s="165"/>
      <c r="L55" s="175"/>
      <c r="M55" s="164"/>
      <c r="N55" s="165"/>
      <c r="O55" s="152">
        <f>SUM(I55*L55)</f>
        <v>0</v>
      </c>
      <c r="P55" s="153"/>
      <c r="Q55" s="154"/>
    </row>
    <row r="56" spans="1:18" x14ac:dyDescent="0.2">
      <c r="A56" s="1" t="s">
        <v>65</v>
      </c>
      <c r="H56" s="30" t="s">
        <v>22</v>
      </c>
      <c r="I56" s="124">
        <v>3</v>
      </c>
      <c r="J56" s="86"/>
      <c r="K56" s="125"/>
      <c r="L56" s="107"/>
      <c r="M56" s="108"/>
      <c r="N56" s="109"/>
      <c r="O56" s="155"/>
      <c r="P56" s="156"/>
      <c r="Q56" s="157"/>
    </row>
    <row r="57" spans="1:18" x14ac:dyDescent="0.2">
      <c r="A57" s="1" t="s">
        <v>76</v>
      </c>
      <c r="H57" s="30" t="s">
        <v>22</v>
      </c>
      <c r="I57" s="124">
        <v>0.85</v>
      </c>
      <c r="J57" s="86"/>
      <c r="K57" s="125"/>
      <c r="L57" s="107"/>
      <c r="M57" s="108"/>
      <c r="N57" s="109"/>
      <c r="O57" s="158"/>
      <c r="P57" s="159"/>
      <c r="Q57" s="160"/>
    </row>
    <row r="58" spans="1:18" x14ac:dyDescent="0.2">
      <c r="A58" s="1" t="s">
        <v>66</v>
      </c>
      <c r="H58" s="30" t="s">
        <v>22</v>
      </c>
      <c r="I58" s="124">
        <v>0.58699999999999997</v>
      </c>
      <c r="J58" s="86"/>
      <c r="K58" s="125"/>
      <c r="L58" s="107"/>
      <c r="M58" s="108"/>
      <c r="N58" s="109"/>
      <c r="O58" s="158">
        <f t="shared" ref="O58" si="1">SUM(I58*L58)</f>
        <v>0</v>
      </c>
      <c r="P58" s="159"/>
      <c r="Q58" s="160"/>
    </row>
    <row r="59" spans="1:18" ht="13.5" customHeight="1" thickBot="1" x14ac:dyDescent="0.25">
      <c r="A59" s="1" t="s">
        <v>67</v>
      </c>
      <c r="H59" s="30" t="s">
        <v>22</v>
      </c>
      <c r="I59" s="45"/>
      <c r="J59" s="36"/>
      <c r="K59" s="36"/>
      <c r="L59" s="147"/>
      <c r="M59" s="148"/>
      <c r="N59" s="149"/>
      <c r="O59" s="144"/>
      <c r="P59" s="145"/>
      <c r="Q59" s="146"/>
    </row>
    <row r="60" spans="1:18" ht="13.5" thickTop="1" thickBot="1" x14ac:dyDescent="0.25">
      <c r="A60" s="46"/>
      <c r="B60" s="46"/>
      <c r="C60" s="46"/>
      <c r="D60" s="46"/>
      <c r="E60" s="46"/>
      <c r="F60" s="46"/>
      <c r="G60" s="46"/>
      <c r="H60" s="30" t="s">
        <v>30</v>
      </c>
      <c r="I60" s="90" t="s">
        <v>68</v>
      </c>
      <c r="J60" s="91"/>
      <c r="K60" s="91"/>
      <c r="L60" s="91"/>
      <c r="M60" s="91"/>
      <c r="N60" s="91"/>
      <c r="O60" s="170">
        <f>SUM(O55+O56+O58+O59)</f>
        <v>0</v>
      </c>
      <c r="P60" s="170"/>
      <c r="Q60" s="171"/>
    </row>
    <row r="61" spans="1:18" ht="9.75" customHeight="1" thickBot="1" x14ac:dyDescent="0.25"/>
    <row r="62" spans="1:18" ht="12.75" customHeight="1" x14ac:dyDescent="0.2">
      <c r="A62" s="5" t="s">
        <v>114</v>
      </c>
      <c r="B62" s="51"/>
      <c r="C62" s="52"/>
      <c r="D62" s="47"/>
      <c r="E62" s="6" t="s">
        <v>84</v>
      </c>
      <c r="F62" s="6"/>
      <c r="G62" s="7"/>
      <c r="I62" s="92" t="s">
        <v>69</v>
      </c>
      <c r="J62" s="93"/>
      <c r="K62" s="93"/>
      <c r="L62" s="93"/>
      <c r="M62" s="93"/>
      <c r="N62" s="94"/>
      <c r="O62" s="172">
        <f>SUM(O52+O60)</f>
        <v>297.29616000000004</v>
      </c>
      <c r="P62" s="173"/>
      <c r="Q62" s="174"/>
    </row>
    <row r="63" spans="1:18" ht="12.75" thickBot="1" x14ac:dyDescent="0.25">
      <c r="A63" s="8" t="s">
        <v>70</v>
      </c>
      <c r="B63" s="2"/>
      <c r="C63" s="2"/>
      <c r="D63" s="2"/>
      <c r="E63" s="2"/>
      <c r="F63" s="2"/>
      <c r="G63" s="9"/>
      <c r="I63" s="95" t="s">
        <v>71</v>
      </c>
      <c r="J63" s="96"/>
      <c r="K63" s="96"/>
      <c r="L63" s="96"/>
      <c r="M63" s="96"/>
      <c r="N63" s="97"/>
      <c r="O63" s="55"/>
      <c r="P63" s="56"/>
      <c r="Q63" s="57"/>
    </row>
    <row r="64" spans="1:18" ht="12.75" thickBot="1" x14ac:dyDescent="0.25">
      <c r="A64" s="10"/>
      <c r="B64" s="11"/>
      <c r="C64" s="11"/>
      <c r="D64" s="11"/>
      <c r="E64" s="11"/>
      <c r="F64" s="11"/>
      <c r="G64" s="12"/>
    </row>
    <row r="65" spans="1:17" ht="13.5" customHeight="1" thickBot="1" x14ac:dyDescent="0.25">
      <c r="A65" s="1" t="s">
        <v>72</v>
      </c>
      <c r="I65" s="98" t="s">
        <v>73</v>
      </c>
      <c r="J65" s="99"/>
      <c r="K65" s="99"/>
      <c r="L65" s="99"/>
      <c r="M65" s="99"/>
      <c r="N65" s="100"/>
      <c r="O65" s="166">
        <f>SUM(O52-O28-O29+O36)</f>
        <v>308.30566200000004</v>
      </c>
      <c r="P65" s="166"/>
      <c r="Q65" s="167"/>
    </row>
  </sheetData>
  <mergeCells count="99">
    <mergeCell ref="I63:N63"/>
    <mergeCell ref="I65:N65"/>
    <mergeCell ref="O65:Q65"/>
    <mergeCell ref="L59:N59"/>
    <mergeCell ref="O59:Q59"/>
    <mergeCell ref="I60:N60"/>
    <mergeCell ref="O60:Q60"/>
    <mergeCell ref="I62:N62"/>
    <mergeCell ref="O62:Q62"/>
    <mergeCell ref="I57:K57"/>
    <mergeCell ref="L57:N57"/>
    <mergeCell ref="O57:Q57"/>
    <mergeCell ref="I58:K58"/>
    <mergeCell ref="L58:N58"/>
    <mergeCell ref="O58:Q58"/>
    <mergeCell ref="I55:K55"/>
    <mergeCell ref="L55:N55"/>
    <mergeCell ref="O55:Q55"/>
    <mergeCell ref="I56:K56"/>
    <mergeCell ref="L56:N56"/>
    <mergeCell ref="O56:Q56"/>
    <mergeCell ref="I50:N50"/>
    <mergeCell ref="O50:Q50"/>
    <mergeCell ref="I52:N52"/>
    <mergeCell ref="O52:Q52"/>
    <mergeCell ref="I54:K54"/>
    <mergeCell ref="L54:N54"/>
    <mergeCell ref="O54:Q54"/>
    <mergeCell ref="I45:K45"/>
    <mergeCell ref="L45:N45"/>
    <mergeCell ref="O45:Q45"/>
    <mergeCell ref="I47:Q47"/>
    <mergeCell ref="I48:K48"/>
    <mergeCell ref="L48:N48"/>
    <mergeCell ref="O48:Q48"/>
    <mergeCell ref="I43:K43"/>
    <mergeCell ref="L43:N43"/>
    <mergeCell ref="O43:Q43"/>
    <mergeCell ref="I44:K44"/>
    <mergeCell ref="L44:N44"/>
    <mergeCell ref="O44:Q44"/>
    <mergeCell ref="I40:Q40"/>
    <mergeCell ref="I41:K41"/>
    <mergeCell ref="L41:N41"/>
    <mergeCell ref="O41:Q41"/>
    <mergeCell ref="I42:K42"/>
    <mergeCell ref="L42:N42"/>
    <mergeCell ref="O42:Q42"/>
    <mergeCell ref="I36:K36"/>
    <mergeCell ref="L36:N36"/>
    <mergeCell ref="O36:Q36"/>
    <mergeCell ref="I37:Q37"/>
    <mergeCell ref="I38:K38"/>
    <mergeCell ref="L38:N38"/>
    <mergeCell ref="O38:Q38"/>
    <mergeCell ref="I31:N31"/>
    <mergeCell ref="O31:Q31"/>
    <mergeCell ref="I33:K33"/>
    <mergeCell ref="I34:Q34"/>
    <mergeCell ref="I35:K35"/>
    <mergeCell ref="L35:N35"/>
    <mergeCell ref="O35:Q35"/>
    <mergeCell ref="F29:G29"/>
    <mergeCell ref="I29:K29"/>
    <mergeCell ref="L29:N29"/>
    <mergeCell ref="O29:Q29"/>
    <mergeCell ref="I30:K30"/>
    <mergeCell ref="L30:N30"/>
    <mergeCell ref="O30:Q30"/>
    <mergeCell ref="I25:N25"/>
    <mergeCell ref="O25:Q25"/>
    <mergeCell ref="I27:Q27"/>
    <mergeCell ref="F28:G28"/>
    <mergeCell ref="I28:K28"/>
    <mergeCell ref="L28:N28"/>
    <mergeCell ref="O28:Q28"/>
    <mergeCell ref="F23:G23"/>
    <mergeCell ref="I23:K23"/>
    <mergeCell ref="L23:N23"/>
    <mergeCell ref="O23:Q23"/>
    <mergeCell ref="F24:G24"/>
    <mergeCell ref="I24:K24"/>
    <mergeCell ref="L24:N24"/>
    <mergeCell ref="O24:Q24"/>
    <mergeCell ref="F21:G21"/>
    <mergeCell ref="I21:K21"/>
    <mergeCell ref="L21:N21"/>
    <mergeCell ref="O21:Q21"/>
    <mergeCell ref="I22:K22"/>
    <mergeCell ref="L22:N22"/>
    <mergeCell ref="O22:Q22"/>
    <mergeCell ref="I18:K18"/>
    <mergeCell ref="L18:N18"/>
    <mergeCell ref="O18:Q18"/>
    <mergeCell ref="I19:Q19"/>
    <mergeCell ref="F20:G20"/>
    <mergeCell ref="I20:K20"/>
    <mergeCell ref="L20:N20"/>
    <mergeCell ref="O20:Q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17" sqref="D17"/>
    </sheetView>
  </sheetViews>
  <sheetFormatPr baseColWidth="10" defaultRowHeight="12.75" x14ac:dyDescent="0.2"/>
  <cols>
    <col min="2" max="2" width="14.28515625" customWidth="1"/>
  </cols>
  <sheetData>
    <row r="1" spans="1:4" x14ac:dyDescent="0.2">
      <c r="A1" s="58">
        <v>42064</v>
      </c>
    </row>
    <row r="4" spans="1:4" ht="25.5" x14ac:dyDescent="0.2">
      <c r="A4" s="61" t="s">
        <v>77</v>
      </c>
      <c r="B4" s="61" t="s">
        <v>78</v>
      </c>
      <c r="C4" s="61" t="s">
        <v>13</v>
      </c>
    </row>
    <row r="5" spans="1:4" x14ac:dyDescent="0.2">
      <c r="A5" s="65">
        <v>1</v>
      </c>
      <c r="B5" s="53"/>
      <c r="C5" s="53"/>
    </row>
    <row r="6" spans="1:4" x14ac:dyDescent="0.2">
      <c r="A6" s="65">
        <v>2</v>
      </c>
      <c r="B6" s="53" t="s">
        <v>95</v>
      </c>
      <c r="C6" s="53">
        <v>9.25</v>
      </c>
    </row>
    <row r="7" spans="1:4" x14ac:dyDescent="0.2">
      <c r="A7" s="65">
        <v>3</v>
      </c>
      <c r="B7" s="53" t="s">
        <v>87</v>
      </c>
      <c r="C7" s="53">
        <v>6</v>
      </c>
      <c r="D7" t="s">
        <v>97</v>
      </c>
    </row>
    <row r="8" spans="1:4" x14ac:dyDescent="0.2">
      <c r="A8" s="65">
        <v>4</v>
      </c>
      <c r="B8" s="53" t="s">
        <v>87</v>
      </c>
      <c r="C8" s="53">
        <v>6</v>
      </c>
      <c r="D8" t="s">
        <v>97</v>
      </c>
    </row>
    <row r="9" spans="1:4" x14ac:dyDescent="0.2">
      <c r="A9" s="65">
        <v>5</v>
      </c>
      <c r="B9" s="53"/>
      <c r="C9" s="53"/>
    </row>
    <row r="10" spans="1:4" x14ac:dyDescent="0.2">
      <c r="A10" s="65">
        <v>6</v>
      </c>
      <c r="B10" s="53"/>
      <c r="C10" s="53"/>
    </row>
    <row r="11" spans="1:4" x14ac:dyDescent="0.2">
      <c r="A11" s="65">
        <v>7</v>
      </c>
      <c r="B11" s="53"/>
      <c r="C11" s="53"/>
    </row>
    <row r="12" spans="1:4" x14ac:dyDescent="0.2">
      <c r="A12" s="65">
        <v>8</v>
      </c>
      <c r="B12" s="53"/>
      <c r="C12" s="53"/>
    </row>
    <row r="13" spans="1:4" x14ac:dyDescent="0.2">
      <c r="A13" s="65">
        <v>9</v>
      </c>
      <c r="B13" s="53"/>
      <c r="C13" s="53"/>
    </row>
    <row r="14" spans="1:4" x14ac:dyDescent="0.2">
      <c r="A14" s="65">
        <v>10</v>
      </c>
      <c r="B14" s="53"/>
      <c r="C14" s="53"/>
    </row>
    <row r="15" spans="1:4" x14ac:dyDescent="0.2">
      <c r="A15" s="65">
        <v>11</v>
      </c>
      <c r="B15" s="53" t="s">
        <v>93</v>
      </c>
      <c r="C15" s="53">
        <v>7.5</v>
      </c>
    </row>
    <row r="16" spans="1:4" x14ac:dyDescent="0.2">
      <c r="A16" s="65">
        <v>12</v>
      </c>
      <c r="B16" s="53" t="s">
        <v>93</v>
      </c>
      <c r="C16" s="53">
        <v>7.5</v>
      </c>
    </row>
    <row r="17" spans="1:4" x14ac:dyDescent="0.2">
      <c r="A17" s="65">
        <v>13</v>
      </c>
      <c r="B17" s="53" t="s">
        <v>93</v>
      </c>
      <c r="C17" s="53">
        <v>7.5</v>
      </c>
      <c r="D17" t="s">
        <v>97</v>
      </c>
    </row>
    <row r="18" spans="1:4" x14ac:dyDescent="0.2">
      <c r="A18" s="65">
        <v>14</v>
      </c>
      <c r="B18" s="53"/>
      <c r="C18" s="53"/>
    </row>
    <row r="19" spans="1:4" x14ac:dyDescent="0.2">
      <c r="A19" s="65">
        <v>15</v>
      </c>
      <c r="B19" s="53"/>
      <c r="C19" s="53"/>
    </row>
    <row r="20" spans="1:4" x14ac:dyDescent="0.2">
      <c r="A20" s="65">
        <v>16</v>
      </c>
      <c r="B20" s="53" t="s">
        <v>95</v>
      </c>
      <c r="C20" s="53">
        <v>9.25</v>
      </c>
      <c r="D20" s="59"/>
    </row>
    <row r="21" spans="1:4" x14ac:dyDescent="0.2">
      <c r="A21" s="65">
        <v>17</v>
      </c>
      <c r="B21" s="53" t="s">
        <v>92</v>
      </c>
      <c r="C21" s="53">
        <v>9</v>
      </c>
      <c r="D21" s="59"/>
    </row>
    <row r="22" spans="1:4" x14ac:dyDescent="0.2">
      <c r="A22" s="65">
        <v>18</v>
      </c>
      <c r="B22" s="53" t="s">
        <v>92</v>
      </c>
      <c r="C22" s="53">
        <v>9</v>
      </c>
      <c r="D22" s="59"/>
    </row>
    <row r="23" spans="1:4" x14ac:dyDescent="0.2">
      <c r="A23" s="65">
        <v>19</v>
      </c>
      <c r="B23" s="53"/>
      <c r="C23" s="53"/>
      <c r="D23" s="59"/>
    </row>
    <row r="24" spans="1:4" x14ac:dyDescent="0.2">
      <c r="A24" s="65">
        <v>20</v>
      </c>
      <c r="B24" s="53"/>
      <c r="C24" s="53"/>
      <c r="D24" s="59"/>
    </row>
    <row r="25" spans="1:4" x14ac:dyDescent="0.2">
      <c r="A25" s="65">
        <v>21</v>
      </c>
      <c r="B25" s="53"/>
      <c r="C25" s="53"/>
    </row>
    <row r="26" spans="1:4" x14ac:dyDescent="0.2">
      <c r="A26" s="65">
        <v>22</v>
      </c>
      <c r="B26" s="53"/>
      <c r="C26" s="53"/>
    </row>
    <row r="27" spans="1:4" x14ac:dyDescent="0.2">
      <c r="A27" s="65">
        <v>23</v>
      </c>
      <c r="B27" s="53" t="s">
        <v>96</v>
      </c>
      <c r="C27" s="53"/>
    </row>
    <row r="28" spans="1:4" x14ac:dyDescent="0.2">
      <c r="A28" s="65">
        <v>24</v>
      </c>
      <c r="B28" s="53" t="s">
        <v>96</v>
      </c>
      <c r="C28" s="53"/>
    </row>
    <row r="29" spans="1:4" x14ac:dyDescent="0.2">
      <c r="A29" s="65">
        <v>25</v>
      </c>
      <c r="B29" s="53" t="s">
        <v>96</v>
      </c>
      <c r="C29" s="53"/>
    </row>
    <row r="30" spans="1:4" x14ac:dyDescent="0.2">
      <c r="A30" s="65">
        <v>26</v>
      </c>
      <c r="B30" s="53" t="s">
        <v>96</v>
      </c>
      <c r="C30" s="53"/>
    </row>
    <row r="31" spans="1:4" x14ac:dyDescent="0.2">
      <c r="A31" s="65">
        <v>27</v>
      </c>
      <c r="B31" s="53" t="s">
        <v>96</v>
      </c>
      <c r="C31" s="53"/>
    </row>
    <row r="32" spans="1:4" x14ac:dyDescent="0.2">
      <c r="A32" s="65">
        <v>28</v>
      </c>
      <c r="B32" s="53"/>
      <c r="C32" s="53"/>
    </row>
    <row r="33" spans="1:3" x14ac:dyDescent="0.2">
      <c r="A33" s="67">
        <v>29</v>
      </c>
      <c r="B33" s="53"/>
      <c r="C33" s="53"/>
    </row>
    <row r="34" spans="1:3" x14ac:dyDescent="0.2">
      <c r="A34" s="65">
        <v>30</v>
      </c>
      <c r="B34" s="53" t="s">
        <v>96</v>
      </c>
      <c r="C34" s="53"/>
    </row>
    <row r="35" spans="1:3" x14ac:dyDescent="0.2">
      <c r="A35" s="65">
        <v>31</v>
      </c>
      <c r="B35" s="53" t="s">
        <v>96</v>
      </c>
      <c r="C35" s="53"/>
    </row>
    <row r="36" spans="1:3" ht="15.75" x14ac:dyDescent="0.25">
      <c r="A36" s="62" t="s">
        <v>79</v>
      </c>
      <c r="B36" s="63"/>
      <c r="C36" s="63">
        <f>SUM(C5:C35)</f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2" sqref="C32"/>
    </sheetView>
  </sheetViews>
  <sheetFormatPr baseColWidth="10" defaultRowHeight="12.75" x14ac:dyDescent="0.2"/>
  <cols>
    <col min="2" max="2" width="15" customWidth="1"/>
  </cols>
  <sheetData>
    <row r="1" spans="1:4" x14ac:dyDescent="0.2">
      <c r="A1" s="58">
        <v>42095</v>
      </c>
    </row>
    <row r="3" spans="1:4" s="60" customFormat="1" ht="25.5" x14ac:dyDescent="0.2">
      <c r="A3" s="61" t="s">
        <v>77</v>
      </c>
      <c r="B3" s="61" t="s">
        <v>78</v>
      </c>
      <c r="C3" s="61" t="s">
        <v>13</v>
      </c>
      <c r="D3" s="64"/>
    </row>
    <row r="4" spans="1:4" x14ac:dyDescent="0.2">
      <c r="A4" s="65">
        <v>1</v>
      </c>
      <c r="B4" s="53"/>
      <c r="C4" s="53"/>
      <c r="D4" s="66"/>
    </row>
    <row r="5" spans="1:4" x14ac:dyDescent="0.2">
      <c r="A5" s="65">
        <v>2</v>
      </c>
      <c r="B5" s="53"/>
      <c r="C5" s="53"/>
      <c r="D5" s="66"/>
    </row>
    <row r="6" spans="1:4" x14ac:dyDescent="0.2">
      <c r="A6" s="65">
        <v>3</v>
      </c>
      <c r="B6" s="53"/>
      <c r="C6" s="53"/>
      <c r="D6" s="66"/>
    </row>
    <row r="7" spans="1:4" x14ac:dyDescent="0.2">
      <c r="A7" s="65">
        <v>4</v>
      </c>
      <c r="B7" s="53"/>
      <c r="C7" s="53"/>
      <c r="D7" s="66"/>
    </row>
    <row r="8" spans="1:4" x14ac:dyDescent="0.2">
      <c r="A8" s="65">
        <v>5</v>
      </c>
      <c r="B8" s="53"/>
      <c r="C8" s="53"/>
      <c r="D8" s="66"/>
    </row>
    <row r="9" spans="1:4" x14ac:dyDescent="0.2">
      <c r="A9" s="65">
        <v>6</v>
      </c>
      <c r="B9" s="53"/>
      <c r="C9" s="53">
        <v>4.8</v>
      </c>
      <c r="D9" s="66" t="s">
        <v>98</v>
      </c>
    </row>
    <row r="10" spans="1:4" x14ac:dyDescent="0.2">
      <c r="A10" s="65">
        <v>7</v>
      </c>
      <c r="B10" s="53" t="s">
        <v>93</v>
      </c>
      <c r="C10" s="53">
        <v>7.5</v>
      </c>
      <c r="D10" s="66"/>
    </row>
    <row r="11" spans="1:4" x14ac:dyDescent="0.2">
      <c r="A11" s="65">
        <v>8</v>
      </c>
      <c r="B11" s="53" t="s">
        <v>92</v>
      </c>
      <c r="C11" s="53">
        <v>9</v>
      </c>
      <c r="D11" s="66"/>
    </row>
    <row r="12" spans="1:4" x14ac:dyDescent="0.2">
      <c r="A12" s="65">
        <v>9</v>
      </c>
      <c r="B12" s="53"/>
      <c r="C12" s="53"/>
      <c r="D12" s="66"/>
    </row>
    <row r="13" spans="1:4" x14ac:dyDescent="0.2">
      <c r="A13" s="65">
        <v>10</v>
      </c>
      <c r="B13" s="53"/>
      <c r="C13" s="53"/>
      <c r="D13" s="66"/>
    </row>
    <row r="14" spans="1:4" x14ac:dyDescent="0.2">
      <c r="A14" s="65">
        <v>11</v>
      </c>
      <c r="B14" s="53"/>
      <c r="C14" s="53"/>
      <c r="D14" s="66"/>
    </row>
    <row r="15" spans="1:4" x14ac:dyDescent="0.2">
      <c r="A15" s="65">
        <v>12</v>
      </c>
      <c r="B15" s="53"/>
      <c r="C15" s="53"/>
      <c r="D15" s="66"/>
    </row>
    <row r="16" spans="1:4" x14ac:dyDescent="0.2">
      <c r="A16" s="65">
        <v>13</v>
      </c>
      <c r="B16" s="53" t="s">
        <v>99</v>
      </c>
      <c r="C16" s="53">
        <v>5.75</v>
      </c>
      <c r="D16" s="66"/>
    </row>
    <row r="17" spans="1:4" x14ac:dyDescent="0.2">
      <c r="A17" s="65">
        <v>14</v>
      </c>
      <c r="B17" s="53"/>
      <c r="C17" s="53"/>
      <c r="D17" s="66"/>
    </row>
    <row r="18" spans="1:4" x14ac:dyDescent="0.2">
      <c r="A18" s="65">
        <v>15</v>
      </c>
      <c r="B18" s="53" t="s">
        <v>92</v>
      </c>
      <c r="C18" s="53">
        <v>9</v>
      </c>
      <c r="D18" s="66"/>
    </row>
    <row r="19" spans="1:4" x14ac:dyDescent="0.2">
      <c r="A19" s="65">
        <v>16</v>
      </c>
      <c r="B19" s="53" t="s">
        <v>100</v>
      </c>
      <c r="C19" s="53">
        <v>9.25</v>
      </c>
      <c r="D19" s="66" t="s">
        <v>101</v>
      </c>
    </row>
    <row r="20" spans="1:4" x14ac:dyDescent="0.2">
      <c r="A20" s="65">
        <v>17</v>
      </c>
      <c r="B20" s="53" t="s">
        <v>92</v>
      </c>
      <c r="C20" s="53">
        <v>9</v>
      </c>
      <c r="D20" s="66"/>
    </row>
    <row r="21" spans="1:4" x14ac:dyDescent="0.2">
      <c r="A21" s="65">
        <v>18</v>
      </c>
      <c r="B21" s="53"/>
      <c r="C21" s="53"/>
      <c r="D21" s="66"/>
    </row>
    <row r="22" spans="1:4" x14ac:dyDescent="0.2">
      <c r="A22" s="65">
        <v>19</v>
      </c>
      <c r="B22" s="53"/>
      <c r="C22" s="53"/>
      <c r="D22" s="66"/>
    </row>
    <row r="23" spans="1:4" x14ac:dyDescent="0.2">
      <c r="A23" s="65">
        <v>20</v>
      </c>
      <c r="B23" s="53"/>
      <c r="C23" s="53"/>
      <c r="D23" s="66"/>
    </row>
    <row r="24" spans="1:4" x14ac:dyDescent="0.2">
      <c r="A24" s="65">
        <v>21</v>
      </c>
      <c r="B24" s="53" t="s">
        <v>92</v>
      </c>
      <c r="C24" s="53">
        <v>9</v>
      </c>
      <c r="D24" s="66"/>
    </row>
    <row r="25" spans="1:4" x14ac:dyDescent="0.2">
      <c r="A25" s="65">
        <v>22</v>
      </c>
      <c r="B25" s="53"/>
      <c r="C25" s="68">
        <v>4.8</v>
      </c>
      <c r="D25" s="66" t="s">
        <v>102</v>
      </c>
    </row>
    <row r="26" spans="1:4" x14ac:dyDescent="0.2">
      <c r="A26" s="65">
        <v>23</v>
      </c>
      <c r="B26" s="53"/>
      <c r="C26" s="68">
        <v>4.8</v>
      </c>
      <c r="D26" s="66" t="s">
        <v>102</v>
      </c>
    </row>
    <row r="27" spans="1:4" x14ac:dyDescent="0.2">
      <c r="A27" s="65">
        <v>24</v>
      </c>
      <c r="B27" s="53"/>
      <c r="C27" s="68">
        <v>4.8</v>
      </c>
      <c r="D27" s="66" t="s">
        <v>102</v>
      </c>
    </row>
    <row r="28" spans="1:4" x14ac:dyDescent="0.2">
      <c r="A28" s="65">
        <v>25</v>
      </c>
      <c r="B28" s="53"/>
      <c r="C28" s="53"/>
      <c r="D28" s="66"/>
    </row>
    <row r="29" spans="1:4" x14ac:dyDescent="0.2">
      <c r="A29" s="65">
        <v>26</v>
      </c>
      <c r="B29" s="53"/>
      <c r="C29" s="53"/>
      <c r="D29" s="66"/>
    </row>
    <row r="30" spans="1:4" x14ac:dyDescent="0.2">
      <c r="A30" s="65">
        <v>27</v>
      </c>
      <c r="B30" s="53" t="s">
        <v>94</v>
      </c>
      <c r="C30" s="53">
        <v>10.75</v>
      </c>
      <c r="D30" s="66"/>
    </row>
    <row r="31" spans="1:4" x14ac:dyDescent="0.2">
      <c r="A31" s="65">
        <v>28</v>
      </c>
      <c r="B31" s="53" t="s">
        <v>104</v>
      </c>
      <c r="C31" s="53">
        <v>11</v>
      </c>
      <c r="D31" s="66" t="s">
        <v>105</v>
      </c>
    </row>
    <row r="32" spans="1:4" x14ac:dyDescent="0.2">
      <c r="A32" s="67">
        <v>29</v>
      </c>
      <c r="B32" s="53"/>
      <c r="C32" s="53"/>
      <c r="D32" s="66"/>
    </row>
    <row r="33" spans="1:4" x14ac:dyDescent="0.2">
      <c r="A33" s="65">
        <v>30</v>
      </c>
      <c r="B33" s="53" t="s">
        <v>94</v>
      </c>
      <c r="C33" s="53">
        <v>10.75</v>
      </c>
      <c r="D33" s="66"/>
    </row>
    <row r="34" spans="1:4" x14ac:dyDescent="0.2">
      <c r="A34" s="65">
        <v>31</v>
      </c>
      <c r="B34" s="53"/>
      <c r="C34" s="53"/>
      <c r="D34" s="66"/>
    </row>
    <row r="35" spans="1:4" s="60" customFormat="1" ht="15.75" x14ac:dyDescent="0.25">
      <c r="A35" s="62" t="s">
        <v>79</v>
      </c>
      <c r="B35" s="63"/>
      <c r="C35" s="63">
        <f>SUM(C4:C34)</f>
        <v>110.19999999999999</v>
      </c>
      <c r="D35" s="64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F35" sqref="F35"/>
    </sheetView>
  </sheetViews>
  <sheetFormatPr baseColWidth="10" defaultRowHeight="12.75" x14ac:dyDescent="0.2"/>
  <cols>
    <col min="2" max="2" width="13.42578125" customWidth="1"/>
  </cols>
  <sheetData>
    <row r="1" spans="1:6" x14ac:dyDescent="0.2">
      <c r="A1" s="58">
        <v>42125</v>
      </c>
    </row>
    <row r="4" spans="1:6" ht="25.5" x14ac:dyDescent="0.2">
      <c r="A4" s="61" t="s">
        <v>77</v>
      </c>
      <c r="B4" s="61" t="s">
        <v>78</v>
      </c>
      <c r="C4" s="61" t="s">
        <v>13</v>
      </c>
    </row>
    <row r="5" spans="1:6" x14ac:dyDescent="0.2">
      <c r="A5" s="65">
        <v>1</v>
      </c>
      <c r="B5" s="53"/>
      <c r="C5" s="53">
        <v>4.8</v>
      </c>
      <c r="D5" s="66" t="s">
        <v>103</v>
      </c>
      <c r="E5" s="66"/>
      <c r="F5" s="66"/>
    </row>
    <row r="6" spans="1:6" x14ac:dyDescent="0.2">
      <c r="A6" s="65">
        <v>2</v>
      </c>
      <c r="B6" s="66"/>
      <c r="C6" s="53"/>
      <c r="D6" s="66"/>
      <c r="E6" s="66"/>
      <c r="F6" s="66"/>
    </row>
    <row r="7" spans="1:6" x14ac:dyDescent="0.2">
      <c r="A7" s="65">
        <v>3</v>
      </c>
      <c r="B7" s="53"/>
      <c r="C7" s="53"/>
      <c r="D7" s="66"/>
      <c r="E7" s="66"/>
      <c r="F7" s="66"/>
    </row>
    <row r="8" spans="1:6" x14ac:dyDescent="0.2">
      <c r="A8" s="65">
        <v>4</v>
      </c>
      <c r="B8" s="53"/>
      <c r="C8" s="53"/>
      <c r="D8" s="66"/>
      <c r="E8" s="66"/>
      <c r="F8" s="66"/>
    </row>
    <row r="9" spans="1:6" x14ac:dyDescent="0.2">
      <c r="A9" s="65">
        <v>5</v>
      </c>
      <c r="B9" s="53"/>
      <c r="C9" s="53"/>
      <c r="D9" s="66"/>
      <c r="E9" s="66"/>
      <c r="F9" s="66"/>
    </row>
    <row r="10" spans="1:6" x14ac:dyDescent="0.2">
      <c r="A10" s="65">
        <v>6</v>
      </c>
      <c r="B10" s="53" t="s">
        <v>94</v>
      </c>
      <c r="C10" s="53">
        <v>10.75</v>
      </c>
      <c r="D10" s="53"/>
      <c r="E10" s="66"/>
      <c r="F10" s="66"/>
    </row>
    <row r="11" spans="1:6" x14ac:dyDescent="0.2">
      <c r="A11" s="65">
        <v>7</v>
      </c>
      <c r="B11" s="53"/>
      <c r="C11" s="53"/>
      <c r="D11" s="66"/>
      <c r="E11" s="66"/>
      <c r="F11" s="66"/>
    </row>
    <row r="12" spans="1:6" x14ac:dyDescent="0.2">
      <c r="A12" s="65">
        <v>8</v>
      </c>
      <c r="B12" s="53"/>
      <c r="C12" s="53">
        <v>4.8</v>
      </c>
      <c r="D12" s="66" t="s">
        <v>103</v>
      </c>
      <c r="E12" s="66"/>
      <c r="F12" s="66"/>
    </row>
    <row r="13" spans="1:6" x14ac:dyDescent="0.2">
      <c r="A13" s="65">
        <v>9</v>
      </c>
      <c r="B13" s="53"/>
      <c r="C13" s="53"/>
      <c r="D13" s="66"/>
      <c r="E13" s="66"/>
      <c r="F13" s="66"/>
    </row>
    <row r="14" spans="1:6" x14ac:dyDescent="0.2">
      <c r="A14" s="65">
        <v>10</v>
      </c>
      <c r="B14" s="53"/>
      <c r="C14" s="53"/>
      <c r="D14" s="66"/>
      <c r="E14" s="66"/>
      <c r="F14" s="66"/>
    </row>
    <row r="15" spans="1:6" x14ac:dyDescent="0.2">
      <c r="A15" s="65">
        <v>11</v>
      </c>
      <c r="B15" s="53"/>
      <c r="C15" s="53"/>
      <c r="D15" s="66"/>
      <c r="E15" s="66"/>
      <c r="F15" s="66"/>
    </row>
    <row r="16" spans="1:6" x14ac:dyDescent="0.2">
      <c r="A16" s="65">
        <v>12</v>
      </c>
      <c r="B16" s="53" t="s">
        <v>92</v>
      </c>
      <c r="C16" s="53">
        <v>9</v>
      </c>
      <c r="D16" s="66"/>
      <c r="E16" s="66"/>
      <c r="F16" s="66"/>
    </row>
    <row r="17" spans="1:6" x14ac:dyDescent="0.2">
      <c r="A17" s="65">
        <v>13</v>
      </c>
      <c r="B17" s="53"/>
      <c r="C17" s="68">
        <v>4.8</v>
      </c>
      <c r="D17" s="66" t="s">
        <v>102</v>
      </c>
      <c r="E17" s="66"/>
      <c r="F17" s="66"/>
    </row>
    <row r="18" spans="1:6" x14ac:dyDescent="0.2">
      <c r="A18" s="65">
        <v>14</v>
      </c>
      <c r="B18" s="53"/>
      <c r="C18" s="53">
        <v>4.8</v>
      </c>
      <c r="D18" s="66" t="s">
        <v>103</v>
      </c>
      <c r="E18" s="66"/>
      <c r="F18" s="66"/>
    </row>
    <row r="19" spans="1:6" x14ac:dyDescent="0.2">
      <c r="A19" s="65">
        <v>15</v>
      </c>
      <c r="B19" s="53"/>
      <c r="C19" s="68">
        <v>4.8</v>
      </c>
      <c r="D19" s="66" t="s">
        <v>102</v>
      </c>
      <c r="E19" s="66"/>
      <c r="F19" s="66"/>
    </row>
    <row r="20" spans="1:6" x14ac:dyDescent="0.2">
      <c r="A20" s="65">
        <v>16</v>
      </c>
      <c r="B20" s="53"/>
      <c r="C20" s="53"/>
      <c r="D20" s="66"/>
      <c r="E20" s="66"/>
      <c r="F20" s="66"/>
    </row>
    <row r="21" spans="1:6" x14ac:dyDescent="0.2">
      <c r="A21" s="65">
        <v>17</v>
      </c>
      <c r="B21" s="53"/>
      <c r="C21" s="53"/>
      <c r="D21" s="66"/>
      <c r="E21" s="66"/>
      <c r="F21" s="66"/>
    </row>
    <row r="22" spans="1:6" x14ac:dyDescent="0.2">
      <c r="A22" s="65">
        <v>18</v>
      </c>
      <c r="B22" s="53" t="s">
        <v>94</v>
      </c>
      <c r="C22" s="53">
        <v>10.75</v>
      </c>
      <c r="D22" s="66"/>
      <c r="E22" s="66"/>
      <c r="F22" s="66"/>
    </row>
    <row r="23" spans="1:6" x14ac:dyDescent="0.2">
      <c r="A23" s="65">
        <v>19</v>
      </c>
      <c r="B23" s="53" t="s">
        <v>94</v>
      </c>
      <c r="C23" s="53">
        <v>10.75</v>
      </c>
      <c r="D23" s="66"/>
      <c r="E23" s="66"/>
      <c r="F23" s="66"/>
    </row>
    <row r="24" spans="1:6" x14ac:dyDescent="0.2">
      <c r="A24" s="65">
        <v>20</v>
      </c>
      <c r="B24" s="53"/>
      <c r="C24" s="53"/>
      <c r="D24" s="66"/>
      <c r="E24" s="66"/>
      <c r="F24" s="66"/>
    </row>
    <row r="25" spans="1:6" x14ac:dyDescent="0.2">
      <c r="A25" s="65">
        <v>21</v>
      </c>
      <c r="B25" s="53"/>
      <c r="C25" s="53"/>
      <c r="D25" s="66"/>
      <c r="E25" s="66"/>
      <c r="F25" s="66"/>
    </row>
    <row r="26" spans="1:6" x14ac:dyDescent="0.2">
      <c r="A26" s="65">
        <v>22</v>
      </c>
      <c r="B26" s="53" t="s">
        <v>93</v>
      </c>
      <c r="C26" s="53">
        <v>7.5</v>
      </c>
      <c r="D26" s="66"/>
      <c r="E26" s="66"/>
      <c r="F26" s="66"/>
    </row>
    <row r="27" spans="1:6" x14ac:dyDescent="0.2">
      <c r="A27" s="65">
        <v>23</v>
      </c>
      <c r="B27" s="53"/>
      <c r="C27" s="53"/>
      <c r="D27" s="66"/>
      <c r="E27" s="66"/>
      <c r="F27" s="66"/>
    </row>
    <row r="28" spans="1:6" x14ac:dyDescent="0.2">
      <c r="A28" s="65">
        <v>24</v>
      </c>
      <c r="B28" s="53"/>
      <c r="C28" s="53"/>
      <c r="D28" s="66"/>
      <c r="E28" s="66"/>
      <c r="F28" s="66"/>
    </row>
    <row r="29" spans="1:6" x14ac:dyDescent="0.2">
      <c r="A29" s="65">
        <v>25</v>
      </c>
      <c r="B29" s="53"/>
      <c r="C29" s="53">
        <v>4.8</v>
      </c>
      <c r="D29" s="66" t="s">
        <v>103</v>
      </c>
      <c r="E29" s="66"/>
      <c r="F29" s="66"/>
    </row>
    <row r="30" spans="1:6" x14ac:dyDescent="0.2">
      <c r="A30" s="65">
        <v>26</v>
      </c>
      <c r="B30" s="53" t="s">
        <v>92</v>
      </c>
      <c r="C30" s="53">
        <v>9</v>
      </c>
      <c r="D30" s="66" t="s">
        <v>110</v>
      </c>
      <c r="E30" s="66"/>
      <c r="F30" s="66"/>
    </row>
    <row r="31" spans="1:6" x14ac:dyDescent="0.2">
      <c r="A31" s="65">
        <v>27</v>
      </c>
      <c r="B31" s="53" t="s">
        <v>92</v>
      </c>
      <c r="C31" s="53">
        <v>9</v>
      </c>
      <c r="D31" s="66" t="s">
        <v>110</v>
      </c>
      <c r="E31" s="66"/>
      <c r="F31" s="66"/>
    </row>
    <row r="32" spans="1:6" x14ac:dyDescent="0.2">
      <c r="A32" s="65">
        <v>28</v>
      </c>
      <c r="B32" s="53" t="s">
        <v>92</v>
      </c>
      <c r="C32" s="53">
        <v>9</v>
      </c>
      <c r="D32" s="66" t="s">
        <v>110</v>
      </c>
      <c r="E32" s="66"/>
      <c r="F32" s="66"/>
    </row>
    <row r="33" spans="1:4" x14ac:dyDescent="0.2">
      <c r="A33" s="67">
        <v>29</v>
      </c>
      <c r="B33" s="53" t="s">
        <v>92</v>
      </c>
      <c r="C33" s="53">
        <v>9</v>
      </c>
      <c r="D33" s="66" t="s">
        <v>110</v>
      </c>
    </row>
    <row r="34" spans="1:4" x14ac:dyDescent="0.2">
      <c r="A34" s="65">
        <v>30</v>
      </c>
      <c r="B34" s="53"/>
      <c r="C34" s="53"/>
      <c r="D34" s="66"/>
    </row>
    <row r="35" spans="1:4" x14ac:dyDescent="0.2">
      <c r="A35" s="65">
        <v>31</v>
      </c>
      <c r="B35" s="53"/>
      <c r="C35" s="53"/>
    </row>
    <row r="36" spans="1:4" ht="15.75" x14ac:dyDescent="0.25">
      <c r="A36" s="62" t="s">
        <v>79</v>
      </c>
      <c r="B36" s="63"/>
      <c r="C36" s="63">
        <f>SUM(C5:C35)</f>
        <v>113.55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bulletin de salaire</vt:lpstr>
      <vt:lpstr>récap</vt:lpstr>
      <vt:lpstr>bulletin salaire juin 2015</vt:lpstr>
      <vt:lpstr>mars 2015</vt:lpstr>
      <vt:lpstr>avril 2015</vt:lpstr>
      <vt:lpstr>mai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BRIAND</dc:creator>
  <cp:lastModifiedBy>Jonathan BRIAND</cp:lastModifiedBy>
  <cp:lastPrinted>2017-04-26T11:21:30Z</cp:lastPrinted>
  <dcterms:created xsi:type="dcterms:W3CDTF">2009-01-05T08:47:06Z</dcterms:created>
  <dcterms:modified xsi:type="dcterms:W3CDTF">2017-04-26T11:21:35Z</dcterms:modified>
</cp:coreProperties>
</file>