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ence\Desktop\ALBEA\"/>
    </mc:Choice>
  </mc:AlternateContent>
  <bookViews>
    <workbookView xWindow="0" yWindow="0" windowWidth="16170" windowHeight="55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D38" i="1" l="1"/>
  <c r="L47" i="1" s="1"/>
  <c r="M61" i="1" s="1"/>
  <c r="G61" i="1"/>
  <c r="D22" i="1"/>
  <c r="G62" i="1" l="1"/>
  <c r="D27" i="1"/>
  <c r="D29" i="1" s="1"/>
  <c r="E31" i="1"/>
  <c r="E63" i="1" s="1"/>
  <c r="L62" i="1"/>
  <c r="E30" i="1"/>
  <c r="J27" i="1"/>
  <c r="J29" i="1"/>
  <c r="J28" i="1"/>
  <c r="J26" i="1"/>
  <c r="K27" i="1" l="1"/>
  <c r="D28" i="1"/>
  <c r="L51" i="1"/>
  <c r="K26" i="1"/>
  <c r="E62" i="1"/>
  <c r="D50" i="1" l="1"/>
  <c r="L48" i="1"/>
  <c r="L49" i="1" l="1"/>
  <c r="L50" i="1" s="1"/>
  <c r="L52" i="1"/>
  <c r="G63" i="1" l="1"/>
  <c r="E64" i="1"/>
  <c r="B67" i="1" l="1"/>
</calcChain>
</file>

<file path=xl/sharedStrings.xml><?xml version="1.0" encoding="utf-8"?>
<sst xmlns="http://schemas.openxmlformats.org/spreadsheetml/2006/main" count="75" uniqueCount="57">
  <si>
    <t>Cycle</t>
  </si>
  <si>
    <r>
      <t>C</t>
    </r>
    <r>
      <rPr>
        <vertAlign val="subscript"/>
        <sz val="11"/>
        <color theme="1"/>
        <rFont val="Calibri"/>
        <family val="2"/>
        <scheme val="minor"/>
      </rPr>
      <t>res</t>
    </r>
  </si>
  <si>
    <t>Données moteur</t>
  </si>
  <si>
    <t>Determination de F1 &amp; F2</t>
  </si>
  <si>
    <t>Nb demarrage/h</t>
  </si>
  <si>
    <t>F1 =</t>
  </si>
  <si>
    <t>F2 =</t>
  </si>
  <si>
    <r>
      <t>J</t>
    </r>
    <r>
      <rPr>
        <vertAlign val="subscript"/>
        <sz val="11"/>
        <color theme="1"/>
        <rFont val="Calibri"/>
        <family val="2"/>
        <scheme val="minor"/>
      </rPr>
      <t>red</t>
    </r>
  </si>
  <si>
    <r>
      <t>I</t>
    </r>
    <r>
      <rPr>
        <vertAlign val="subscript"/>
        <sz val="11"/>
        <color theme="1"/>
        <rFont val="Calibri"/>
        <family val="2"/>
        <scheme val="minor"/>
      </rPr>
      <t>exact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</si>
  <si>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</si>
  <si>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vertAlign val="subscript"/>
        <sz val="11"/>
        <color theme="1"/>
        <rFont val="Calibri"/>
        <family val="2"/>
        <scheme val="minor"/>
      </rPr>
      <t>acc</t>
    </r>
  </si>
  <si>
    <r>
      <t>min</t>
    </r>
    <r>
      <rPr>
        <vertAlign val="superscript"/>
        <sz val="11"/>
        <color theme="1"/>
        <rFont val="Calibri"/>
        <family val="2"/>
        <scheme val="minor"/>
      </rPr>
      <t>-1</t>
    </r>
  </si>
  <si>
    <t>Vérif</t>
  </si>
  <si>
    <r>
      <t>J</t>
    </r>
    <r>
      <rPr>
        <vertAlign val="subscript"/>
        <sz val="11"/>
        <color theme="1"/>
        <rFont val="Calibri"/>
        <family val="2"/>
        <scheme val="minor"/>
      </rPr>
      <t>charge</t>
    </r>
  </si>
  <si>
    <t>α</t>
  </si>
  <si>
    <t>N</t>
  </si>
  <si>
    <t>ώ</t>
  </si>
  <si>
    <r>
      <rPr>
        <sz val="11"/>
        <color theme="1"/>
        <rFont val="Calibri"/>
        <family val="2"/>
      </rPr>
      <t>η</t>
    </r>
    <r>
      <rPr>
        <vertAlign val="subscript"/>
        <sz val="11"/>
        <color theme="1"/>
        <rFont val="Calibri"/>
        <family val="2"/>
      </rPr>
      <t>red</t>
    </r>
  </si>
  <si>
    <t>Consigne</t>
  </si>
  <si>
    <t>N.m</t>
  </si>
  <si>
    <r>
      <t>10</t>
    </r>
    <r>
      <rPr>
        <vertAlign val="superscript"/>
        <sz val="11"/>
        <color theme="1"/>
        <rFont val="Calibri"/>
        <family val="2"/>
        <scheme val="minor"/>
      </rPr>
      <t xml:space="preserve">-4 </t>
    </r>
    <r>
      <rPr>
        <sz val="11"/>
        <color theme="1"/>
        <rFont val="Calibri"/>
        <family val="2"/>
        <scheme val="minor"/>
      </rPr>
      <t>kg.m²</t>
    </r>
  </si>
  <si>
    <r>
      <t>C</t>
    </r>
    <r>
      <rPr>
        <vertAlign val="subscript"/>
        <sz val="11"/>
        <color theme="1"/>
        <rFont val="Calibri"/>
        <family val="2"/>
        <scheme val="minor"/>
      </rPr>
      <t>RMS</t>
    </r>
  </si>
  <si>
    <r>
      <t>C</t>
    </r>
    <r>
      <rPr>
        <vertAlign val="subscript"/>
        <sz val="11"/>
        <color theme="1"/>
        <rFont val="Calibri"/>
        <family val="2"/>
        <scheme val="minor"/>
      </rPr>
      <t>RMS 15%</t>
    </r>
  </si>
  <si>
    <t>CHOIX MOTEUR BRUSHLESS</t>
  </si>
  <si>
    <t>Définition du cycle</t>
  </si>
  <si>
    <r>
      <t>rad.s</t>
    </r>
    <r>
      <rPr>
        <vertAlign val="superscript"/>
        <sz val="11"/>
        <color theme="1"/>
        <rFont val="Calibri"/>
        <family val="2"/>
        <scheme val="minor"/>
      </rPr>
      <t>-1</t>
    </r>
  </si>
  <si>
    <t>rad</t>
  </si>
  <si>
    <t>s</t>
  </si>
  <si>
    <r>
      <t>J</t>
    </r>
    <r>
      <rPr>
        <vertAlign val="subscript"/>
        <sz val="11"/>
        <color theme="1"/>
        <rFont val="Calibri"/>
        <family val="2"/>
        <scheme val="minor"/>
      </rPr>
      <t>ch</t>
    </r>
    <r>
      <rPr>
        <sz val="11"/>
        <color theme="1"/>
        <rFont val="Calibri"/>
        <family val="2"/>
        <scheme val="minor"/>
      </rPr>
      <t>/J</t>
    </r>
    <r>
      <rPr>
        <vertAlign val="subscript"/>
        <sz val="11"/>
        <color theme="1"/>
        <rFont val="Calibri"/>
        <family val="2"/>
        <scheme val="minor"/>
      </rPr>
      <t>mot</t>
    </r>
  </si>
  <si>
    <t>Données réducteur</t>
  </si>
  <si>
    <t>W</t>
  </si>
  <si>
    <t>Validation du choix</t>
  </si>
  <si>
    <r>
      <t>J</t>
    </r>
    <r>
      <rPr>
        <vertAlign val="subscript"/>
        <sz val="11"/>
        <color theme="1"/>
        <rFont val="Calibri"/>
        <family val="2"/>
        <scheme val="minor"/>
      </rPr>
      <t>mot</t>
    </r>
  </si>
  <si>
    <r>
      <t>C</t>
    </r>
    <r>
      <rPr>
        <vertAlign val="subscript"/>
        <sz val="11"/>
        <color theme="1"/>
        <rFont val="Calibri"/>
        <family val="2"/>
        <scheme val="minor"/>
      </rPr>
      <t>max,mot</t>
    </r>
  </si>
  <si>
    <r>
      <t>C</t>
    </r>
    <r>
      <rPr>
        <vertAlign val="subscript"/>
        <sz val="11"/>
        <color theme="1"/>
        <rFont val="Calibri"/>
        <family val="2"/>
        <scheme val="minor"/>
      </rPr>
      <t>n,mot</t>
    </r>
  </si>
  <si>
    <r>
      <t>F</t>
    </r>
    <r>
      <rPr>
        <vertAlign val="subscript"/>
        <sz val="11"/>
        <color theme="1"/>
        <rFont val="Calibri"/>
        <family val="2"/>
        <scheme val="minor"/>
      </rPr>
      <t>r,max</t>
    </r>
  </si>
  <si>
    <r>
      <t>F</t>
    </r>
    <r>
      <rPr>
        <vertAlign val="subscript"/>
        <sz val="11"/>
        <color theme="1"/>
        <rFont val="Calibri"/>
        <family val="2"/>
        <scheme val="minor"/>
      </rPr>
      <t>a,max</t>
    </r>
  </si>
  <si>
    <r>
      <t>F</t>
    </r>
    <r>
      <rPr>
        <vertAlign val="subscript"/>
        <sz val="11"/>
        <color theme="1"/>
        <rFont val="Calibri"/>
        <family val="2"/>
        <scheme val="minor"/>
      </rPr>
      <t>r</t>
    </r>
  </si>
  <si>
    <r>
      <t>F</t>
    </r>
    <r>
      <rPr>
        <vertAlign val="subscript"/>
        <sz val="11"/>
        <color theme="1"/>
        <rFont val="Calibri"/>
        <family val="2"/>
        <scheme val="minor"/>
      </rPr>
      <t>a</t>
    </r>
  </si>
  <si>
    <r>
      <t>T</t>
    </r>
    <r>
      <rPr>
        <vertAlign val="subscript"/>
        <sz val="11"/>
        <color theme="1"/>
        <rFont val="Calibri"/>
        <family val="2"/>
        <scheme val="minor"/>
      </rPr>
      <t>cycle</t>
    </r>
  </si>
  <si>
    <r>
      <t>T</t>
    </r>
    <r>
      <rPr>
        <vertAlign val="subscript"/>
        <sz val="11"/>
        <color theme="1"/>
        <rFont val="Calibri"/>
        <family val="2"/>
        <scheme val="minor"/>
      </rPr>
      <t>rot</t>
    </r>
  </si>
  <si>
    <r>
      <t>T</t>
    </r>
    <r>
      <rPr>
        <vertAlign val="subscript"/>
        <sz val="11"/>
        <color theme="1"/>
        <rFont val="Calibri"/>
        <family val="2"/>
        <scheme val="minor"/>
      </rPr>
      <t>accel</t>
    </r>
  </si>
  <si>
    <r>
      <t>C</t>
    </r>
    <r>
      <rPr>
        <vertAlign val="subscript"/>
        <sz val="11"/>
        <color theme="1"/>
        <rFont val="Calibri"/>
        <family val="2"/>
        <scheme val="minor"/>
      </rPr>
      <t>acc red</t>
    </r>
  </si>
  <si>
    <r>
      <t>C</t>
    </r>
    <r>
      <rPr>
        <vertAlign val="subscript"/>
        <sz val="11"/>
        <color theme="1"/>
        <rFont val="Calibri"/>
        <family val="2"/>
        <scheme val="minor"/>
      </rPr>
      <t>acc,charge</t>
    </r>
  </si>
  <si>
    <r>
      <rPr>
        <sz val="11"/>
        <color theme="1"/>
        <rFont val="Calibri"/>
        <family val="2"/>
      </rPr>
      <t>ω</t>
    </r>
    <r>
      <rPr>
        <vertAlign val="subscript"/>
        <sz val="11"/>
        <color theme="1"/>
        <rFont val="Calibri"/>
        <family val="2"/>
        <scheme val="minor"/>
      </rPr>
      <t>max</t>
    </r>
  </si>
  <si>
    <r>
      <t>N</t>
    </r>
    <r>
      <rPr>
        <vertAlign val="subscript"/>
        <sz val="11"/>
        <color theme="1"/>
        <rFont val="Calibri"/>
        <family val="2"/>
      </rPr>
      <t>max</t>
    </r>
  </si>
  <si>
    <r>
      <t>P</t>
    </r>
    <r>
      <rPr>
        <vertAlign val="subscript"/>
        <sz val="11"/>
        <color theme="1"/>
        <rFont val="Calibri"/>
        <family val="2"/>
      </rPr>
      <t>mot</t>
    </r>
  </si>
  <si>
    <r>
      <t>J</t>
    </r>
    <r>
      <rPr>
        <vertAlign val="subscript"/>
        <sz val="11"/>
        <color theme="1"/>
        <rFont val="Calibri"/>
        <family val="2"/>
        <scheme val="minor"/>
      </rPr>
      <t>tot</t>
    </r>
  </si>
  <si>
    <r>
      <t>rad.s</t>
    </r>
    <r>
      <rPr>
        <vertAlign val="superscript"/>
        <sz val="11"/>
        <color theme="1"/>
        <rFont val="Calibri"/>
        <family val="2"/>
        <scheme val="minor"/>
      </rPr>
      <t>-2</t>
    </r>
  </si>
  <si>
    <r>
      <t>N</t>
    </r>
    <r>
      <rPr>
        <vertAlign val="subscript"/>
        <sz val="11"/>
        <color theme="1"/>
        <rFont val="Calibri"/>
        <family val="2"/>
        <scheme val="minor"/>
      </rPr>
      <t>nom</t>
    </r>
  </si>
  <si>
    <r>
      <t>N</t>
    </r>
    <r>
      <rPr>
        <vertAlign val="subscript"/>
        <sz val="11"/>
        <color theme="1"/>
        <rFont val="Calibri"/>
        <family val="2"/>
        <scheme val="minor"/>
      </rPr>
      <t>mot,réel</t>
    </r>
  </si>
  <si>
    <t>Caractéristiques machine</t>
  </si>
  <si>
    <t>Caractéristiques servoréducteur</t>
  </si>
  <si>
    <t>Catalogue constructeur</t>
  </si>
  <si>
    <t>Cellules à compléter</t>
  </si>
  <si>
    <r>
      <t>P</t>
    </r>
    <r>
      <rPr>
        <vertAlign val="subscript"/>
        <sz val="11"/>
        <color theme="1"/>
        <rFont val="Calibri"/>
        <family val="2"/>
        <scheme val="minor"/>
      </rPr>
      <t>mot,min</t>
    </r>
  </si>
  <si>
    <t>Doucle cliquez sur les catalogues pour y accéder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</si>
</sst>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48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28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4" borderId="18" applyNumberFormat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13" xfId="0" applyFont="1" applyBorder="1" applyAlignment="1">
      <alignment vertical="center"/>
    </xf>
    <xf numFmtId="2" fontId="0" fillId="0" borderId="9" xfId="0" applyNumberFormat="1" applyBorder="1" applyAlignment="1">
      <alignment vertical="center"/>
    </xf>
    <xf numFmtId="0" fontId="3" fillId="0" borderId="15" xfId="0" applyFont="1" applyBorder="1" applyAlignment="1">
      <alignment vertical="center"/>
    </xf>
    <xf numFmtId="11" fontId="0" fillId="0" borderId="0" xfId="0" applyNumberFormat="1" applyAlignment="1">
      <alignment vertical="center"/>
    </xf>
    <xf numFmtId="166" fontId="0" fillId="0" borderId="9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5" fontId="0" fillId="0" borderId="14" xfId="1" applyNumberFormat="1" applyFon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0" fillId="0" borderId="16" xfId="0" applyNumberFormat="1" applyBorder="1" applyAlignment="1">
      <alignment vertical="center"/>
    </xf>
    <xf numFmtId="1" fontId="0" fillId="0" borderId="12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1" fontId="0" fillId="5" borderId="22" xfId="0" applyNumberFormat="1" applyFont="1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2" fontId="0" fillId="0" borderId="11" xfId="0" applyNumberFormat="1" applyBorder="1" applyAlignment="1">
      <alignment vertical="center"/>
    </xf>
    <xf numFmtId="2" fontId="8" fillId="8" borderId="19" xfId="2" applyNumberFormat="1" applyFont="1" applyFill="1" applyBorder="1" applyAlignment="1">
      <alignment vertical="center"/>
    </xf>
    <xf numFmtId="0" fontId="8" fillId="8" borderId="18" xfId="2" applyFont="1" applyFill="1" applyBorder="1" applyAlignment="1">
      <alignment vertical="center"/>
    </xf>
    <xf numFmtId="0" fontId="8" fillId="8" borderId="20" xfId="2" applyFont="1" applyFill="1" applyBorder="1" applyAlignment="1">
      <alignment vertical="center"/>
    </xf>
    <xf numFmtId="0" fontId="8" fillId="8" borderId="11" xfId="0" applyFont="1" applyFill="1" applyBorder="1" applyAlignment="1">
      <alignment vertical="center"/>
    </xf>
    <xf numFmtId="0" fontId="8" fillId="8" borderId="9" xfId="0" applyNumberFormat="1" applyFont="1" applyFill="1" applyBorder="1" applyAlignment="1">
      <alignment vertical="center"/>
    </xf>
    <xf numFmtId="0" fontId="8" fillId="8" borderId="9" xfId="0" applyFont="1" applyFill="1" applyBorder="1" applyAlignment="1">
      <alignment vertical="center"/>
    </xf>
    <xf numFmtId="0" fontId="8" fillId="8" borderId="16" xfId="0" applyFont="1" applyFill="1" applyBorder="1" applyAlignment="1">
      <alignment vertical="center"/>
    </xf>
    <xf numFmtId="0" fontId="8" fillId="8" borderId="22" xfId="0" applyFont="1" applyFill="1" applyBorder="1" applyAlignment="1">
      <alignment vertical="center"/>
    </xf>
    <xf numFmtId="9" fontId="8" fillId="8" borderId="9" xfId="1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alculation" xfId="2" builtinId="22"/>
    <cellStyle name="Normal" xfId="0" builtinId="0"/>
    <cellStyle name="Percent" xfId="1" builtinId="5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Cycle moteur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Sheet1!$J$25:$J$29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1.0249999999999999</c:v>
                </c:pt>
                <c:pt idx="3">
                  <c:v>1.125</c:v>
                </c:pt>
                <c:pt idx="4">
                  <c:v>2.84</c:v>
                </c:pt>
              </c:numCache>
            </c:numRef>
          </c:xVal>
          <c:yVal>
            <c:numRef>
              <c:f>Sheet1!$K$25:$K$29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3.0649684425266277</c:v>
                </c:pt>
                <c:pt idx="2">
                  <c:v>3.0649684425266277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165376"/>
        <c:axId val="849169184"/>
      </c:scatterChart>
      <c:valAx>
        <c:axId val="849165376"/>
        <c:scaling>
          <c:orientation val="minMax"/>
          <c:max val="2.8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Temps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169184"/>
        <c:crosses val="autoZero"/>
        <c:crossBetween val="midCat"/>
        <c:majorUnit val="0.2"/>
      </c:valAx>
      <c:valAx>
        <c:axId val="849169184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 angulaire (rad.s</a:t>
                </a:r>
                <a:r>
                  <a:rPr lang="fr-FR" baseline="30000"/>
                  <a:t>-1</a:t>
                </a:r>
                <a:r>
                  <a:rPr lang="fr-FR"/>
                  <a:t> 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16537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228601</xdr:colOff>
      <xdr:row>20</xdr:row>
      <xdr:rowOff>228599</xdr:rowOff>
    </xdr:from>
    <xdr:to>
      <xdr:col>16</xdr:col>
      <xdr:colOff>3001</xdr:colOff>
      <xdr:row>32</xdr:row>
      <xdr:rowOff>5399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600410</xdr:colOff>
      <xdr:row>10</xdr:row>
      <xdr:rowOff>26601</xdr:rowOff>
    </xdr:from>
    <xdr:to>
      <xdr:col>8</xdr:col>
      <xdr:colOff>13657</xdr:colOff>
      <xdr:row>16</xdr:row>
      <xdr:rowOff>78608</xdr:rowOff>
    </xdr:to>
    <xdr:grpSp>
      <xdr:nvGrpSpPr>
        <xdr:cNvPr id="5" name="Group 4"/>
        <xdr:cNvGrpSpPr/>
      </xdr:nvGrpSpPr>
      <xdr:grpSpPr>
        <a:xfrm>
          <a:off x="2472938" y="2148078"/>
          <a:ext cx="1837793" cy="1415814"/>
          <a:chOff x="12631827" y="5655609"/>
          <a:chExt cx="1828850" cy="145104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bject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 bwMode="auto">
              <a:xfrm>
                <a:off x="12631827" y="6387353"/>
                <a:ext cx="900000" cy="71882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bject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 bwMode="auto">
              <a:xfrm>
                <a:off x="13560677" y="6387358"/>
                <a:ext cx="900000" cy="71929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</xdr:sp>
        </mc:Choice>
        <mc:Fallback/>
      </mc:AlternateContent>
      <xdr:pic>
        <xdr:nvPicPr>
          <xdr:cNvPr id="2" name="Picture 1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369" t="14374" r="12895" b="15000"/>
          <a:stretch/>
        </xdr:blipFill>
        <xdr:spPr>
          <a:xfrm>
            <a:off x="12639674" y="5655609"/>
            <a:ext cx="1812918" cy="72336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1</xdr:col>
      <xdr:colOff>607834</xdr:colOff>
      <xdr:row>9</xdr:row>
      <xdr:rowOff>227623</xdr:rowOff>
    </xdr:from>
    <xdr:to>
      <xdr:col>4</xdr:col>
      <xdr:colOff>440987</xdr:colOff>
      <xdr:row>16</xdr:row>
      <xdr:rowOff>99977</xdr:rowOff>
    </xdr:to>
    <xdr:grpSp>
      <xdr:nvGrpSpPr>
        <xdr:cNvPr id="6" name="Group 5"/>
        <xdr:cNvGrpSpPr/>
      </xdr:nvGrpSpPr>
      <xdr:grpSpPr>
        <a:xfrm>
          <a:off x="661953" y="2121799"/>
          <a:ext cx="1651562" cy="1463462"/>
          <a:chOff x="10479185" y="5250580"/>
          <a:chExt cx="1831204" cy="14584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" name="Object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10479185" y="5983941"/>
                <a:ext cx="900001" cy="72398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0" name="Object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 bwMode="auto">
              <a:xfrm>
                <a:off x="11410389" y="5983943"/>
                <a:ext cx="900000" cy="725106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</xdr:sp>
        </mc:Choice>
        <mc:Fallback/>
      </mc:AlternateContent>
      <xdr:pic>
        <xdr:nvPicPr>
          <xdr:cNvPr id="4" name="Picture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58"/>
          <a:stretch/>
        </xdr:blipFill>
        <xdr:spPr>
          <a:xfrm>
            <a:off x="10485619" y="5250580"/>
            <a:ext cx="1813042" cy="710611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1"/>
  <sheetViews>
    <sheetView tabSelected="1" zoomScale="88" zoomScaleNormal="88" workbookViewId="0">
      <selection activeCell="K54" sqref="K54"/>
    </sheetView>
  </sheetViews>
  <sheetFormatPr defaultRowHeight="18" customHeight="1" x14ac:dyDescent="0.25"/>
  <cols>
    <col min="1" max="1" width="0.85546875" style="1" customWidth="1"/>
    <col min="2" max="2" width="9.140625" style="1"/>
    <col min="3" max="3" width="9.140625" style="1" customWidth="1"/>
    <col min="4" max="20" width="9.140625" style="1"/>
    <col min="21" max="21" width="9.140625" style="1" customWidth="1"/>
    <col min="22" max="16384" width="9.140625" style="1"/>
  </cols>
  <sheetData>
    <row r="1" spans="2:17" ht="6" customHeight="1" thickBot="1" x14ac:dyDescent="0.3"/>
    <row r="2" spans="2:17" ht="18" customHeight="1" x14ac:dyDescent="0.25">
      <c r="B2" s="51" t="s">
        <v>23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</row>
    <row r="3" spans="2:17" ht="18" customHeight="1" x14ac:dyDescent="0.25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6"/>
    </row>
    <row r="4" spans="2:17" ht="18" customHeight="1" thickBot="1" x14ac:dyDescent="0.3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9"/>
    </row>
    <row r="6" spans="2:17" ht="18" customHeight="1" x14ac:dyDescent="0.25">
      <c r="E6" s="84" t="s">
        <v>54</v>
      </c>
      <c r="F6" s="85"/>
      <c r="G6" s="85"/>
      <c r="H6" s="86"/>
      <c r="J6" s="75" t="s">
        <v>56</v>
      </c>
      <c r="K6" s="76"/>
      <c r="L6" s="76"/>
      <c r="M6" s="76"/>
      <c r="N6" s="77"/>
    </row>
    <row r="7" spans="2:17" ht="18" customHeight="1" thickBot="1" x14ac:dyDescent="0.3"/>
    <row r="8" spans="2:17" ht="18" customHeight="1" x14ac:dyDescent="0.25">
      <c r="D8" s="78" t="s">
        <v>53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2:17" ht="18" customHeight="1" thickBot="1" x14ac:dyDescent="0.3"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3"/>
    </row>
    <row r="18" spans="3:15" ht="18" customHeight="1" thickBot="1" x14ac:dyDescent="0.3"/>
    <row r="19" spans="3:15" ht="18" customHeight="1" x14ac:dyDescent="0.25">
      <c r="D19" s="60" t="s">
        <v>24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</row>
    <row r="20" spans="3:15" ht="18" customHeight="1" thickBot="1" x14ac:dyDescent="0.3">
      <c r="D20" s="63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</row>
    <row r="21" spans="3:15" ht="18" customHeight="1" thickBot="1" x14ac:dyDescent="0.3"/>
    <row r="22" spans="3:15" ht="18" customHeight="1" x14ac:dyDescent="0.25">
      <c r="C22" s="2" t="s">
        <v>18</v>
      </c>
      <c r="D22" s="25">
        <f>PI()</f>
        <v>3.1415926535897931</v>
      </c>
      <c r="E22" s="20" t="s">
        <v>26</v>
      </c>
    </row>
    <row r="23" spans="3:15" ht="18" customHeight="1" x14ac:dyDescent="0.25">
      <c r="C23" s="4" t="s">
        <v>39</v>
      </c>
      <c r="D23" s="26">
        <v>2.84</v>
      </c>
      <c r="E23" s="21" t="s">
        <v>27</v>
      </c>
    </row>
    <row r="24" spans="3:15" ht="18" customHeight="1" x14ac:dyDescent="0.25">
      <c r="C24" s="4" t="s">
        <v>40</v>
      </c>
      <c r="D24" s="26">
        <v>1.125</v>
      </c>
      <c r="E24" s="21" t="s">
        <v>27</v>
      </c>
      <c r="J24" s="87" t="s">
        <v>0</v>
      </c>
      <c r="K24" s="87"/>
    </row>
    <row r="25" spans="3:15" ht="18" customHeight="1" thickBot="1" x14ac:dyDescent="0.3">
      <c r="C25" s="5" t="s">
        <v>41</v>
      </c>
      <c r="D25" s="27">
        <v>0.1</v>
      </c>
      <c r="E25" s="22" t="s">
        <v>27</v>
      </c>
      <c r="J25" s="1">
        <v>0</v>
      </c>
      <c r="K25" s="1">
        <v>0</v>
      </c>
    </row>
    <row r="26" spans="3:15" ht="18" customHeight="1" thickBot="1" x14ac:dyDescent="0.3">
      <c r="J26" s="1">
        <f>D25</f>
        <v>0.1</v>
      </c>
      <c r="K26" s="3">
        <f>D27</f>
        <v>3.0649684425266277</v>
      </c>
    </row>
    <row r="27" spans="3:15" ht="18" customHeight="1" x14ac:dyDescent="0.25">
      <c r="C27" s="2" t="s">
        <v>44</v>
      </c>
      <c r="D27" s="24">
        <f>D22/(D24-D25)</f>
        <v>3.0649684425266277</v>
      </c>
      <c r="E27" s="20" t="s">
        <v>25</v>
      </c>
      <c r="J27" s="1">
        <f>D24-D25</f>
        <v>1.0249999999999999</v>
      </c>
      <c r="K27" s="3">
        <f>D27</f>
        <v>3.0649684425266277</v>
      </c>
    </row>
    <row r="28" spans="3:15" ht="18" customHeight="1" x14ac:dyDescent="0.25">
      <c r="C28" s="7" t="s">
        <v>16</v>
      </c>
      <c r="D28" s="8">
        <f>D27/D25</f>
        <v>30.649684425266276</v>
      </c>
      <c r="E28" s="21" t="s">
        <v>48</v>
      </c>
      <c r="J28" s="1">
        <f>D24</f>
        <v>1.125</v>
      </c>
      <c r="K28" s="1">
        <v>0</v>
      </c>
    </row>
    <row r="29" spans="3:15" ht="18" customHeight="1" x14ac:dyDescent="0.25">
      <c r="C29" s="7" t="s">
        <v>45</v>
      </c>
      <c r="D29" s="8">
        <f>(30*D27/PI())</f>
        <v>29.26829268292683</v>
      </c>
      <c r="E29" s="21" t="s">
        <v>11</v>
      </c>
      <c r="J29" s="1">
        <f>D23</f>
        <v>2.84</v>
      </c>
      <c r="K29" s="1">
        <v>0</v>
      </c>
    </row>
    <row r="30" spans="3:15" ht="18" customHeight="1" x14ac:dyDescent="0.25">
      <c r="C30" s="69" t="s">
        <v>14</v>
      </c>
      <c r="D30" s="70"/>
      <c r="E30" s="13">
        <f>D24/D23</f>
        <v>0.39612676056338031</v>
      </c>
    </row>
    <row r="31" spans="3:15" ht="18" customHeight="1" thickBot="1" x14ac:dyDescent="0.3">
      <c r="C31" s="35" t="s">
        <v>4</v>
      </c>
      <c r="D31" s="36"/>
      <c r="E31" s="14">
        <f>3600/D23</f>
        <v>1267.605633802817</v>
      </c>
    </row>
    <row r="34" spans="3:15" ht="18" customHeight="1" thickBot="1" x14ac:dyDescent="0.3"/>
    <row r="35" spans="3:15" ht="18" customHeight="1" x14ac:dyDescent="0.25">
      <c r="D35" s="60" t="s">
        <v>51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/>
    </row>
    <row r="36" spans="3:15" ht="18" customHeight="1" thickBot="1" x14ac:dyDescent="0.3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5"/>
    </row>
    <row r="37" spans="3:15" ht="18" customHeight="1" thickBot="1" x14ac:dyDescent="0.3"/>
    <row r="38" spans="3:15" ht="18" customHeight="1" x14ac:dyDescent="0.25">
      <c r="C38" s="2" t="s">
        <v>13</v>
      </c>
      <c r="D38" s="28">
        <f>0.5*50*0.05^2</f>
        <v>6.2500000000000014E-2</v>
      </c>
      <c r="E38" s="20" t="s">
        <v>20</v>
      </c>
    </row>
    <row r="39" spans="3:15" ht="18" customHeight="1" x14ac:dyDescent="0.25">
      <c r="C39" s="4" t="s">
        <v>1</v>
      </c>
      <c r="D39" s="29">
        <v>10</v>
      </c>
      <c r="E39" s="21" t="s">
        <v>19</v>
      </c>
    </row>
    <row r="40" spans="3:15" ht="18" customHeight="1" x14ac:dyDescent="0.25">
      <c r="C40" s="4" t="s">
        <v>37</v>
      </c>
      <c r="D40" s="30">
        <v>500</v>
      </c>
      <c r="E40" s="21" t="s">
        <v>15</v>
      </c>
    </row>
    <row r="41" spans="3:15" ht="18" customHeight="1" thickBot="1" x14ac:dyDescent="0.3">
      <c r="C41" s="5" t="s">
        <v>38</v>
      </c>
      <c r="D41" s="31">
        <v>0</v>
      </c>
      <c r="E41" s="22" t="s">
        <v>15</v>
      </c>
    </row>
    <row r="43" spans="3:15" ht="18" customHeight="1" thickBot="1" x14ac:dyDescent="0.3"/>
    <row r="44" spans="3:15" ht="18" customHeight="1" x14ac:dyDescent="0.25">
      <c r="D44" s="60" t="s">
        <v>52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/>
    </row>
    <row r="45" spans="3:15" ht="18" customHeight="1" thickBot="1" x14ac:dyDescent="0.3">
      <c r="D45" s="63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5"/>
    </row>
    <row r="46" spans="3:15" ht="18" customHeight="1" thickBot="1" x14ac:dyDescent="0.3"/>
    <row r="47" spans="3:15" ht="18" customHeight="1" thickBot="1" x14ac:dyDescent="0.3">
      <c r="C47" s="66" t="s">
        <v>29</v>
      </c>
      <c r="D47" s="67"/>
      <c r="E47" s="68"/>
      <c r="G47" s="66" t="s">
        <v>2</v>
      </c>
      <c r="H47" s="67"/>
      <c r="I47" s="68"/>
      <c r="K47" s="2" t="s">
        <v>47</v>
      </c>
      <c r="L47" s="24">
        <f>H51+D48+D38/D49^2</f>
        <v>0.96006944444444453</v>
      </c>
      <c r="M47" s="20" t="s">
        <v>20</v>
      </c>
    </row>
    <row r="48" spans="3:15" ht="18" customHeight="1" thickTop="1" x14ac:dyDescent="0.25">
      <c r="C48" s="18" t="s">
        <v>7</v>
      </c>
      <c r="D48" s="32">
        <v>0.56000000000000005</v>
      </c>
      <c r="E48" s="23" t="s">
        <v>20</v>
      </c>
      <c r="G48" s="18" t="s">
        <v>49</v>
      </c>
      <c r="H48" s="34">
        <v>2000</v>
      </c>
      <c r="I48" s="23" t="s">
        <v>11</v>
      </c>
      <c r="K48" s="4" t="s">
        <v>43</v>
      </c>
      <c r="L48" s="11">
        <f>L47*D28</f>
        <v>29.425825498562936</v>
      </c>
      <c r="M48" s="21" t="s">
        <v>19</v>
      </c>
    </row>
    <row r="49" spans="3:21" ht="18" customHeight="1" x14ac:dyDescent="0.25">
      <c r="C49" s="4" t="s">
        <v>8</v>
      </c>
      <c r="D49" s="30">
        <v>30</v>
      </c>
      <c r="E49" s="21"/>
      <c r="G49" s="4" t="s">
        <v>34</v>
      </c>
      <c r="H49" s="30">
        <v>1</v>
      </c>
      <c r="I49" s="21" t="s">
        <v>19</v>
      </c>
      <c r="K49" s="4" t="s">
        <v>21</v>
      </c>
      <c r="L49" s="11">
        <f>SQRT((((L48+D39)^2)*D25+((D39^2)*(D24-2*D25))+(((L48-D39)^2)*D25))/D23)</f>
        <v>10.029460850351015</v>
      </c>
      <c r="M49" s="21" t="s">
        <v>19</v>
      </c>
    </row>
    <row r="50" spans="3:21" ht="18" customHeight="1" x14ac:dyDescent="0.25">
      <c r="C50" s="4" t="s">
        <v>9</v>
      </c>
      <c r="D50" s="11">
        <f>L51/D49</f>
        <v>29.26829268292683</v>
      </c>
      <c r="E50" s="21" t="s">
        <v>11</v>
      </c>
      <c r="G50" s="4" t="s">
        <v>33</v>
      </c>
      <c r="H50" s="30">
        <v>5.0999999999999996</v>
      </c>
      <c r="I50" s="21" t="s">
        <v>19</v>
      </c>
      <c r="K50" s="4" t="s">
        <v>22</v>
      </c>
      <c r="L50" s="11">
        <f>L49*1.15</f>
        <v>11.533879977903666</v>
      </c>
      <c r="M50" s="21" t="s">
        <v>19</v>
      </c>
    </row>
    <row r="51" spans="3:21" ht="18" customHeight="1" x14ac:dyDescent="0.25">
      <c r="C51" s="4" t="s">
        <v>42</v>
      </c>
      <c r="D51" s="30">
        <v>42</v>
      </c>
      <c r="E51" s="21" t="s">
        <v>19</v>
      </c>
      <c r="G51" s="4" t="s">
        <v>32</v>
      </c>
      <c r="H51" s="30">
        <v>0.4</v>
      </c>
      <c r="I51" s="21" t="s">
        <v>20</v>
      </c>
      <c r="K51" s="18" t="s">
        <v>50</v>
      </c>
      <c r="L51" s="19">
        <f>D29*D49</f>
        <v>878.04878048780495</v>
      </c>
      <c r="M51" s="23" t="s">
        <v>11</v>
      </c>
      <c r="U51" s="10"/>
    </row>
    <row r="52" spans="3:21" ht="18" customHeight="1" thickBot="1" x14ac:dyDescent="0.3">
      <c r="C52" s="4" t="s">
        <v>10</v>
      </c>
      <c r="D52" s="30">
        <v>1</v>
      </c>
      <c r="E52" s="21"/>
      <c r="G52" s="9" t="s">
        <v>46</v>
      </c>
      <c r="H52" s="15">
        <f>(PI()*H48/30)*H49</f>
        <v>209.43951023931953</v>
      </c>
      <c r="I52" s="22" t="s">
        <v>30</v>
      </c>
      <c r="K52" s="5" t="s">
        <v>55</v>
      </c>
      <c r="L52" s="15">
        <f>(((L48+D39)/(D49*D53))*(PI()*L51/30))*1.5</f>
        <v>197.01996354400603</v>
      </c>
      <c r="M52" s="22" t="s">
        <v>30</v>
      </c>
    </row>
    <row r="53" spans="3:21" ht="18" customHeight="1" x14ac:dyDescent="0.25">
      <c r="C53" s="7" t="s">
        <v>17</v>
      </c>
      <c r="D53" s="33">
        <v>0.92</v>
      </c>
      <c r="E53" s="21"/>
    </row>
    <row r="54" spans="3:21" ht="18" customHeight="1" x14ac:dyDescent="0.25">
      <c r="C54" s="4" t="s">
        <v>35</v>
      </c>
      <c r="D54" s="30">
        <v>2900</v>
      </c>
      <c r="E54" s="21" t="s">
        <v>15</v>
      </c>
    </row>
    <row r="55" spans="3:21" ht="18" customHeight="1" thickBot="1" x14ac:dyDescent="0.3">
      <c r="C55" s="5" t="s">
        <v>36</v>
      </c>
      <c r="D55" s="31">
        <v>1500</v>
      </c>
      <c r="E55" s="22" t="s">
        <v>15</v>
      </c>
    </row>
    <row r="57" spans="3:21" ht="18" customHeight="1" thickBot="1" x14ac:dyDescent="0.3"/>
    <row r="58" spans="3:21" ht="18" customHeight="1" x14ac:dyDescent="0.25">
      <c r="D58" s="60" t="s">
        <v>31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/>
    </row>
    <row r="59" spans="3:21" ht="18" customHeight="1" thickBot="1" x14ac:dyDescent="0.3"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5"/>
    </row>
    <row r="60" spans="3:21" ht="18" customHeight="1" thickBot="1" x14ac:dyDescent="0.3"/>
    <row r="61" spans="3:21" ht="18" customHeight="1" thickBot="1" x14ac:dyDescent="0.3">
      <c r="C61" s="66" t="s">
        <v>3</v>
      </c>
      <c r="D61" s="67"/>
      <c r="E61" s="68"/>
      <c r="G61" s="71" t="str">
        <f>IF(D55&lt;D41,"La charge axiale est trop importante","La charge axiale est acceptable")</f>
        <v>La charge axiale est acceptable</v>
      </c>
      <c r="H61" s="72"/>
      <c r="I61" s="72"/>
      <c r="J61" s="73"/>
      <c r="L61" s="2" t="s">
        <v>28</v>
      </c>
      <c r="M61" s="16">
        <f>L47/H51</f>
        <v>2.4001736111111112</v>
      </c>
    </row>
    <row r="62" spans="3:21" ht="18" customHeight="1" thickTop="1" thickBot="1" x14ac:dyDescent="0.3">
      <c r="C62" s="49" t="s">
        <v>5</v>
      </c>
      <c r="D62" s="50"/>
      <c r="E62" s="17">
        <f>IF(E30&lt;=20%,0.7,IF(E30&lt;=40%,0.85,IF(E30&lt;=60%,1,IF(E30&lt;=80%,1.11,IF(E30&lt;=100%,1.2,"impossible")))))</f>
        <v>0.85</v>
      </c>
      <c r="G62" s="47" t="str">
        <f>IF(D54&lt;D40,"La charge radiale est trop importante","La charge radiale est acceptable")</f>
        <v>La charge radiale est acceptable</v>
      </c>
      <c r="H62" s="48"/>
      <c r="I62" s="48"/>
      <c r="J62" s="74"/>
      <c r="L62" s="35" t="str">
        <f>IF(AND(D25&lt;=0.1,M61&lt;=3),"OK",IF(AND(D25&lt;=0.2,M61&lt;=5),"OK",IF(AND(D25&lt;=0.5,M61&lt;=8),"OK",IF(AND(D25&lt;=1,M61&lt;=15),"OK","Inertie moteur trop faible ou accélération trop importante"))))</f>
        <v>OK</v>
      </c>
      <c r="M62" s="37"/>
    </row>
    <row r="63" spans="3:21" ht="18" customHeight="1" thickBot="1" x14ac:dyDescent="0.3">
      <c r="C63" s="47" t="s">
        <v>6</v>
      </c>
      <c r="D63" s="48"/>
      <c r="E63" s="12">
        <f>ROUND(0.3965*LN(E31)-1.7111,1)</f>
        <v>1.1000000000000001</v>
      </c>
      <c r="G63" s="35" t="str">
        <f>IF(H52&gt;=L52,"Le moteur est suffisant","Le moteur n'est pas assez puissant")</f>
        <v>Le moteur est suffisant</v>
      </c>
      <c r="H63" s="36"/>
      <c r="I63" s="36"/>
      <c r="J63" s="37"/>
    </row>
    <row r="64" spans="3:21" ht="18" customHeight="1" thickBot="1" x14ac:dyDescent="0.3">
      <c r="C64" s="35" t="s">
        <v>12</v>
      </c>
      <c r="D64" s="36"/>
      <c r="E64" s="6" t="str">
        <f>IF(D52*D51&gt;=L50*E62*E63,"OK","NOK")</f>
        <v>OK</v>
      </c>
    </row>
    <row r="66" spans="2:17" ht="18" customHeight="1" thickBot="1" x14ac:dyDescent="0.3"/>
    <row r="67" spans="2:17" ht="18" customHeight="1" x14ac:dyDescent="0.25">
      <c r="B67" s="38" t="str">
        <f>IF(AND(E64="OK",G61="La charge axiale est acceptable",G62="La charge radiale est acceptable",L62="OK",G63="Le moteur est suffisant"),"Le choix du motoréducteur est correct","Un ou plusieurs critères ne sont pas respectés")</f>
        <v>Le choix du motoréducteur est correct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</row>
    <row r="68" spans="2:17" ht="18" customHeight="1" x14ac:dyDescent="0.25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3"/>
    </row>
    <row r="69" spans="2:17" ht="18" customHeight="1" x14ac:dyDescent="0.25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3"/>
    </row>
    <row r="70" spans="2:17" ht="18" customHeight="1" x14ac:dyDescent="0.25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3"/>
    </row>
    <row r="71" spans="2:17" ht="18" customHeight="1" thickBot="1" x14ac:dyDescent="0.3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6"/>
    </row>
  </sheetData>
  <mergeCells count="22">
    <mergeCell ref="G61:J61"/>
    <mergeCell ref="G62:J62"/>
    <mergeCell ref="D58:O59"/>
    <mergeCell ref="D44:O45"/>
    <mergeCell ref="J6:N6"/>
    <mergeCell ref="D8:O9"/>
    <mergeCell ref="E6:H6"/>
    <mergeCell ref="J24:K24"/>
    <mergeCell ref="C61:E61"/>
    <mergeCell ref="C31:D31"/>
    <mergeCell ref="B2:Q4"/>
    <mergeCell ref="D19:O20"/>
    <mergeCell ref="D35:O36"/>
    <mergeCell ref="G47:I47"/>
    <mergeCell ref="C30:D30"/>
    <mergeCell ref="C47:E47"/>
    <mergeCell ref="G63:J63"/>
    <mergeCell ref="C64:D64"/>
    <mergeCell ref="L62:M62"/>
    <mergeCell ref="B67:Q71"/>
    <mergeCell ref="C63:D63"/>
    <mergeCell ref="C62:D62"/>
  </mergeCells>
  <conditionalFormatting sqref="E64 L62">
    <cfRule type="cellIs" dxfId="9" priority="10" operator="equal">
      <formula>"OK"</formula>
    </cfRule>
  </conditionalFormatting>
  <conditionalFormatting sqref="G61:J62">
    <cfRule type="containsText" dxfId="8" priority="9" operator="containsText" text="acceptable">
      <formula>NOT(ISERROR(SEARCH("acceptable",G61)))</formula>
    </cfRule>
  </conditionalFormatting>
  <conditionalFormatting sqref="B67">
    <cfRule type="containsText" dxfId="7" priority="8" operator="containsText" text="correct">
      <formula>NOT(ISERROR(SEARCH("correct",B67)))</formula>
    </cfRule>
  </conditionalFormatting>
  <conditionalFormatting sqref="G63:J63">
    <cfRule type="containsText" dxfId="6" priority="6" operator="containsText" text="puissant">
      <formula>NOT(ISERROR(SEARCH("puissant",G63)))</formula>
    </cfRule>
    <cfRule type="containsText" dxfId="5" priority="7" operator="containsText" text="suffisant">
      <formula>NOT(ISERROR(SEARCH("suffisant",G63)))</formula>
    </cfRule>
  </conditionalFormatting>
  <conditionalFormatting sqref="G61:J61">
    <cfRule type="containsText" dxfId="4" priority="5" operator="containsText" text="important">
      <formula>NOT(ISERROR(SEARCH("important",G61)))</formula>
    </cfRule>
  </conditionalFormatting>
  <conditionalFormatting sqref="G62:J62">
    <cfRule type="containsText" dxfId="3" priority="4" operator="containsText" text="importante">
      <formula>NOT(ISERROR(SEARCH("importante",G62)))</formula>
    </cfRule>
  </conditionalFormatting>
  <conditionalFormatting sqref="L62:M62">
    <cfRule type="containsText" dxfId="2" priority="3" operator="containsText" text="inertie">
      <formula>NOT(ISERROR(SEARCH("inertie",L62)))</formula>
    </cfRule>
  </conditionalFormatting>
  <conditionalFormatting sqref="E64">
    <cfRule type="containsText" dxfId="1" priority="2" operator="containsText" text="NOK">
      <formula>NOT(ISERROR(SEARCH("NOK",E64)))</formula>
    </cfRule>
  </conditionalFormatting>
  <conditionalFormatting sqref="B67:Q71">
    <cfRule type="containsText" dxfId="0" priority="1" operator="containsText" text="critères">
      <formula>NOT(ISERROR(SEARCH("critères",B67)))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r:id="rId5">
            <anchor moveWithCells="1">
              <from>
                <xdr:col>4</xdr:col>
                <xdr:colOff>600075</xdr:colOff>
                <xdr:row>13</xdr:row>
                <xdr:rowOff>57150</xdr:rowOff>
              </from>
              <to>
                <xdr:col>6</xdr:col>
                <xdr:colOff>295275</xdr:colOff>
                <xdr:row>16</xdr:row>
                <xdr:rowOff>76200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r:id="rId7">
            <anchor moveWithCells="1">
              <from>
                <xdr:col>6</xdr:col>
                <xdr:colOff>323850</xdr:colOff>
                <xdr:row>13</xdr:row>
                <xdr:rowOff>57150</xdr:rowOff>
              </from>
              <to>
                <xdr:col>8</xdr:col>
                <xdr:colOff>9525</xdr:colOff>
                <xdr:row>16</xdr:row>
                <xdr:rowOff>76200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  <mc:AlternateContent xmlns:mc="http://schemas.openxmlformats.org/markup-compatibility/2006">
      <mc:Choice Requires="x14">
        <oleObject progId="Acrobat Document" dvAspect="DVASPECT_ICON" shapeId="1029" r:id="rId8">
          <objectPr defaultSize="0" autoPict="0" r:id="rId9">
            <anchor moveWithCells="1">
              <from>
                <xdr:col>2</xdr:col>
                <xdr:colOff>0</xdr:colOff>
                <xdr:row>13</xdr:row>
                <xdr:rowOff>57150</xdr:rowOff>
              </from>
              <to>
                <xdr:col>3</xdr:col>
                <xdr:colOff>209550</xdr:colOff>
                <xdr:row>16</xdr:row>
                <xdr:rowOff>95250</xdr:rowOff>
              </to>
            </anchor>
          </objectPr>
        </oleObject>
      </mc:Choice>
      <mc:Fallback>
        <oleObject progId="Acrobat Document" dvAspect="DVASPECT_ICON" shapeId="1029" r:id="rId8"/>
      </mc:Fallback>
    </mc:AlternateContent>
    <mc:AlternateContent xmlns:mc="http://schemas.openxmlformats.org/markup-compatibility/2006">
      <mc:Choice Requires="x14">
        <oleObject progId="Acrobat Document" dvAspect="DVASPECT_ICON" shapeId="1030" r:id="rId10">
          <objectPr defaultSize="0" autoPict="0" r:id="rId11">
            <anchor moveWithCells="1">
              <from>
                <xdr:col>3</xdr:col>
                <xdr:colOff>238125</xdr:colOff>
                <xdr:row>13</xdr:row>
                <xdr:rowOff>57150</xdr:rowOff>
              </from>
              <to>
                <xdr:col>4</xdr:col>
                <xdr:colOff>438150</xdr:colOff>
                <xdr:row>16</xdr:row>
                <xdr:rowOff>95250</xdr:rowOff>
              </to>
            </anchor>
          </objectPr>
        </oleObject>
      </mc:Choice>
      <mc:Fallback>
        <oleObject progId="Acrobat Document" dvAspect="DVASPECT_ICON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PFISTER Maxence</dc:creator>
  <cp:lastModifiedBy>Vendyr@hotmail.fr</cp:lastModifiedBy>
  <dcterms:created xsi:type="dcterms:W3CDTF">2017-06-21T08:16:28Z</dcterms:created>
  <dcterms:modified xsi:type="dcterms:W3CDTF">2017-06-26T09:23:13Z</dcterms:modified>
</cp:coreProperties>
</file>