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LTO battery\"/>
    </mc:Choice>
  </mc:AlternateContent>
  <bookViews>
    <workbookView xWindow="240" yWindow="135" windowWidth="9180" windowHeight="4500"/>
  </bookViews>
  <sheets>
    <sheet name="TD26 ex1" sheetId="1" r:id="rId1"/>
  </sheets>
  <definedNames>
    <definedName name="_xlnm.Print_Area" localSheetId="0">'TD26 ex1'!$A$54:$I$95</definedName>
  </definedNames>
  <calcPr calcId="152511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2" i="1"/>
  <c r="J11" i="1"/>
  <c r="J3" i="1"/>
  <c r="J4" i="1"/>
  <c r="J5" i="1"/>
  <c r="J6" i="1"/>
  <c r="J7" i="1"/>
  <c r="J8" i="1"/>
  <c r="J9" i="1"/>
  <c r="J10" i="1"/>
  <c r="J2" i="1"/>
  <c r="B13" i="1"/>
  <c r="B12" i="1" l="1"/>
  <c r="N6" i="1" l="1"/>
  <c r="N10" i="1"/>
  <c r="N9" i="1"/>
  <c r="N8" i="1"/>
  <c r="N3" i="1"/>
  <c r="N7" i="1"/>
  <c r="N2" i="1"/>
  <c r="N5" i="1"/>
  <c r="N4" i="1"/>
  <c r="K6" i="1"/>
  <c r="K10" i="1"/>
  <c r="L3" i="1"/>
  <c r="L7" i="1"/>
  <c r="L2" i="1"/>
  <c r="K4" i="1"/>
  <c r="L5" i="1"/>
  <c r="L9" i="1"/>
  <c r="K3" i="1"/>
  <c r="K11" i="1"/>
  <c r="L8" i="1"/>
  <c r="K5" i="1"/>
  <c r="K9" i="1"/>
  <c r="L6" i="1"/>
  <c r="L10" i="1"/>
  <c r="K8" i="1"/>
  <c r="K2" i="1"/>
  <c r="K7" i="1"/>
  <c r="L4" i="1"/>
  <c r="E10" i="1"/>
  <c r="E6" i="1"/>
  <c r="E2" i="1"/>
  <c r="E11" i="1"/>
  <c r="E7" i="1"/>
  <c r="E3" i="1"/>
  <c r="B14" i="1"/>
  <c r="E8" i="1"/>
  <c r="E4" i="1"/>
  <c r="E9" i="1"/>
  <c r="E5" i="1"/>
  <c r="C7" i="1"/>
  <c r="C5" i="1"/>
  <c r="C4" i="1"/>
  <c r="C11" i="1"/>
  <c r="C9" i="1"/>
  <c r="C3" i="1"/>
  <c r="D3" i="1" s="1"/>
  <c r="C2" i="1"/>
  <c r="D2" i="1" s="1"/>
  <c r="C6" i="1"/>
  <c r="C8" i="1"/>
  <c r="C10" i="1"/>
  <c r="D4" i="1" l="1"/>
  <c r="D5" i="1" s="1"/>
  <c r="D6" i="1" s="1"/>
  <c r="D7" i="1" s="1"/>
  <c r="D8" i="1" s="1"/>
  <c r="D9" i="1" s="1"/>
  <c r="D10" i="1" s="1"/>
  <c r="D11" i="1" s="1"/>
  <c r="B15" i="1"/>
  <c r="B16" i="1" s="1"/>
  <c r="F5" i="1" s="1"/>
  <c r="G5" i="1" s="1"/>
  <c r="H5" i="1" l="1"/>
  <c r="F3" i="1"/>
  <c r="G3" i="1" s="1"/>
  <c r="F9" i="1"/>
  <c r="G9" i="1" s="1"/>
  <c r="F6" i="1"/>
  <c r="G6" i="1" s="1"/>
  <c r="I5" i="1" s="1"/>
  <c r="F7" i="1"/>
  <c r="G7" i="1" s="1"/>
  <c r="F4" i="1"/>
  <c r="G4" i="1" s="1"/>
  <c r="I3" i="1" s="1"/>
  <c r="F10" i="1"/>
  <c r="G10" i="1" s="1"/>
  <c r="F11" i="1"/>
  <c r="G11" i="1" s="1"/>
  <c r="F8" i="1"/>
  <c r="G8" i="1" s="1"/>
  <c r="I7" i="1" s="1"/>
  <c r="F2" i="1"/>
  <c r="G2" i="1" s="1"/>
  <c r="H2" i="1" s="1"/>
  <c r="I9" i="1" l="1"/>
  <c r="I10" i="1"/>
  <c r="I4" i="1"/>
  <c r="I2" i="1"/>
  <c r="I6" i="1"/>
  <c r="I8" i="1"/>
  <c r="H4" i="1"/>
  <c r="H3" i="1"/>
  <c r="H11" i="1"/>
  <c r="H6" i="1"/>
  <c r="H8" i="1"/>
  <c r="H7" i="1"/>
  <c r="H10" i="1"/>
  <c r="H9" i="1"/>
</calcChain>
</file>

<file path=xl/sharedStrings.xml><?xml version="1.0" encoding="utf-8"?>
<sst xmlns="http://schemas.openxmlformats.org/spreadsheetml/2006/main" count="34" uniqueCount="30">
  <si>
    <t>Fréquences</t>
  </si>
  <si>
    <t>Fréquence cumulée</t>
  </si>
  <si>
    <t>Total:</t>
  </si>
  <si>
    <t>cycle</t>
  </si>
  <si>
    <t>taux de defail</t>
  </si>
  <si>
    <t>periode</t>
  </si>
  <si>
    <t>cycle moy</t>
  </si>
  <si>
    <t>variance</t>
  </si>
  <si>
    <t>ecart type</t>
  </si>
  <si>
    <t>ui</t>
  </si>
  <si>
    <t>F(ui)</t>
  </si>
  <si>
    <t>frequence inver</t>
  </si>
  <si>
    <t>F weibull</t>
  </si>
  <si>
    <t>forme</t>
  </si>
  <si>
    <t xml:space="preserve"> weibull</t>
  </si>
  <si>
    <t>echelle</t>
  </si>
  <si>
    <t>localisation</t>
  </si>
  <si>
    <t>derivée densité</t>
  </si>
  <si>
    <t>densité weibull</t>
  </si>
  <si>
    <t>euler Weibull</t>
  </si>
  <si>
    <t>loi weibull</t>
  </si>
  <si>
    <t>alpha</t>
  </si>
  <si>
    <t>beta</t>
  </si>
  <si>
    <t xml:space="preserve"> weibull excel</t>
  </si>
  <si>
    <t>Nbre à 0,8*C A.h</t>
  </si>
  <si>
    <t>IUT GEII soissons</t>
  </si>
  <si>
    <t>arnaud sivert</t>
  </si>
  <si>
    <t>revue 3EI</t>
  </si>
  <si>
    <t>article</t>
  </si>
  <si>
    <r>
      <t xml:space="preserve">Fiabilité </t>
    </r>
    <r>
      <rPr>
        <b/>
        <i/>
        <sz val="14"/>
        <rFont val="Arial"/>
        <family val="2"/>
      </rPr>
      <t>d’élément d’accumulateur Lithium 18650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</si>
</sst>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E+00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i/>
      <sz val="16"/>
      <name val="Arial"/>
      <family val="2"/>
    </font>
    <font>
      <b/>
      <i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4" fillId="0" borderId="0" xfId="0" applyNumberFormat="1" applyFont="1" applyAlignment="1">
      <alignment horizontal="center"/>
    </xf>
    <xf numFmtId="10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927967337416227E-2"/>
          <c:y val="0.19480351414406533"/>
          <c:w val="0.63125089919315713"/>
          <c:h val="0.75379593175853132"/>
        </c:manualLayout>
      </c:layout>
      <c:scatterChart>
        <c:scatterStyle val="smoothMarker"/>
        <c:varyColors val="0"/>
        <c:ser>
          <c:idx val="0"/>
          <c:order val="0"/>
          <c:tx>
            <c:v>densité de proba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ex1'!$C$2:$C$11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6.6666666666666666E-2</c:v>
                </c:pt>
                <c:pt idx="3">
                  <c:v>0.13333333333333333</c:v>
                </c:pt>
                <c:pt idx="4">
                  <c:v>0.4</c:v>
                </c:pt>
                <c:pt idx="5">
                  <c:v>0.23333333333333334</c:v>
                </c:pt>
                <c:pt idx="6">
                  <c:v>0.1</c:v>
                </c:pt>
                <c:pt idx="7">
                  <c:v>3.3333333333333333E-2</c:v>
                </c:pt>
                <c:pt idx="8">
                  <c:v>0</c:v>
                </c:pt>
                <c:pt idx="9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densité estimée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ex1'!$I$2:$I$11</c:f>
              <c:numCache>
                <c:formatCode>0.00%</c:formatCode>
                <c:ptCount val="10"/>
                <c:pt idx="0">
                  <c:v>6.8651262215804632E-3</c:v>
                </c:pt>
                <c:pt idx="1">
                  <c:v>4.4896993049676939E-2</c:v>
                </c:pt>
                <c:pt idx="2">
                  <c:v>0.16194682228548582</c:v>
                </c:pt>
                <c:pt idx="3">
                  <c:v>0.32289838303309842</c:v>
                </c:pt>
                <c:pt idx="4">
                  <c:v>0.35633672602773714</c:v>
                </c:pt>
                <c:pt idx="5">
                  <c:v>0.21769083911586543</c:v>
                </c:pt>
                <c:pt idx="6">
                  <c:v>7.3552028580224166E-2</c:v>
                </c:pt>
                <c:pt idx="7">
                  <c:v>1.3717915959387339E-2</c:v>
                </c:pt>
                <c:pt idx="8">
                  <c:v>1.4085895749333054E-3</c:v>
                </c:pt>
              </c:numCache>
            </c:numRef>
          </c:yVal>
          <c:smooth val="1"/>
        </c:ser>
        <c:ser>
          <c:idx val="2"/>
          <c:order val="2"/>
          <c:tx>
            <c:v>densité weibull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ex1'!$K$2:$K$11</c:f>
              <c:numCache>
                <c:formatCode>0.00%</c:formatCode>
                <c:ptCount val="10"/>
                <c:pt idx="0">
                  <c:v>0</c:v>
                </c:pt>
                <c:pt idx="1">
                  <c:v>5.537792458155423E-2</c:v>
                </c:pt>
                <c:pt idx="2">
                  <c:v>0.19856180308153401</c:v>
                </c:pt>
                <c:pt idx="3">
                  <c:v>0.3320068557061977</c:v>
                </c:pt>
                <c:pt idx="4">
                  <c:v>0.33109149705429813</c:v>
                </c:pt>
                <c:pt idx="5">
                  <c:v>0.19944866121657545</c:v>
                </c:pt>
                <c:pt idx="6">
                  <c:v>6.9291689581123708E-2</c:v>
                </c:pt>
                <c:pt idx="7">
                  <c:v>1.2964973035479752E-2</c:v>
                </c:pt>
                <c:pt idx="8">
                  <c:v>1.2076654604490427E-3</c:v>
                </c:pt>
                <c:pt idx="9">
                  <c:v>5.1489889846585368E-5</c:v>
                </c:pt>
              </c:numCache>
            </c:numRef>
          </c:yVal>
          <c:smooth val="1"/>
        </c:ser>
        <c:ser>
          <c:idx val="3"/>
          <c:order val="3"/>
          <c:tx>
            <c:v>densité weibull excel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ex1'!$N$2:$N$10</c:f>
              <c:numCache>
                <c:formatCode>General</c:formatCode>
                <c:ptCount val="9"/>
                <c:pt idx="0">
                  <c:v>3.3629395195607328E-2</c:v>
                </c:pt>
                <c:pt idx="1">
                  <c:v>7.9189211090991446E-2</c:v>
                </c:pt>
                <c:pt idx="2">
                  <c:v>0.16533566596908067</c:v>
                </c:pt>
                <c:pt idx="3">
                  <c:v>0.28495669646619326</c:v>
                </c:pt>
                <c:pt idx="4">
                  <c:v>0.34851736532031374</c:v>
                </c:pt>
                <c:pt idx="5">
                  <c:v>0.22437632339723465</c:v>
                </c:pt>
                <c:pt idx="6">
                  <c:v>4.3274059352508894E-2</c:v>
                </c:pt>
                <c:pt idx="7">
                  <c:v>8.9554199577485788E-4</c:v>
                </c:pt>
                <c:pt idx="8">
                  <c:v>3.2387978309135189E-7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5399688"/>
        <c:axId val="195400072"/>
      </c:scatterChart>
      <c:valAx>
        <c:axId val="195399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400072"/>
        <c:crosses val="autoZero"/>
        <c:crossBetween val="midCat"/>
      </c:valAx>
      <c:valAx>
        <c:axId val="1954000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539968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410678095617795"/>
          <c:y val="0.21039843977836134"/>
          <c:w val="0.29737216828478991"/>
          <c:h val="0.334868766404199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Frequence cumulée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ex1'!$D$2:$D$11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0.1</c:v>
                </c:pt>
                <c:pt idx="3">
                  <c:v>0.23333333333333334</c:v>
                </c:pt>
                <c:pt idx="4">
                  <c:v>0.6333333333333333</c:v>
                </c:pt>
                <c:pt idx="5">
                  <c:v>0.8666666666666667</c:v>
                </c:pt>
                <c:pt idx="6">
                  <c:v>0.96666666666666667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yVal>
          <c:smooth val="1"/>
        </c:ser>
        <c:ser>
          <c:idx val="1"/>
          <c:order val="1"/>
          <c:tx>
            <c:v>loi normale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ex1'!$G$2:$G$11</c:f>
              <c:numCache>
                <c:formatCode>General</c:formatCode>
                <c:ptCount val="10"/>
                <c:pt idx="0">
                  <c:v>5.0390873320893016E-4</c:v>
                </c:pt>
                <c:pt idx="1">
                  <c:v>6.2248472511926495E-3</c:v>
                </c:pt>
                <c:pt idx="2">
                  <c:v>4.3639008125923431E-2</c:v>
                </c:pt>
                <c:pt idx="3">
                  <c:v>0.17859469336382827</c:v>
                </c:pt>
                <c:pt idx="4">
                  <c:v>0.44767667922474363</c:v>
                </c:pt>
                <c:pt idx="5">
                  <c:v>0.7446239509145246</c:v>
                </c:pt>
                <c:pt idx="6">
                  <c:v>0.9260329835110791</c:v>
                </c:pt>
                <c:pt idx="7">
                  <c:v>0.9873263406612659</c:v>
                </c:pt>
                <c:pt idx="8">
                  <c:v>0.99875793729408868</c:v>
                </c:pt>
                <c:pt idx="9">
                  <c:v>0.99993176193986644</c:v>
                </c:pt>
              </c:numCache>
            </c:numRef>
          </c:yVal>
          <c:smooth val="1"/>
        </c:ser>
        <c:ser>
          <c:idx val="2"/>
          <c:order val="2"/>
          <c:tx>
            <c:v>loi weibull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ex1'!$J$2:$J$10</c:f>
              <c:numCache>
                <c:formatCode>0.000</c:formatCode>
                <c:ptCount val="9"/>
                <c:pt idx="0">
                  <c:v>0</c:v>
                </c:pt>
                <c:pt idx="1">
                  <c:v>1.5503562994591547E-2</c:v>
                </c:pt>
                <c:pt idx="2">
                  <c:v>0.11750309741540454</c:v>
                </c:pt>
                <c:pt idx="3">
                  <c:v>0.34418398872849842</c:v>
                </c:pt>
                <c:pt idx="4">
                  <c:v>0.63212055882855767</c:v>
                </c:pt>
                <c:pt idx="5">
                  <c:v>0.85816984091265747</c:v>
                </c:pt>
                <c:pt idx="6">
                  <c:v>0.96578188168833401</c:v>
                </c:pt>
                <c:pt idx="7">
                  <c:v>0.99529615490776246</c:v>
                </c:pt>
                <c:pt idx="8">
                  <c:v>0.99966453737209748</c:v>
                </c:pt>
              </c:numCache>
            </c:numRef>
          </c:yVal>
          <c:smooth val="1"/>
        </c:ser>
        <c:ser>
          <c:idx val="3"/>
          <c:order val="3"/>
          <c:tx>
            <c:v>loi weibull excel</c:v>
          </c:tx>
          <c:xVal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xVal>
          <c:yVal>
            <c:numRef>
              <c:f>'TD26 ex1'!$M$2:$M$10</c:f>
              <c:numCache>
                <c:formatCode>General</c:formatCode>
                <c:ptCount val="9"/>
                <c:pt idx="0">
                  <c:v>2.8432588318103767E-2</c:v>
                </c:pt>
                <c:pt idx="1">
                  <c:v>7.3132256203635851E-2</c:v>
                </c:pt>
                <c:pt idx="2">
                  <c:v>0.17184208114505048</c:v>
                </c:pt>
                <c:pt idx="3">
                  <c:v>0.35879735516052419</c:v>
                </c:pt>
                <c:pt idx="4">
                  <c:v>0.63212055882855767</c:v>
                </c:pt>
                <c:pt idx="5">
                  <c:v>0.8844982412384137</c:v>
                </c:pt>
                <c:pt idx="6">
                  <c:v>0.9887490545424753</c:v>
                </c:pt>
                <c:pt idx="7">
                  <c:v>0.99987860524184002</c:v>
                </c:pt>
                <c:pt idx="8">
                  <c:v>0.9999999764372679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311928"/>
        <c:axId val="196312312"/>
      </c:scatterChart>
      <c:valAx>
        <c:axId val="196311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312312"/>
        <c:crosses val="autoZero"/>
        <c:crossBetween val="midCat"/>
      </c:valAx>
      <c:valAx>
        <c:axId val="19631231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63119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822973215304604"/>
          <c:y val="9.6838363954505707E-2"/>
          <c:w val="0.27627829416059835"/>
          <c:h val="0.33486876640419971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Nbre à 0,8*C A.h</c:v>
          </c:tx>
          <c:invertIfNegative val="0"/>
          <c:cat>
            <c:numRef>
              <c:f>'TD26 ex1'!$A$2:$A$11</c:f>
              <c:numCache>
                <c:formatCode>General</c:formatCode>
                <c:ptCount val="10"/>
                <c:pt idx="0">
                  <c:v>375</c:v>
                </c:pt>
                <c:pt idx="1">
                  <c:v>400</c:v>
                </c:pt>
                <c:pt idx="2">
                  <c:v>425</c:v>
                </c:pt>
                <c:pt idx="3">
                  <c:v>450</c:v>
                </c:pt>
                <c:pt idx="4">
                  <c:v>475</c:v>
                </c:pt>
                <c:pt idx="5">
                  <c:v>500</c:v>
                </c:pt>
                <c:pt idx="6">
                  <c:v>525</c:v>
                </c:pt>
                <c:pt idx="7">
                  <c:v>550</c:v>
                </c:pt>
                <c:pt idx="8">
                  <c:v>575</c:v>
                </c:pt>
                <c:pt idx="9">
                  <c:v>600</c:v>
                </c:pt>
              </c:numCache>
            </c:numRef>
          </c:cat>
          <c:val>
            <c:numRef>
              <c:f>'TD26 ex1'!$C$2:$C$11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6.6666666666666666E-2</c:v>
                </c:pt>
                <c:pt idx="3">
                  <c:v>0.13333333333333333</c:v>
                </c:pt>
                <c:pt idx="4">
                  <c:v>0.4</c:v>
                </c:pt>
                <c:pt idx="5">
                  <c:v>0.23333333333333334</c:v>
                </c:pt>
                <c:pt idx="6">
                  <c:v>0.1</c:v>
                </c:pt>
                <c:pt idx="7">
                  <c:v>3.3333333333333333E-2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ser>
          <c:idx val="0"/>
          <c:order val="1"/>
          <c:tx>
            <c:strRef>
              <c:f>'TD26 ex1'!$D$1</c:f>
              <c:strCache>
                <c:ptCount val="1"/>
                <c:pt idx="0">
                  <c:v>Fréquence cumulée</c:v>
                </c:pt>
              </c:strCache>
            </c:strRef>
          </c:tx>
          <c:invertIfNegative val="0"/>
          <c:val>
            <c:numRef>
              <c:f>'TD26 ex1'!$D$2:$D$11</c:f>
              <c:numCache>
                <c:formatCode>0.00%</c:formatCode>
                <c:ptCount val="10"/>
                <c:pt idx="0">
                  <c:v>0</c:v>
                </c:pt>
                <c:pt idx="1">
                  <c:v>3.3333333333333333E-2</c:v>
                </c:pt>
                <c:pt idx="2">
                  <c:v>0.1</c:v>
                </c:pt>
                <c:pt idx="3">
                  <c:v>0.23333333333333334</c:v>
                </c:pt>
                <c:pt idx="4">
                  <c:v>0.6333333333333333</c:v>
                </c:pt>
                <c:pt idx="5">
                  <c:v>0.8666666666666667</c:v>
                </c:pt>
                <c:pt idx="6">
                  <c:v>0.96666666666666667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6332152"/>
        <c:axId val="196332536"/>
        <c:axId val="0"/>
      </c:bar3DChart>
      <c:catAx>
        <c:axId val="196332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6332536"/>
        <c:crosses val="autoZero"/>
        <c:auto val="1"/>
        <c:lblAlgn val="ctr"/>
        <c:lblOffset val="100"/>
        <c:noMultiLvlLbl val="0"/>
      </c:catAx>
      <c:valAx>
        <c:axId val="19633253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633215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17</xdr:row>
      <xdr:rowOff>66675</xdr:rowOff>
    </xdr:from>
    <xdr:to>
      <xdr:col>6</xdr:col>
      <xdr:colOff>66675</xdr:colOff>
      <xdr:row>34</xdr:row>
      <xdr:rowOff>57150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733425</xdr:colOff>
      <xdr:row>17</xdr:row>
      <xdr:rowOff>57150</xdr:rowOff>
    </xdr:from>
    <xdr:to>
      <xdr:col>10</xdr:col>
      <xdr:colOff>619125</xdr:colOff>
      <xdr:row>34</xdr:row>
      <xdr:rowOff>47625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314325</xdr:colOff>
      <xdr:row>18</xdr:row>
      <xdr:rowOff>66675</xdr:rowOff>
    </xdr:from>
    <xdr:to>
      <xdr:col>15</xdr:col>
      <xdr:colOff>171450</xdr:colOff>
      <xdr:row>35</xdr:row>
      <xdr:rowOff>57150</xdr:rowOff>
    </xdr:to>
    <xdr:graphicFrame macro="">
      <xdr:nvGraphicFramePr>
        <xdr:cNvPr id="9" name="Graphique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6"/>
  <sheetViews>
    <sheetView tabSelected="1" zoomScaleNormal="100" workbookViewId="0">
      <selection activeCell="I13" sqref="I13"/>
    </sheetView>
  </sheetViews>
  <sheetFormatPr baseColWidth="10" defaultRowHeight="12.75" x14ac:dyDescent="0.2"/>
  <cols>
    <col min="1" max="1" width="9.5703125" style="1" customWidth="1"/>
    <col min="2" max="2" width="11.42578125" style="1" customWidth="1"/>
    <col min="3" max="3" width="10.7109375" style="2" bestFit="1" customWidth="1"/>
    <col min="4" max="4" width="15.85546875" style="2" customWidth="1"/>
    <col min="5" max="5" width="11.42578125" style="1"/>
    <col min="6" max="6" width="14.5703125" style="1" customWidth="1"/>
    <col min="7" max="7" width="13.5703125" style="1" customWidth="1"/>
    <col min="8" max="8" width="13.140625" style="1" customWidth="1"/>
    <col min="9" max="9" width="11.42578125" style="1"/>
    <col min="10" max="10" width="13.5703125" style="1" customWidth="1"/>
    <col min="11" max="16384" width="11.42578125" style="1"/>
  </cols>
  <sheetData>
    <row r="1" spans="1:15" x14ac:dyDescent="0.2">
      <c r="A1" s="8" t="s">
        <v>3</v>
      </c>
      <c r="B1" s="8" t="s">
        <v>24</v>
      </c>
      <c r="C1" s="2" t="s">
        <v>0</v>
      </c>
      <c r="D1" s="2" t="s">
        <v>1</v>
      </c>
      <c r="E1" s="8" t="s">
        <v>4</v>
      </c>
      <c r="F1" s="8" t="s">
        <v>9</v>
      </c>
      <c r="G1" s="8" t="s">
        <v>10</v>
      </c>
      <c r="H1" s="8" t="s">
        <v>11</v>
      </c>
      <c r="I1" s="8" t="s">
        <v>17</v>
      </c>
      <c r="J1" s="8" t="s">
        <v>12</v>
      </c>
      <c r="K1" s="8" t="s">
        <v>18</v>
      </c>
      <c r="L1" s="8" t="s">
        <v>19</v>
      </c>
      <c r="M1" s="8" t="s">
        <v>20</v>
      </c>
      <c r="N1" s="8" t="s">
        <v>18</v>
      </c>
    </row>
    <row r="2" spans="1:15" x14ac:dyDescent="0.2">
      <c r="A2" s="1">
        <v>375</v>
      </c>
      <c r="B2" s="1">
        <v>0</v>
      </c>
      <c r="C2" s="7">
        <f>B2/B$12</f>
        <v>0</v>
      </c>
      <c r="D2" s="6">
        <f>C2</f>
        <v>0</v>
      </c>
      <c r="E2" s="9">
        <f t="shared" ref="E2:E11" si="0">B2/($B$12*$B$13)</f>
        <v>0</v>
      </c>
      <c r="F2" s="1">
        <f>(A2-$B$14)/$B$16</f>
        <v>-3.2883352610291028</v>
      </c>
      <c r="G2" s="1">
        <f>NORMSDIST(F2)</f>
        <v>5.0390873320893016E-4</v>
      </c>
      <c r="H2" s="1">
        <f>NORMINV(G2,$B$14,$B$16)</f>
        <v>375</v>
      </c>
      <c r="I2" s="2">
        <f>(G3-G2)*$B$12/(A3-A2)</f>
        <v>6.8651262215804632E-3</v>
      </c>
      <c r="J2" s="23">
        <f>(1-EXP((-1)*((A2-$E$15)/$E$14)^$E$16))</f>
        <v>0</v>
      </c>
      <c r="K2" s="2">
        <f>($E$16/(($E$14)^3))*((A2-$E$15)^($E$16-1))*EXP((-1)*((A2-$E$15)/$E$14)^$E$16)*$B$12</f>
        <v>0</v>
      </c>
      <c r="L2" s="2">
        <f>(J3-J2)*$B$12/(A3-A2)</f>
        <v>1.8604275593509856E-2</v>
      </c>
      <c r="M2" s="1">
        <f>WEIBULL(A2,$N$16,475,1)</f>
        <v>2.8432588318103767E-2</v>
      </c>
      <c r="N2" s="1">
        <f>(WEIBULL(A2,$N$16,475,0))*$B$12</f>
        <v>3.3629395195607328E-2</v>
      </c>
    </row>
    <row r="3" spans="1:15" x14ac:dyDescent="0.2">
      <c r="A3" s="1">
        <v>400</v>
      </c>
      <c r="B3" s="1">
        <v>1</v>
      </c>
      <c r="C3" s="7">
        <f t="shared" ref="C3:C11" si="1">B3/B$12</f>
        <v>3.3333333333333333E-2</v>
      </c>
      <c r="D3" s="6">
        <f>C3+D2</f>
        <v>3.3333333333333333E-2</v>
      </c>
      <c r="E3" s="9">
        <f t="shared" si="0"/>
        <v>1.3333333333333333E-3</v>
      </c>
      <c r="F3" s="1">
        <f t="shared" ref="F3:F11" si="2">(A3-$B$14)/$B$16</f>
        <v>-2.4991347983821184</v>
      </c>
      <c r="G3" s="1">
        <f t="shared" ref="G3:G11" si="3">NORMSDIST(F3)</f>
        <v>6.2248472511926495E-3</v>
      </c>
      <c r="H3" s="1">
        <f t="shared" ref="H3:H11" si="4">NORMINV(G3,$B$14,$B$16)</f>
        <v>400</v>
      </c>
      <c r="I3" s="2">
        <f t="shared" ref="I3:I10" si="5">(G4-G3)*$B$12/(A4-A3)</f>
        <v>4.4896993049676939E-2</v>
      </c>
      <c r="J3" s="23">
        <f t="shared" ref="J3:J11" si="6">(1-EXP((-1)*((A3-$E$15)/$E$14)^$E$16))</f>
        <v>1.5503562994591547E-2</v>
      </c>
      <c r="K3" s="2">
        <f t="shared" ref="K3:K11" si="7">($E$16/(($E$14)^3))*((A3-$E$15)^($E$16-1))*EXP((-1)*((A3-$E$15)/$E$14)^$E$16)*$B$12</f>
        <v>5.537792458155423E-2</v>
      </c>
      <c r="L3" s="2">
        <f t="shared" ref="L3:L10" si="8">(J4-J3)*$B$12/(A4-A3)</f>
        <v>0.12239944130497558</v>
      </c>
      <c r="M3" s="1">
        <f t="shared" ref="M3:M10" si="9">WEIBULL(A3,$N$16,475,1)</f>
        <v>7.3132256203635851E-2</v>
      </c>
      <c r="N3" s="1">
        <f t="shared" ref="N3:N10" si="10">(WEIBULL(A3,$N$16,475,0))*$B$12</f>
        <v>7.9189211090991446E-2</v>
      </c>
    </row>
    <row r="4" spans="1:15" x14ac:dyDescent="0.2">
      <c r="A4" s="1">
        <v>425</v>
      </c>
      <c r="B4" s="1">
        <v>2</v>
      </c>
      <c r="C4" s="7">
        <f t="shared" si="1"/>
        <v>6.6666666666666666E-2</v>
      </c>
      <c r="D4" s="6">
        <f t="shared" ref="D4:D11" si="11">C4+D3</f>
        <v>0.1</v>
      </c>
      <c r="E4" s="9">
        <f t="shared" si="0"/>
        <v>2.6666666666666666E-3</v>
      </c>
      <c r="F4" s="1">
        <f t="shared" si="2"/>
        <v>-1.7099343357351338</v>
      </c>
      <c r="G4" s="1">
        <f t="shared" si="3"/>
        <v>4.3639008125923431E-2</v>
      </c>
      <c r="H4" s="1">
        <f t="shared" si="4"/>
        <v>425</v>
      </c>
      <c r="I4" s="2">
        <f t="shared" si="5"/>
        <v>0.16194682228548582</v>
      </c>
      <c r="J4" s="23">
        <f t="shared" si="6"/>
        <v>0.11750309741540454</v>
      </c>
      <c r="K4" s="2">
        <f t="shared" si="7"/>
        <v>0.19856180308153401</v>
      </c>
      <c r="L4" s="2">
        <f t="shared" si="8"/>
        <v>0.27201706957571264</v>
      </c>
      <c r="M4" s="1">
        <f t="shared" si="9"/>
        <v>0.17184208114505048</v>
      </c>
      <c r="N4" s="1">
        <f t="shared" si="10"/>
        <v>0.16533566596908067</v>
      </c>
    </row>
    <row r="5" spans="1:15" x14ac:dyDescent="0.2">
      <c r="A5" s="1">
        <v>450</v>
      </c>
      <c r="B5" s="1">
        <v>4</v>
      </c>
      <c r="C5" s="7">
        <f t="shared" si="1"/>
        <v>0.13333333333333333</v>
      </c>
      <c r="D5" s="6">
        <f t="shared" si="11"/>
        <v>0.23333333333333334</v>
      </c>
      <c r="E5" s="9">
        <f t="shared" si="0"/>
        <v>5.3333333333333332E-3</v>
      </c>
      <c r="F5" s="1">
        <f t="shared" si="2"/>
        <v>-0.92073387308814925</v>
      </c>
      <c r="G5" s="1">
        <f t="shared" si="3"/>
        <v>0.17859469336382827</v>
      </c>
      <c r="H5" s="1">
        <f t="shared" si="4"/>
        <v>450</v>
      </c>
      <c r="I5" s="2">
        <f t="shared" si="5"/>
        <v>0.32289838303309842</v>
      </c>
      <c r="J5" s="23">
        <f t="shared" si="6"/>
        <v>0.34418398872849842</v>
      </c>
      <c r="K5" s="2">
        <f t="shared" si="7"/>
        <v>0.3320068557061977</v>
      </c>
      <c r="L5" s="2">
        <f t="shared" si="8"/>
        <v>0.34552388412007112</v>
      </c>
      <c r="M5" s="1">
        <f t="shared" si="9"/>
        <v>0.35879735516052419</v>
      </c>
      <c r="N5" s="1">
        <f t="shared" si="10"/>
        <v>0.28495669646619326</v>
      </c>
    </row>
    <row r="6" spans="1:15" x14ac:dyDescent="0.2">
      <c r="A6" s="1">
        <v>475</v>
      </c>
      <c r="B6" s="1">
        <v>12</v>
      </c>
      <c r="C6" s="7">
        <f t="shared" si="1"/>
        <v>0.4</v>
      </c>
      <c r="D6" s="6">
        <f t="shared" si="11"/>
        <v>0.6333333333333333</v>
      </c>
      <c r="E6" s="9">
        <f t="shared" si="0"/>
        <v>1.6E-2</v>
      </c>
      <c r="F6" s="1">
        <f t="shared" si="2"/>
        <v>-0.13153341044116468</v>
      </c>
      <c r="G6" s="1">
        <f t="shared" si="3"/>
        <v>0.44767667922474363</v>
      </c>
      <c r="H6" s="1">
        <f t="shared" si="4"/>
        <v>475</v>
      </c>
      <c r="I6" s="2">
        <f t="shared" si="5"/>
        <v>0.35633672602773714</v>
      </c>
      <c r="J6" s="23">
        <f t="shared" si="6"/>
        <v>0.63212055882855767</v>
      </c>
      <c r="K6" s="2">
        <f t="shared" si="7"/>
        <v>0.33109149705429813</v>
      </c>
      <c r="L6" s="2">
        <f t="shared" si="8"/>
        <v>0.27125913850091976</v>
      </c>
      <c r="M6" s="1">
        <f t="shared" si="9"/>
        <v>0.63212055882855767</v>
      </c>
      <c r="N6" s="1">
        <f t="shared" si="10"/>
        <v>0.34851736532031374</v>
      </c>
    </row>
    <row r="7" spans="1:15" x14ac:dyDescent="0.2">
      <c r="A7" s="1">
        <v>500</v>
      </c>
      <c r="B7" s="1">
        <v>7</v>
      </c>
      <c r="C7" s="7">
        <f t="shared" si="1"/>
        <v>0.23333333333333334</v>
      </c>
      <c r="D7" s="6">
        <f t="shared" si="11"/>
        <v>0.8666666666666667</v>
      </c>
      <c r="E7" s="9">
        <f t="shared" si="0"/>
        <v>9.3333333333333341E-3</v>
      </c>
      <c r="F7" s="1">
        <f t="shared" si="2"/>
        <v>0.65766705220581989</v>
      </c>
      <c r="G7" s="1">
        <f t="shared" si="3"/>
        <v>0.7446239509145246</v>
      </c>
      <c r="H7" s="1">
        <f t="shared" si="4"/>
        <v>500</v>
      </c>
      <c r="I7" s="2">
        <f t="shared" si="5"/>
        <v>0.21769083911586543</v>
      </c>
      <c r="J7" s="23">
        <f t="shared" si="6"/>
        <v>0.85816984091265747</v>
      </c>
      <c r="K7" s="2">
        <f t="shared" si="7"/>
        <v>0.19944866121657545</v>
      </c>
      <c r="L7" s="2">
        <f t="shared" si="8"/>
        <v>0.12913444893081183</v>
      </c>
      <c r="M7" s="1">
        <f t="shared" si="9"/>
        <v>0.8844982412384137</v>
      </c>
      <c r="N7" s="1">
        <f t="shared" si="10"/>
        <v>0.22437632339723465</v>
      </c>
    </row>
    <row r="8" spans="1:15" x14ac:dyDescent="0.2">
      <c r="A8" s="1">
        <v>525</v>
      </c>
      <c r="B8" s="1">
        <v>3</v>
      </c>
      <c r="C8" s="7">
        <f t="shared" si="1"/>
        <v>0.1</v>
      </c>
      <c r="D8" s="6">
        <f t="shared" si="11"/>
        <v>0.96666666666666667</v>
      </c>
      <c r="E8" s="9">
        <f t="shared" si="0"/>
        <v>4.0000000000000001E-3</v>
      </c>
      <c r="F8" s="1">
        <f t="shared" si="2"/>
        <v>1.4468675148528043</v>
      </c>
      <c r="G8" s="1">
        <f t="shared" si="3"/>
        <v>0.9260329835110791</v>
      </c>
      <c r="H8" s="1">
        <f t="shared" si="4"/>
        <v>525</v>
      </c>
      <c r="I8" s="2">
        <f t="shared" si="5"/>
        <v>7.3552028580224166E-2</v>
      </c>
      <c r="J8" s="23">
        <f t="shared" si="6"/>
        <v>0.96578188168833401</v>
      </c>
      <c r="K8" s="2">
        <f t="shared" si="7"/>
        <v>6.9291689581123708E-2</v>
      </c>
      <c r="L8" s="2">
        <f t="shared" si="8"/>
        <v>3.5417127863314149E-2</v>
      </c>
      <c r="M8" s="1">
        <f t="shared" si="9"/>
        <v>0.9887490545424753</v>
      </c>
      <c r="N8" s="1">
        <f t="shared" si="10"/>
        <v>4.3274059352508894E-2</v>
      </c>
    </row>
    <row r="9" spans="1:15" x14ac:dyDescent="0.2">
      <c r="A9" s="1">
        <v>550</v>
      </c>
      <c r="B9" s="1">
        <v>1</v>
      </c>
      <c r="C9" s="7">
        <f t="shared" si="1"/>
        <v>3.3333333333333333E-2</v>
      </c>
      <c r="D9" s="6">
        <f t="shared" si="11"/>
        <v>1</v>
      </c>
      <c r="E9" s="9">
        <f t="shared" si="0"/>
        <v>1.3333333333333333E-3</v>
      </c>
      <c r="F9" s="1">
        <f t="shared" si="2"/>
        <v>2.2360679774997889</v>
      </c>
      <c r="G9" s="1">
        <f t="shared" si="3"/>
        <v>0.9873263406612659</v>
      </c>
      <c r="H9" s="1">
        <f t="shared" si="4"/>
        <v>550</v>
      </c>
      <c r="I9" s="2">
        <f t="shared" si="5"/>
        <v>1.3717915959387339E-2</v>
      </c>
      <c r="J9" s="23">
        <f t="shared" si="6"/>
        <v>0.99529615490776246</v>
      </c>
      <c r="K9" s="2">
        <f t="shared" si="7"/>
        <v>1.2964973035479752E-2</v>
      </c>
      <c r="L9" s="2">
        <f t="shared" si="8"/>
        <v>5.2420589572020225E-3</v>
      </c>
      <c r="M9" s="1">
        <f t="shared" si="9"/>
        <v>0.99987860524184002</v>
      </c>
      <c r="N9" s="1">
        <f t="shared" si="10"/>
        <v>8.9554199577485788E-4</v>
      </c>
    </row>
    <row r="10" spans="1:15" x14ac:dyDescent="0.2">
      <c r="A10" s="1">
        <v>575</v>
      </c>
      <c r="B10" s="1">
        <v>0</v>
      </c>
      <c r="C10" s="7">
        <f t="shared" si="1"/>
        <v>0</v>
      </c>
      <c r="D10" s="6">
        <f t="shared" si="11"/>
        <v>1</v>
      </c>
      <c r="E10" s="9">
        <f t="shared" si="0"/>
        <v>0</v>
      </c>
      <c r="F10" s="1">
        <f t="shared" si="2"/>
        <v>3.0252684401467733</v>
      </c>
      <c r="G10" s="1">
        <f t="shared" si="3"/>
        <v>0.99875793729408868</v>
      </c>
      <c r="H10" s="1">
        <f t="shared" si="4"/>
        <v>575.00000000000034</v>
      </c>
      <c r="I10" s="2">
        <f t="shared" si="5"/>
        <v>1.4085895749333054E-3</v>
      </c>
      <c r="J10" s="23">
        <f t="shared" si="6"/>
        <v>0.99966453737209748</v>
      </c>
      <c r="K10" s="2">
        <f t="shared" si="7"/>
        <v>1.2076654604490427E-3</v>
      </c>
      <c r="L10" s="2">
        <f t="shared" si="8"/>
        <v>3.8899403023120451E-4</v>
      </c>
      <c r="M10" s="1">
        <f t="shared" si="9"/>
        <v>0.9999999764372679</v>
      </c>
      <c r="N10" s="1">
        <f t="shared" si="10"/>
        <v>3.2387978309135189E-7</v>
      </c>
    </row>
    <row r="11" spans="1:15" x14ac:dyDescent="0.2">
      <c r="A11" s="1">
        <v>600</v>
      </c>
      <c r="B11" s="1">
        <v>0</v>
      </c>
      <c r="C11" s="7">
        <f t="shared" si="1"/>
        <v>0</v>
      </c>
      <c r="D11" s="6">
        <f t="shared" si="11"/>
        <v>1</v>
      </c>
      <c r="E11" s="9">
        <f t="shared" si="0"/>
        <v>0</v>
      </c>
      <c r="F11" s="1">
        <f t="shared" si="2"/>
        <v>3.8144689027937582</v>
      </c>
      <c r="G11" s="1">
        <f t="shared" si="3"/>
        <v>0.99993176193986644</v>
      </c>
      <c r="H11" s="1">
        <f t="shared" si="4"/>
        <v>599.99999999999693</v>
      </c>
      <c r="I11" s="2"/>
      <c r="J11" s="23">
        <f t="shared" si="6"/>
        <v>0.99998869906395682</v>
      </c>
      <c r="K11" s="2">
        <f t="shared" si="7"/>
        <v>5.1489889846585368E-5</v>
      </c>
      <c r="L11" s="2"/>
    </row>
    <row r="12" spans="1:15" x14ac:dyDescent="0.2">
      <c r="A12" s="1" t="s">
        <v>2</v>
      </c>
      <c r="B12" s="1">
        <f>SUM(B2:B11)</f>
        <v>30</v>
      </c>
      <c r="E12" s="9"/>
    </row>
    <row r="13" spans="1:15" x14ac:dyDescent="0.2">
      <c r="A13" s="8" t="s">
        <v>5</v>
      </c>
      <c r="B13" s="1">
        <f>A3-A2</f>
        <v>25</v>
      </c>
      <c r="D13" s="2" t="s">
        <v>14</v>
      </c>
      <c r="M13" s="22" t="s">
        <v>23</v>
      </c>
    </row>
    <row r="14" spans="1:15" x14ac:dyDescent="0.2">
      <c r="A14" s="8" t="s">
        <v>6</v>
      </c>
      <c r="B14" s="1">
        <f>(A2*B2+A3*B3+A4*B4+A5*B5+A6*B6+A7*B7+A8*B8+A9*B9+A10*B10)/B12</f>
        <v>479.16666666666669</v>
      </c>
      <c r="D14" s="22" t="s">
        <v>15</v>
      </c>
      <c r="E14" s="1">
        <v>100</v>
      </c>
      <c r="G14" s="1" t="s">
        <v>25</v>
      </c>
      <c r="M14" s="22" t="s">
        <v>15</v>
      </c>
      <c r="N14" s="1">
        <v>0</v>
      </c>
    </row>
    <row r="15" spans="1:15" x14ac:dyDescent="0.2">
      <c r="A15" s="8" t="s">
        <v>7</v>
      </c>
      <c r="B15" s="1">
        <f>((A2-$B$14)^2*B2+(A3-$B$14)^2*B3+(A4-$B$14)^2*B4+(A5-$B$14)^2*B5+(A6-$B$14)^2*B6+(A7-$B$14)^2*B7+(A8-$B$14)^2*B8+(A9-$B$14)^2*B9)/B12</f>
        <v>1003.4722222222223</v>
      </c>
      <c r="D15" s="22" t="s">
        <v>16</v>
      </c>
      <c r="E15" s="8">
        <v>375</v>
      </c>
      <c r="G15" s="1" t="s">
        <v>26</v>
      </c>
      <c r="H15" s="1" t="s">
        <v>27</v>
      </c>
      <c r="I15" s="1" t="s">
        <v>28</v>
      </c>
      <c r="M15" s="22" t="s">
        <v>16</v>
      </c>
      <c r="N15" s="8">
        <v>475</v>
      </c>
      <c r="O15" s="8" t="s">
        <v>22</v>
      </c>
    </row>
    <row r="16" spans="1:15" ht="20.25" x14ac:dyDescent="0.2">
      <c r="A16" s="8" t="s">
        <v>8</v>
      </c>
      <c r="B16" s="1">
        <f>SQRT(B15)</f>
        <v>31.677629681247023</v>
      </c>
      <c r="D16" s="22" t="s">
        <v>13</v>
      </c>
      <c r="E16" s="8">
        <v>3</v>
      </c>
      <c r="I16" s="25" t="s">
        <v>29</v>
      </c>
      <c r="M16" s="22" t="s">
        <v>13</v>
      </c>
      <c r="N16" s="8">
        <v>15</v>
      </c>
      <c r="O16" s="8" t="s">
        <v>21</v>
      </c>
    </row>
    <row r="17" spans="4:5" x14ac:dyDescent="0.2">
      <c r="D17" s="22"/>
      <c r="E17" s="8"/>
    </row>
    <row r="39" spans="3:24" x14ac:dyDescent="0.2">
      <c r="C39" s="24"/>
    </row>
    <row r="40" spans="3:24" x14ac:dyDescent="0.2">
      <c r="C40" s="24"/>
    </row>
    <row r="41" spans="3:24" x14ac:dyDescent="0.2">
      <c r="C41" s="24"/>
    </row>
    <row r="42" spans="3:24" x14ac:dyDescent="0.2">
      <c r="C42" s="24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3:24" x14ac:dyDescent="0.2">
      <c r="C43" s="2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3:24" x14ac:dyDescent="0.2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3:24" x14ac:dyDescent="0.2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3:24" x14ac:dyDescent="0.2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3:24" x14ac:dyDescent="0.2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3:24" x14ac:dyDescent="0.2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spans="1:24" x14ac:dyDescent="0.2"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spans="1:24" x14ac:dyDescent="0.2"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spans="1:24" x14ac:dyDescent="0.2">
      <c r="A51" s="10"/>
      <c r="B51" s="10"/>
      <c r="C51" s="11"/>
      <c r="D51" s="11"/>
      <c r="E51" s="10"/>
      <c r="F51" s="10"/>
      <c r="G51" s="10"/>
      <c r="H51" s="10"/>
      <c r="I51" s="10"/>
      <c r="J51" s="12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spans="1:24" x14ac:dyDescent="0.2">
      <c r="A52" s="10"/>
      <c r="B52" s="10"/>
      <c r="C52" s="11"/>
      <c r="D52" s="11"/>
      <c r="E52" s="10"/>
      <c r="F52" s="10"/>
      <c r="G52" s="10"/>
      <c r="H52" s="10"/>
      <c r="I52" s="10"/>
      <c r="J52" s="1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spans="1:24" x14ac:dyDescent="0.2">
      <c r="A53" s="10"/>
      <c r="B53" s="10"/>
      <c r="C53" s="11"/>
      <c r="D53" s="11"/>
      <c r="E53" s="10"/>
      <c r="F53" s="10"/>
      <c r="G53" s="10"/>
      <c r="H53" s="10"/>
      <c r="I53" s="10"/>
      <c r="J53" s="12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spans="1:24" x14ac:dyDescent="0.2">
      <c r="A54" s="10"/>
      <c r="B54" s="10"/>
      <c r="C54" s="11"/>
      <c r="D54" s="11"/>
      <c r="E54" s="10"/>
      <c r="F54" s="10"/>
      <c r="G54" s="10"/>
      <c r="H54" s="10"/>
      <c r="I54" s="10"/>
      <c r="J54" s="12"/>
      <c r="K54" s="4"/>
      <c r="L54" s="4"/>
      <c r="M54" s="4"/>
      <c r="N54" s="4"/>
      <c r="O54"/>
      <c r="P54"/>
      <c r="Q54"/>
      <c r="R54"/>
      <c r="S54"/>
      <c r="T54"/>
      <c r="U54"/>
      <c r="V54"/>
      <c r="W54"/>
      <c r="X54"/>
    </row>
    <row r="55" spans="1:24" x14ac:dyDescent="0.2">
      <c r="A55" s="10"/>
      <c r="B55" s="10"/>
      <c r="C55" s="11"/>
      <c r="D55" s="11"/>
      <c r="E55" s="10"/>
      <c r="F55" s="10"/>
      <c r="G55" s="10"/>
      <c r="H55" s="10"/>
      <c r="I55" s="13"/>
      <c r="J55" s="14"/>
      <c r="K55" s="4"/>
      <c r="L55" s="4"/>
      <c r="M55" s="5"/>
      <c r="N55" s="5"/>
      <c r="O55"/>
      <c r="P55"/>
      <c r="Q55"/>
      <c r="R55"/>
      <c r="S55"/>
      <c r="T55"/>
      <c r="U55"/>
      <c r="V55"/>
      <c r="W55"/>
      <c r="X55"/>
    </row>
    <row r="56" spans="1:24" x14ac:dyDescent="0.2">
      <c r="A56" s="10"/>
      <c r="B56" s="10"/>
      <c r="C56" s="11"/>
      <c r="D56" s="11"/>
      <c r="E56" s="10"/>
      <c r="F56" s="15"/>
      <c r="G56" s="10"/>
      <c r="H56" s="10"/>
      <c r="I56" s="12"/>
      <c r="J56" s="16"/>
      <c r="K56" s="4"/>
      <c r="L56" s="4"/>
      <c r="M56" s="5"/>
      <c r="N56" s="5"/>
      <c r="O56"/>
      <c r="P56"/>
      <c r="Q56"/>
      <c r="R56"/>
      <c r="S56"/>
      <c r="T56"/>
      <c r="U56"/>
      <c r="V56"/>
      <c r="W56"/>
      <c r="X56"/>
    </row>
    <row r="57" spans="1:24" x14ac:dyDescent="0.2">
      <c r="A57" s="10"/>
      <c r="B57" s="10"/>
      <c r="C57" s="11"/>
      <c r="D57" s="11"/>
      <c r="E57" s="10"/>
      <c r="F57" s="15"/>
      <c r="G57" s="10"/>
      <c r="H57" s="10"/>
      <c r="I57" s="12"/>
      <c r="J57" s="16"/>
      <c r="K57" s="4"/>
      <c r="L57" s="4"/>
      <c r="M57" s="5"/>
      <c r="N57" s="5"/>
      <c r="O57"/>
      <c r="P57"/>
      <c r="Q57"/>
      <c r="R57"/>
      <c r="S57"/>
      <c r="T57"/>
      <c r="U57"/>
      <c r="V57"/>
      <c r="W57"/>
      <c r="X57"/>
    </row>
    <row r="58" spans="1:24" x14ac:dyDescent="0.2">
      <c r="A58" s="10"/>
      <c r="B58" s="10"/>
      <c r="C58" s="11"/>
      <c r="D58" s="11"/>
      <c r="E58" s="10"/>
      <c r="F58" s="15"/>
      <c r="G58" s="10"/>
      <c r="H58" s="10"/>
      <c r="I58" s="12"/>
      <c r="J58" s="16"/>
      <c r="K58" s="4"/>
      <c r="L58" s="4"/>
      <c r="M58" s="5"/>
      <c r="N58" s="5"/>
      <c r="O58"/>
      <c r="P58"/>
      <c r="Q58"/>
      <c r="R58"/>
      <c r="S58"/>
      <c r="T58"/>
      <c r="U58"/>
      <c r="V58"/>
      <c r="W58"/>
      <c r="X58"/>
    </row>
    <row r="59" spans="1:24" x14ac:dyDescent="0.2">
      <c r="A59" s="10"/>
      <c r="B59" s="10"/>
      <c r="C59" s="11"/>
      <c r="D59" s="11"/>
      <c r="E59" s="10"/>
      <c r="F59" s="15"/>
      <c r="G59" s="10"/>
      <c r="H59" s="10"/>
      <c r="I59" s="12"/>
      <c r="J59" s="16"/>
      <c r="K59" s="4"/>
      <c r="L59" s="4"/>
      <c r="M59" s="5"/>
      <c r="N59" s="5"/>
      <c r="O59"/>
      <c r="P59"/>
      <c r="Q59"/>
      <c r="R59"/>
      <c r="S59"/>
      <c r="T59"/>
      <c r="U59"/>
      <c r="V59"/>
      <c r="W59"/>
      <c r="X59"/>
    </row>
    <row r="60" spans="1:24" x14ac:dyDescent="0.2">
      <c r="A60" s="10"/>
      <c r="B60" s="10"/>
      <c r="C60" s="11"/>
      <c r="D60" s="11"/>
      <c r="E60" s="10"/>
      <c r="F60" s="15"/>
      <c r="G60" s="10"/>
      <c r="H60" s="10"/>
      <c r="I60" s="12"/>
      <c r="J60" s="16"/>
      <c r="K60" s="4"/>
      <c r="L60" s="4"/>
      <c r="M60" s="5"/>
      <c r="N60" s="5"/>
      <c r="O60"/>
      <c r="P60"/>
      <c r="Q60"/>
      <c r="R60"/>
      <c r="S60"/>
      <c r="T60"/>
      <c r="U60"/>
      <c r="V60"/>
      <c r="W60"/>
      <c r="X60"/>
    </row>
    <row r="61" spans="1:24" x14ac:dyDescent="0.2">
      <c r="A61" s="10"/>
      <c r="B61" s="10"/>
      <c r="C61" s="11"/>
      <c r="D61" s="11"/>
      <c r="E61" s="10"/>
      <c r="F61" s="15"/>
      <c r="G61" s="10"/>
      <c r="H61" s="10"/>
      <c r="I61" s="12"/>
      <c r="J61" s="16"/>
      <c r="K61" s="4"/>
      <c r="L61" s="4"/>
      <c r="M61" s="5"/>
      <c r="N61" s="5"/>
      <c r="O61"/>
      <c r="P61"/>
      <c r="Q61"/>
      <c r="R61"/>
      <c r="S61"/>
      <c r="T61"/>
      <c r="U61"/>
      <c r="V61"/>
      <c r="W61"/>
      <c r="X61"/>
    </row>
    <row r="62" spans="1:24" x14ac:dyDescent="0.2">
      <c r="A62" s="10"/>
      <c r="B62" s="10"/>
      <c r="C62" s="11"/>
      <c r="D62" s="11"/>
      <c r="E62" s="10"/>
      <c r="F62" s="15"/>
      <c r="G62" s="10"/>
      <c r="H62" s="10"/>
      <c r="I62" s="12"/>
      <c r="J62" s="16"/>
      <c r="K62" s="4"/>
      <c r="L62" s="4"/>
      <c r="M62" s="5"/>
      <c r="N62" s="5"/>
      <c r="O62"/>
      <c r="P62"/>
      <c r="Q62"/>
      <c r="R62"/>
      <c r="S62"/>
      <c r="T62"/>
      <c r="U62"/>
      <c r="V62"/>
      <c r="W62"/>
      <c r="X62"/>
    </row>
    <row r="63" spans="1:24" x14ac:dyDescent="0.2">
      <c r="A63" s="10"/>
      <c r="B63" s="10"/>
      <c r="C63" s="11"/>
      <c r="D63" s="11"/>
      <c r="E63" s="10"/>
      <c r="F63" s="15"/>
      <c r="G63" s="10"/>
      <c r="H63" s="10"/>
      <c r="I63" s="12"/>
      <c r="J63" s="16"/>
      <c r="K63" s="4"/>
      <c r="L63" s="4"/>
      <c r="M63" s="5"/>
      <c r="N63" s="5"/>
      <c r="O63"/>
      <c r="P63"/>
      <c r="Q63"/>
      <c r="R63"/>
      <c r="S63"/>
      <c r="T63"/>
      <c r="U63"/>
      <c r="V63"/>
      <c r="W63"/>
      <c r="X63"/>
    </row>
    <row r="64" spans="1:24" x14ac:dyDescent="0.2">
      <c r="A64" s="10"/>
      <c r="B64" s="13"/>
      <c r="C64" s="12"/>
      <c r="D64" s="11"/>
      <c r="E64" s="10"/>
      <c r="F64" s="15"/>
      <c r="G64" s="10"/>
      <c r="H64" s="10"/>
      <c r="I64" s="12"/>
      <c r="J64" s="16"/>
      <c r="K64" s="4"/>
      <c r="L64" s="4"/>
      <c r="M64" s="5"/>
      <c r="N64" s="5"/>
      <c r="O64"/>
      <c r="P64"/>
      <c r="Q64"/>
      <c r="R64"/>
      <c r="S64"/>
      <c r="T64"/>
      <c r="U64"/>
      <c r="V64"/>
      <c r="W64"/>
      <c r="X64"/>
    </row>
    <row r="65" spans="1:24" x14ac:dyDescent="0.2">
      <c r="A65" s="10"/>
      <c r="B65" s="10"/>
      <c r="C65" s="11"/>
      <c r="D65" s="11"/>
      <c r="E65" s="10"/>
      <c r="F65" s="15"/>
      <c r="G65" s="10"/>
      <c r="H65" s="10"/>
      <c r="I65" s="12"/>
      <c r="J65" s="16"/>
      <c r="K65" s="4"/>
      <c r="L65" s="4"/>
      <c r="M65" s="4"/>
      <c r="N65" s="4"/>
      <c r="O65"/>
      <c r="P65"/>
      <c r="Q65"/>
      <c r="R65"/>
      <c r="S65"/>
      <c r="T65"/>
      <c r="U65"/>
      <c r="V65"/>
      <c r="W65"/>
      <c r="X65"/>
    </row>
    <row r="66" spans="1:24" x14ac:dyDescent="0.2">
      <c r="A66" s="10"/>
      <c r="B66" s="10"/>
      <c r="C66" s="11"/>
      <c r="D66" s="11"/>
      <c r="E66" s="10"/>
      <c r="F66" s="10"/>
      <c r="G66" s="10"/>
      <c r="H66" s="10"/>
      <c r="I66" s="12"/>
      <c r="J66" s="12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spans="1:24" x14ac:dyDescent="0.2">
      <c r="A67" s="10"/>
      <c r="B67" s="10"/>
      <c r="C67" s="11"/>
      <c r="D67" s="11"/>
      <c r="E67" s="17"/>
      <c r="F67" s="10"/>
      <c r="G67" s="10"/>
      <c r="H67" s="10"/>
      <c r="I67" s="10"/>
      <c r="J67" s="12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spans="1:24" x14ac:dyDescent="0.2">
      <c r="A68" s="10"/>
      <c r="B68" s="10"/>
      <c r="C68" s="11"/>
      <c r="D68" s="11"/>
      <c r="E68" s="10"/>
      <c r="F68" s="10"/>
      <c r="G68" s="10"/>
      <c r="H68" s="10"/>
      <c r="I68" s="10"/>
      <c r="J68" s="12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spans="1:24" x14ac:dyDescent="0.2">
      <c r="A69" s="10"/>
      <c r="B69" s="10"/>
      <c r="C69" s="11"/>
      <c r="D69" s="11"/>
      <c r="E69" s="10"/>
      <c r="F69" s="10"/>
      <c r="G69" s="10"/>
      <c r="H69" s="10"/>
      <c r="I69" s="10"/>
      <c r="J69" s="12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spans="1:24" x14ac:dyDescent="0.2">
      <c r="A70" s="10"/>
      <c r="B70" s="10"/>
      <c r="C70" s="11"/>
      <c r="D70" s="18"/>
      <c r="E70" s="19"/>
      <c r="F70" s="19"/>
      <c r="G70" s="10"/>
      <c r="H70" s="10"/>
      <c r="I70" s="10"/>
      <c r="J70" s="10"/>
    </row>
    <row r="71" spans="1:24" x14ac:dyDescent="0.2">
      <c r="A71" s="10"/>
      <c r="B71" s="10"/>
      <c r="C71" s="11"/>
      <c r="D71" s="18"/>
      <c r="E71" s="19"/>
      <c r="F71" s="19"/>
      <c r="G71" s="10"/>
      <c r="H71" s="10"/>
      <c r="I71" s="10"/>
      <c r="J71" s="10"/>
    </row>
    <row r="72" spans="1:24" x14ac:dyDescent="0.2">
      <c r="A72" s="10"/>
      <c r="B72" s="10"/>
      <c r="C72" s="11"/>
      <c r="D72" s="18"/>
      <c r="E72" s="19"/>
      <c r="F72" s="19"/>
      <c r="G72" s="10"/>
      <c r="H72" s="10"/>
      <c r="I72" s="10"/>
      <c r="J72" s="10"/>
    </row>
    <row r="73" spans="1:24" x14ac:dyDescent="0.2">
      <c r="D73" s="20"/>
      <c r="E73" s="21"/>
      <c r="F73" s="3"/>
    </row>
    <row r="74" spans="1:24" x14ac:dyDescent="0.2">
      <c r="D74" s="20"/>
      <c r="E74" s="3"/>
      <c r="F74" s="3"/>
    </row>
    <row r="75" spans="1:24" x14ac:dyDescent="0.2">
      <c r="D75" s="20"/>
      <c r="E75" s="3"/>
      <c r="F75" s="3"/>
    </row>
    <row r="76" spans="1:24" x14ac:dyDescent="0.2">
      <c r="D76" s="20"/>
      <c r="E76" s="3"/>
      <c r="F76" s="3"/>
    </row>
  </sheetData>
  <phoneticPr fontId="0" type="noConversion"/>
  <pageMargins left="0.19685039370078741" right="0.19685039370078741" top="0.19685039370078741" bottom="0.19685039370078741" header="0.19685039370078741" footer="0.1181102362204724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TD26 ex1</vt:lpstr>
      <vt:lpstr>'TD26 ex1'!Zone_d_impression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geii</cp:lastModifiedBy>
  <cp:lastPrinted>2015-09-18T07:39:59Z</cp:lastPrinted>
  <dcterms:created xsi:type="dcterms:W3CDTF">1996-10-21T11:03:58Z</dcterms:created>
  <dcterms:modified xsi:type="dcterms:W3CDTF">2018-02-15T10:48:13Z</dcterms:modified>
</cp:coreProperties>
</file>