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motrans\Desktop\"/>
    </mc:Choice>
  </mc:AlternateContent>
  <bookViews>
    <workbookView xWindow="0" yWindow="0" windowWidth="19200" windowHeight="11595" activeTab="2"/>
  </bookViews>
  <sheets>
    <sheet name="Données bruts" sheetId="1" r:id="rId1"/>
    <sheet name="planning" sheetId="2" r:id="rId2"/>
    <sheet name="Corrigé perso" sheetId="6" r:id="rId3"/>
    <sheet name="dimensions" sheetId="3" r:id="rId4"/>
    <sheet name="Budget" sheetId="4" r:id="rId5"/>
    <sheet name="TEST planning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6" l="1"/>
  <c r="F28" i="6"/>
  <c r="F29" i="6"/>
  <c r="F30" i="6"/>
  <c r="F31" i="6"/>
  <c r="F32" i="6"/>
  <c r="F33" i="6"/>
  <c r="F34" i="6"/>
  <c r="F35" i="6"/>
  <c r="F36" i="6"/>
  <c r="F37" i="6"/>
  <c r="F26" i="6"/>
  <c r="L26" i="6" s="1"/>
  <c r="M27" i="6"/>
  <c r="M28" i="6"/>
  <c r="M29" i="6"/>
  <c r="M30" i="6"/>
  <c r="M31" i="6"/>
  <c r="M32" i="6"/>
  <c r="M33" i="6"/>
  <c r="M34" i="6"/>
  <c r="M35" i="6"/>
  <c r="M36" i="6"/>
  <c r="M37" i="6"/>
  <c r="I27" i="6"/>
  <c r="J27" i="6"/>
  <c r="K27" i="6"/>
  <c r="L27" i="6"/>
  <c r="N27" i="6"/>
  <c r="I28" i="6"/>
  <c r="J28" i="6"/>
  <c r="K28" i="6"/>
  <c r="L28" i="6"/>
  <c r="N28" i="6"/>
  <c r="I29" i="6"/>
  <c r="J29" i="6"/>
  <c r="K29" i="6"/>
  <c r="L29" i="6"/>
  <c r="N29" i="6"/>
  <c r="I30" i="6"/>
  <c r="J30" i="6"/>
  <c r="K30" i="6"/>
  <c r="L30" i="6"/>
  <c r="N30" i="6"/>
  <c r="I31" i="6"/>
  <c r="J31" i="6"/>
  <c r="K31" i="6"/>
  <c r="L31" i="6"/>
  <c r="N31" i="6"/>
  <c r="I32" i="6"/>
  <c r="J32" i="6"/>
  <c r="K32" i="6"/>
  <c r="L32" i="6"/>
  <c r="N32" i="6"/>
  <c r="I33" i="6"/>
  <c r="J33" i="6"/>
  <c r="K33" i="6"/>
  <c r="L33" i="6"/>
  <c r="N33" i="6"/>
  <c r="I34" i="6"/>
  <c r="J34" i="6"/>
  <c r="K34" i="6"/>
  <c r="L34" i="6"/>
  <c r="N34" i="6"/>
  <c r="I35" i="6"/>
  <c r="J35" i="6"/>
  <c r="K35" i="6"/>
  <c r="L35" i="6"/>
  <c r="N35" i="6"/>
  <c r="I36" i="6"/>
  <c r="J36" i="6"/>
  <c r="K36" i="6"/>
  <c r="L36" i="6"/>
  <c r="N36" i="6"/>
  <c r="I37" i="6"/>
  <c r="J37" i="6"/>
  <c r="K37" i="6"/>
  <c r="L37" i="6"/>
  <c r="N37" i="6"/>
  <c r="J26" i="6"/>
  <c r="K26" i="6"/>
  <c r="M26" i="6"/>
  <c r="N26" i="6"/>
  <c r="H27" i="6"/>
  <c r="H28" i="6"/>
  <c r="H29" i="6"/>
  <c r="H30" i="6"/>
  <c r="H31" i="6"/>
  <c r="H32" i="6"/>
  <c r="H33" i="6"/>
  <c r="H34" i="6"/>
  <c r="H35" i="6"/>
  <c r="H36" i="6"/>
  <c r="H37" i="6"/>
  <c r="H26" i="6"/>
  <c r="G27" i="6"/>
  <c r="G28" i="6"/>
  <c r="G29" i="6"/>
  <c r="G30" i="6"/>
  <c r="G31" i="6"/>
  <c r="G32" i="6"/>
  <c r="G33" i="6"/>
  <c r="G34" i="6"/>
  <c r="G35" i="6"/>
  <c r="G36" i="6"/>
  <c r="G37" i="6"/>
  <c r="G26" i="6"/>
  <c r="D26" i="6"/>
  <c r="D37" i="6"/>
  <c r="D36" i="6"/>
  <c r="D35" i="6"/>
  <c r="D34" i="6"/>
  <c r="D33" i="6"/>
  <c r="D32" i="6"/>
  <c r="D31" i="6"/>
  <c r="D30" i="6"/>
  <c r="D29" i="6"/>
  <c r="D28" i="6"/>
  <c r="D27" i="6"/>
  <c r="C27" i="6"/>
  <c r="C28" i="6"/>
  <c r="C29" i="6"/>
  <c r="C30" i="6"/>
  <c r="C31" i="6"/>
  <c r="C32" i="6"/>
  <c r="C33" i="6"/>
  <c r="C34" i="6"/>
  <c r="C35" i="6"/>
  <c r="C36" i="6"/>
  <c r="C37" i="6"/>
  <c r="C26" i="6"/>
  <c r="I26" i="6" s="1"/>
  <c r="O5" i="6"/>
  <c r="O6" i="6"/>
  <c r="O7" i="6"/>
  <c r="O8" i="6"/>
  <c r="O9" i="6"/>
  <c r="O10" i="6"/>
  <c r="O11" i="6"/>
  <c r="O12" i="6"/>
  <c r="O13" i="6"/>
  <c r="O14" i="6"/>
  <c r="O15" i="6"/>
  <c r="O16" i="6"/>
  <c r="O4" i="6"/>
  <c r="E27" i="6"/>
  <c r="E28" i="6"/>
  <c r="E29" i="6"/>
  <c r="E30" i="6"/>
  <c r="E31" i="6"/>
  <c r="E32" i="6"/>
  <c r="E33" i="6"/>
  <c r="E34" i="6"/>
  <c r="E35" i="6"/>
  <c r="E36" i="6"/>
  <c r="E37" i="6"/>
  <c r="E26" i="6"/>
  <c r="K5" i="6"/>
  <c r="K6" i="6"/>
  <c r="K7" i="6"/>
  <c r="K8" i="6"/>
  <c r="K9" i="6"/>
  <c r="K10" i="6"/>
  <c r="K11" i="6"/>
  <c r="K12" i="6"/>
  <c r="K13" i="6"/>
  <c r="K14" i="6"/>
  <c r="K15" i="6"/>
  <c r="K16" i="6"/>
  <c r="K4" i="6"/>
  <c r="L21" i="6"/>
  <c r="K21" i="6"/>
  <c r="J21" i="6"/>
  <c r="H21" i="6"/>
  <c r="N5" i="6"/>
  <c r="N6" i="6"/>
  <c r="N7" i="6"/>
  <c r="N8" i="6"/>
  <c r="N9" i="6"/>
  <c r="N10" i="6"/>
  <c r="N11" i="6"/>
  <c r="N12" i="6"/>
  <c r="N13" i="6"/>
  <c r="N14" i="6"/>
  <c r="N15" i="6"/>
  <c r="N16" i="6"/>
  <c r="M5" i="6"/>
  <c r="M6" i="6"/>
  <c r="M7" i="6"/>
  <c r="M8" i="6"/>
  <c r="M9" i="6"/>
  <c r="M10" i="6"/>
  <c r="M11" i="6"/>
  <c r="M12" i="6"/>
  <c r="M13" i="6"/>
  <c r="M14" i="6"/>
  <c r="M15" i="6"/>
  <c r="M16" i="6"/>
  <c r="M4" i="6"/>
  <c r="L5" i="6"/>
  <c r="L6" i="6"/>
  <c r="L7" i="6"/>
  <c r="L8" i="6"/>
  <c r="L9" i="6"/>
  <c r="L10" i="6"/>
  <c r="L11" i="6"/>
  <c r="L12" i="6"/>
  <c r="L13" i="6"/>
  <c r="L14" i="6"/>
  <c r="L15" i="6"/>
  <c r="L16" i="6"/>
  <c r="L4" i="6"/>
  <c r="J5" i="6"/>
  <c r="J6" i="6"/>
  <c r="J7" i="6"/>
  <c r="J8" i="6"/>
  <c r="J9" i="6"/>
  <c r="J10" i="6"/>
  <c r="J11" i="6"/>
  <c r="J12" i="6"/>
  <c r="J13" i="6"/>
  <c r="J14" i="6"/>
  <c r="J15" i="6"/>
  <c r="J16" i="6"/>
  <c r="J4" i="6"/>
  <c r="N4" i="6"/>
  <c r="I7" i="2"/>
  <c r="I8" i="2"/>
  <c r="I9" i="2"/>
  <c r="I10" i="2"/>
  <c r="I11" i="2"/>
  <c r="I12" i="2"/>
  <c r="I13" i="2"/>
  <c r="I14" i="2"/>
  <c r="I15" i="2"/>
  <c r="I16" i="2"/>
  <c r="I17" i="2"/>
  <c r="I6" i="2"/>
  <c r="D5" i="6"/>
  <c r="D6" i="6"/>
  <c r="D7" i="6"/>
  <c r="D8" i="6"/>
  <c r="D9" i="6"/>
  <c r="D10" i="6"/>
  <c r="D11" i="6"/>
  <c r="D12" i="6"/>
  <c r="D13" i="6"/>
  <c r="D14" i="6"/>
  <c r="D15" i="6"/>
  <c r="D16" i="6"/>
  <c r="D4" i="6"/>
  <c r="D16" i="3"/>
  <c r="F17" i="3"/>
  <c r="F16" i="3"/>
  <c r="F15" i="3"/>
  <c r="L7" i="3"/>
  <c r="J9" i="3"/>
  <c r="I4" i="6" l="1"/>
  <c r="I15" i="6"/>
  <c r="I13" i="6"/>
  <c r="I11" i="6"/>
  <c r="I9" i="6"/>
  <c r="I7" i="6"/>
  <c r="I5" i="6"/>
  <c r="I16" i="6"/>
  <c r="I14" i="6"/>
  <c r="I12" i="6"/>
  <c r="I10" i="6"/>
  <c r="I8" i="6"/>
  <c r="I6" i="6"/>
  <c r="C145" i="2"/>
  <c r="N43" i="2"/>
  <c r="M43" i="2"/>
  <c r="H43" i="2"/>
  <c r="N42" i="2"/>
  <c r="M42" i="2"/>
  <c r="H42" i="2"/>
  <c r="N41" i="2"/>
  <c r="M41" i="2"/>
  <c r="H41" i="2"/>
  <c r="N40" i="2"/>
  <c r="M40" i="2"/>
  <c r="H40" i="2"/>
  <c r="N39" i="2"/>
  <c r="M39" i="2"/>
  <c r="H39" i="2"/>
  <c r="N38" i="2"/>
  <c r="M38" i="2"/>
  <c r="H38" i="2"/>
  <c r="N37" i="2"/>
  <c r="M37" i="2"/>
  <c r="H37" i="2"/>
  <c r="N36" i="2"/>
  <c r="M36" i="2"/>
  <c r="H36" i="2"/>
  <c r="N35" i="2"/>
  <c r="M35" i="2"/>
  <c r="H35" i="2"/>
  <c r="N34" i="2"/>
  <c r="N44" i="2" s="1"/>
  <c r="M34" i="2"/>
  <c r="H34" i="2"/>
  <c r="H44" i="2" s="1"/>
  <c r="Q79" i="2"/>
  <c r="P79" i="2"/>
  <c r="M79" i="2"/>
  <c r="L79" i="2"/>
  <c r="I79" i="2"/>
  <c r="H79" i="2"/>
  <c r="E79" i="2"/>
  <c r="D79" i="2"/>
  <c r="C79" i="2"/>
  <c r="F79" i="2"/>
  <c r="G79" i="2"/>
  <c r="J79" i="2"/>
  <c r="K79" i="2"/>
  <c r="N79" i="2"/>
  <c r="O79" i="2"/>
  <c r="B15" i="4"/>
  <c r="D7" i="4"/>
  <c r="B16" i="4" s="1"/>
  <c r="D8" i="4"/>
  <c r="B17" i="4" s="1"/>
  <c r="D9" i="4"/>
  <c r="B18" i="4" s="1"/>
  <c r="D10" i="4"/>
  <c r="B19" i="4" s="1"/>
  <c r="D6" i="4"/>
  <c r="B79" i="2"/>
  <c r="K6" i="1"/>
  <c r="M6" i="1" s="1"/>
  <c r="K5" i="1"/>
  <c r="M5" i="1" s="1"/>
  <c r="F8" i="3"/>
  <c r="C33" i="2"/>
  <c r="C35" i="2" s="1"/>
  <c r="D30" i="2"/>
  <c r="C30" i="2"/>
  <c r="D29" i="2"/>
  <c r="C29" i="2"/>
  <c r="D31" i="2"/>
  <c r="D32" i="2" s="1"/>
  <c r="D17" i="3"/>
  <c r="D18" i="3" s="1"/>
  <c r="D33" i="2" s="1"/>
  <c r="D35" i="2" s="1"/>
  <c r="I10" i="3"/>
  <c r="E10" i="3"/>
  <c r="C16" i="3"/>
  <c r="C17" i="3" s="1"/>
  <c r="C18" i="3" s="1"/>
  <c r="F9" i="3"/>
  <c r="H10" i="3"/>
  <c r="G10" i="3"/>
  <c r="C15" i="3"/>
  <c r="D10" i="3"/>
  <c r="C10" i="3"/>
  <c r="J11" i="3"/>
  <c r="F11" i="3"/>
  <c r="D14" i="3"/>
  <c r="J8" i="3"/>
  <c r="C14" i="3"/>
  <c r="D48" i="2"/>
  <c r="H32" i="2"/>
  <c r="H33" i="2"/>
  <c r="G32" i="2"/>
  <c r="G33" i="2"/>
  <c r="G34" i="2"/>
  <c r="G35" i="2"/>
  <c r="G36" i="2"/>
  <c r="G37" i="2"/>
  <c r="G38" i="2"/>
  <c r="G39" i="2"/>
  <c r="G40" i="2"/>
  <c r="G41" i="2"/>
  <c r="G42" i="2"/>
  <c r="G43" i="2"/>
  <c r="H6" i="2"/>
  <c r="M32" i="2" s="1"/>
  <c r="H7" i="2"/>
  <c r="M33" i="2" s="1"/>
  <c r="H8" i="2"/>
  <c r="H9" i="2"/>
  <c r="H10" i="2"/>
  <c r="H11" i="2"/>
  <c r="H12" i="2"/>
  <c r="H13" i="2"/>
  <c r="H14" i="2"/>
  <c r="H15" i="2"/>
  <c r="H16" i="2"/>
  <c r="H17" i="2"/>
  <c r="G6" i="2"/>
  <c r="G7" i="2"/>
  <c r="G8" i="2"/>
  <c r="G9" i="2"/>
  <c r="G10" i="2"/>
  <c r="G11" i="2"/>
  <c r="G12" i="2"/>
  <c r="G13" i="2"/>
  <c r="G14" i="2"/>
  <c r="K14" i="2" s="1"/>
  <c r="G15" i="2"/>
  <c r="G16" i="2"/>
  <c r="G17" i="2"/>
  <c r="F6" i="2"/>
  <c r="F7" i="2"/>
  <c r="F8" i="2"/>
  <c r="F9" i="2"/>
  <c r="F10" i="2"/>
  <c r="F11" i="2"/>
  <c r="F12" i="2"/>
  <c r="F13" i="2"/>
  <c r="F14" i="2"/>
  <c r="F15" i="2"/>
  <c r="F16" i="2"/>
  <c r="F17" i="2"/>
  <c r="E6" i="2"/>
  <c r="E7" i="2"/>
  <c r="E8" i="2"/>
  <c r="E9" i="2"/>
  <c r="E10" i="2"/>
  <c r="E11" i="2"/>
  <c r="E12" i="2"/>
  <c r="E13" i="2"/>
  <c r="E14" i="2"/>
  <c r="E15" i="2"/>
  <c r="E16" i="2"/>
  <c r="E17" i="2"/>
  <c r="C18" i="2"/>
  <c r="D18" i="2"/>
  <c r="J17" i="2" l="1"/>
  <c r="J15" i="2"/>
  <c r="J13" i="2"/>
  <c r="J11" i="2"/>
  <c r="J9" i="2"/>
  <c r="J7" i="2"/>
  <c r="M7" i="2" s="1"/>
  <c r="C5" i="6" s="1"/>
  <c r="M44" i="2"/>
  <c r="B20" i="4"/>
  <c r="K8" i="2"/>
  <c r="K12" i="2"/>
  <c r="K16" i="2"/>
  <c r="K17" i="2"/>
  <c r="K15" i="2"/>
  <c r="K13" i="2"/>
  <c r="K11" i="2"/>
  <c r="K9" i="2"/>
  <c r="K7" i="2"/>
  <c r="M17" i="2"/>
  <c r="C15" i="6" s="1"/>
  <c r="M15" i="2"/>
  <c r="C13" i="6" s="1"/>
  <c r="M11" i="2"/>
  <c r="C9" i="6" s="1"/>
  <c r="L15" i="2"/>
  <c r="L11" i="2"/>
  <c r="L7" i="2"/>
  <c r="N7" i="2" s="1"/>
  <c r="J16" i="2"/>
  <c r="J14" i="2"/>
  <c r="J12" i="2"/>
  <c r="M12" i="2" s="1"/>
  <c r="C10" i="6" s="1"/>
  <c r="J10" i="2"/>
  <c r="J8" i="2"/>
  <c r="J6" i="2"/>
  <c r="K6" i="2"/>
  <c r="L16" i="2"/>
  <c r="N16" i="2" s="1"/>
  <c r="L14" i="2"/>
  <c r="N14" i="2" s="1"/>
  <c r="L12" i="2"/>
  <c r="L10" i="2"/>
  <c r="L8" i="2"/>
  <c r="L6" i="2"/>
  <c r="K10" i="2"/>
  <c r="L17" i="2"/>
  <c r="L13" i="2"/>
  <c r="L9" i="2"/>
  <c r="N33" i="2"/>
  <c r="N32" i="2"/>
  <c r="E18" i="2"/>
  <c r="G18" i="2"/>
  <c r="M13" i="2"/>
  <c r="C11" i="6" s="1"/>
  <c r="M9" i="2"/>
  <c r="C7" i="6" s="1"/>
  <c r="N11" i="2"/>
  <c r="H18" i="2"/>
  <c r="F18" i="2"/>
  <c r="C31" i="2"/>
  <c r="C32" i="2" s="1"/>
  <c r="M16" i="2"/>
  <c r="C14" i="6" s="1"/>
  <c r="M8" i="2"/>
  <c r="C6" i="6" s="1"/>
  <c r="N10" i="2"/>
  <c r="G44" i="2"/>
  <c r="M6" i="2"/>
  <c r="C4" i="6" s="1"/>
  <c r="D15" i="3"/>
  <c r="G6" i="6" l="1"/>
  <c r="H6" i="6"/>
  <c r="F6" i="6"/>
  <c r="E6" i="6"/>
  <c r="H7" i="6"/>
  <c r="E7" i="6"/>
  <c r="G7" i="6"/>
  <c r="F7" i="6"/>
  <c r="G10" i="6"/>
  <c r="H10" i="6"/>
  <c r="F10" i="6"/>
  <c r="E10" i="6"/>
  <c r="H9" i="6"/>
  <c r="E9" i="6"/>
  <c r="G9" i="6"/>
  <c r="F9" i="6"/>
  <c r="H15" i="6"/>
  <c r="E15" i="6"/>
  <c r="G15" i="6"/>
  <c r="F15" i="6"/>
  <c r="H5" i="6"/>
  <c r="E5" i="6"/>
  <c r="G5" i="6"/>
  <c r="F5" i="6"/>
  <c r="G14" i="6"/>
  <c r="H14" i="6"/>
  <c r="F14" i="6"/>
  <c r="E14" i="6"/>
  <c r="H11" i="6"/>
  <c r="E11" i="6"/>
  <c r="G11" i="6"/>
  <c r="F11" i="6"/>
  <c r="H13" i="6"/>
  <c r="E13" i="6"/>
  <c r="G13" i="6"/>
  <c r="F13" i="6"/>
  <c r="H4" i="6"/>
  <c r="G4" i="6"/>
  <c r="E4" i="6"/>
  <c r="F4" i="6"/>
  <c r="O42" i="2"/>
  <c r="P42" i="2"/>
  <c r="P36" i="2"/>
  <c r="O36" i="2"/>
  <c r="I34" i="2"/>
  <c r="J34" i="2"/>
  <c r="O37" i="2"/>
  <c r="P37" i="2"/>
  <c r="J35" i="2"/>
  <c r="I35" i="2"/>
  <c r="I37" i="2"/>
  <c r="J37" i="2"/>
  <c r="I41" i="2"/>
  <c r="J41" i="2"/>
  <c r="I42" i="2"/>
  <c r="J42" i="2"/>
  <c r="J39" i="2"/>
  <c r="I39" i="2"/>
  <c r="P40" i="2"/>
  <c r="O40" i="2"/>
  <c r="N6" i="2"/>
  <c r="J18" i="2"/>
  <c r="I38" i="2"/>
  <c r="J38" i="2"/>
  <c r="J43" i="2"/>
  <c r="I43" i="2"/>
  <c r="N9" i="2"/>
  <c r="N17" i="2"/>
  <c r="N12" i="2"/>
  <c r="N13" i="2"/>
  <c r="M10" i="2"/>
  <c r="C8" i="6" s="1"/>
  <c r="M14" i="2"/>
  <c r="C12" i="6" s="1"/>
  <c r="N15" i="2"/>
  <c r="N8" i="2"/>
  <c r="J32" i="2"/>
  <c r="E127" i="2" s="1"/>
  <c r="I32" i="2"/>
  <c r="O33" i="2"/>
  <c r="J128" i="2" s="1"/>
  <c r="K128" i="2" s="1"/>
  <c r="N128" i="2" s="1"/>
  <c r="O128" i="2" s="1"/>
  <c r="P128" i="2" s="1"/>
  <c r="P33" i="2"/>
  <c r="L128" i="2" s="1"/>
  <c r="M128" i="2" s="1"/>
  <c r="O32" i="2"/>
  <c r="P32" i="2"/>
  <c r="J33" i="2"/>
  <c r="E128" i="2" s="1"/>
  <c r="F128" i="2" s="1"/>
  <c r="I33" i="2"/>
  <c r="C128" i="2" s="1"/>
  <c r="D128" i="2" s="1"/>
  <c r="N18" i="2"/>
  <c r="K18" i="2"/>
  <c r="L18" i="2"/>
  <c r="I18" i="2"/>
  <c r="G8" i="6" l="1"/>
  <c r="F8" i="6"/>
  <c r="H8" i="6"/>
  <c r="E8" i="6"/>
  <c r="G12" i="6"/>
  <c r="F12" i="6"/>
  <c r="H12" i="6"/>
  <c r="E12" i="6"/>
  <c r="J127" i="2"/>
  <c r="F127" i="2"/>
  <c r="O34" i="2"/>
  <c r="P34" i="2"/>
  <c r="J40" i="2"/>
  <c r="I40" i="2"/>
  <c r="P39" i="2"/>
  <c r="O39" i="2"/>
  <c r="P43" i="2"/>
  <c r="O43" i="2"/>
  <c r="K43" i="2"/>
  <c r="C138" i="2"/>
  <c r="D138" i="2" s="1"/>
  <c r="L38" i="2"/>
  <c r="E133" i="2"/>
  <c r="F133" i="2" s="1"/>
  <c r="J135" i="2"/>
  <c r="K135" i="2" s="1"/>
  <c r="Q40" i="2"/>
  <c r="K39" i="2"/>
  <c r="C134" i="2"/>
  <c r="D134" i="2" s="1"/>
  <c r="L42" i="2"/>
  <c r="E137" i="2"/>
  <c r="F137" i="2" s="1"/>
  <c r="E136" i="2"/>
  <c r="F136" i="2" s="1"/>
  <c r="L41" i="2"/>
  <c r="E68" i="2" s="1"/>
  <c r="E132" i="2"/>
  <c r="F132" i="2" s="1"/>
  <c r="L37" i="2"/>
  <c r="E64" i="2" s="1"/>
  <c r="K35" i="2"/>
  <c r="C130" i="2"/>
  <c r="D130" i="2" s="1"/>
  <c r="L132" i="2"/>
  <c r="M132" i="2" s="1"/>
  <c r="R37" i="2"/>
  <c r="E129" i="2"/>
  <c r="F129" i="2" s="1"/>
  <c r="L34" i="2"/>
  <c r="J131" i="2"/>
  <c r="K131" i="2" s="1"/>
  <c r="N131" i="2" s="1"/>
  <c r="O131" i="2" s="1"/>
  <c r="P131" i="2" s="1"/>
  <c r="Q36" i="2"/>
  <c r="R42" i="2"/>
  <c r="K69" i="2" s="1"/>
  <c r="L137" i="2"/>
  <c r="M137" i="2" s="1"/>
  <c r="G128" i="2"/>
  <c r="H128" i="2" s="1"/>
  <c r="I128" i="2" s="1"/>
  <c r="L127" i="2"/>
  <c r="C127" i="2"/>
  <c r="I44" i="2"/>
  <c r="C71" i="2" s="1"/>
  <c r="M18" i="2"/>
  <c r="C16" i="6" s="1"/>
  <c r="O41" i="2"/>
  <c r="P41" i="2"/>
  <c r="J36" i="2"/>
  <c r="I36" i="2"/>
  <c r="O38" i="2"/>
  <c r="P38" i="2"/>
  <c r="P35" i="2"/>
  <c r="O35" i="2"/>
  <c r="E138" i="2"/>
  <c r="F138" i="2" s="1"/>
  <c r="L43" i="2"/>
  <c r="C133" i="2"/>
  <c r="D133" i="2" s="1"/>
  <c r="G133" i="2" s="1"/>
  <c r="H133" i="2" s="1"/>
  <c r="I133" i="2" s="1"/>
  <c r="K38" i="2"/>
  <c r="R40" i="2"/>
  <c r="K67" i="2" s="1"/>
  <c r="L135" i="2"/>
  <c r="M135" i="2" s="1"/>
  <c r="E134" i="2"/>
  <c r="F134" i="2" s="1"/>
  <c r="L39" i="2"/>
  <c r="C137" i="2"/>
  <c r="D137" i="2" s="1"/>
  <c r="G137" i="2" s="1"/>
  <c r="H137" i="2" s="1"/>
  <c r="I137" i="2" s="1"/>
  <c r="K42" i="2"/>
  <c r="K41" i="2"/>
  <c r="B68" i="2" s="1"/>
  <c r="C136" i="2"/>
  <c r="D136" i="2" s="1"/>
  <c r="G136" i="2" s="1"/>
  <c r="H136" i="2" s="1"/>
  <c r="I136" i="2" s="1"/>
  <c r="K37" i="2"/>
  <c r="B64" i="2" s="1"/>
  <c r="C132" i="2"/>
  <c r="D132" i="2" s="1"/>
  <c r="G132" i="2" s="1"/>
  <c r="H132" i="2" s="1"/>
  <c r="I132" i="2" s="1"/>
  <c r="E130" i="2"/>
  <c r="F130" i="2" s="1"/>
  <c r="L35" i="2"/>
  <c r="Q37" i="2"/>
  <c r="J132" i="2"/>
  <c r="K132" i="2" s="1"/>
  <c r="N132" i="2" s="1"/>
  <c r="O132" i="2" s="1"/>
  <c r="P132" i="2" s="1"/>
  <c r="C129" i="2"/>
  <c r="D129" i="2" s="1"/>
  <c r="G129" i="2" s="1"/>
  <c r="H129" i="2" s="1"/>
  <c r="I129" i="2" s="1"/>
  <c r="K34" i="2"/>
  <c r="R36" i="2"/>
  <c r="K63" i="2" s="1"/>
  <c r="L131" i="2"/>
  <c r="M131" i="2" s="1"/>
  <c r="J137" i="2"/>
  <c r="K137" i="2" s="1"/>
  <c r="N137" i="2" s="1"/>
  <c r="O137" i="2" s="1"/>
  <c r="P137" i="2" s="1"/>
  <c r="Q42" i="2"/>
  <c r="C60" i="2"/>
  <c r="C81" i="2" s="1"/>
  <c r="E81" i="2" s="1"/>
  <c r="C103" i="2" s="1"/>
  <c r="K33" i="2"/>
  <c r="B60" i="2" s="1"/>
  <c r="L59" i="2"/>
  <c r="O80" i="2" s="1"/>
  <c r="R32" i="2"/>
  <c r="I67" i="2"/>
  <c r="K88" i="2" s="1"/>
  <c r="M88" i="2" s="1"/>
  <c r="G110" i="2" s="1"/>
  <c r="H67" i="2"/>
  <c r="J88" i="2" s="1"/>
  <c r="L88" i="2" s="1"/>
  <c r="F110" i="2" s="1"/>
  <c r="C70" i="2"/>
  <c r="C91" i="2" s="1"/>
  <c r="E91" i="2" s="1"/>
  <c r="C113" i="2" s="1"/>
  <c r="B70" i="2"/>
  <c r="B91" i="2" s="1"/>
  <c r="D91" i="2" s="1"/>
  <c r="B113" i="2" s="1"/>
  <c r="F66" i="2"/>
  <c r="G87" i="2" s="1"/>
  <c r="I87" i="2" s="1"/>
  <c r="E109" i="2" s="1"/>
  <c r="E66" i="2"/>
  <c r="F87" i="2" s="1"/>
  <c r="H87" i="2" s="1"/>
  <c r="D109" i="2" s="1"/>
  <c r="C62" i="2"/>
  <c r="C83" i="2" s="1"/>
  <c r="E83" i="2" s="1"/>
  <c r="C105" i="2" s="1"/>
  <c r="B62" i="2"/>
  <c r="B83" i="2" s="1"/>
  <c r="D83" i="2" s="1"/>
  <c r="B105" i="2" s="1"/>
  <c r="L70" i="2"/>
  <c r="O91" i="2" s="1"/>
  <c r="Q91" i="2" s="1"/>
  <c r="I113" i="2" s="1"/>
  <c r="L64" i="2"/>
  <c r="O85" i="2" s="1"/>
  <c r="Q85" i="2" s="1"/>
  <c r="I107" i="2" s="1"/>
  <c r="K64" i="2"/>
  <c r="N85" i="2" s="1"/>
  <c r="P85" i="2" s="1"/>
  <c r="H107" i="2" s="1"/>
  <c r="L60" i="2"/>
  <c r="O81" i="2" s="1"/>
  <c r="Q81" i="2" s="1"/>
  <c r="I103" i="2" s="1"/>
  <c r="R33" i="2"/>
  <c r="K60" i="2" s="1"/>
  <c r="N81" i="2" s="1"/>
  <c r="P81" i="2" s="1"/>
  <c r="H103" i="2" s="1"/>
  <c r="C69" i="2"/>
  <c r="C90" i="2" s="1"/>
  <c r="E90" i="2" s="1"/>
  <c r="C112" i="2" s="1"/>
  <c r="B69" i="2"/>
  <c r="B90" i="2" s="1"/>
  <c r="D90" i="2" s="1"/>
  <c r="B112" i="2" s="1"/>
  <c r="C65" i="2"/>
  <c r="C86" i="2" s="1"/>
  <c r="E86" i="2" s="1"/>
  <c r="C108" i="2" s="1"/>
  <c r="B65" i="2"/>
  <c r="B86" i="2" s="1"/>
  <c r="D86" i="2" s="1"/>
  <c r="B108" i="2" s="1"/>
  <c r="C61" i="2"/>
  <c r="C82" i="2" s="1"/>
  <c r="E82" i="2" s="1"/>
  <c r="C104" i="2" s="1"/>
  <c r="B61" i="2"/>
  <c r="B82" i="2" s="1"/>
  <c r="D82" i="2" s="1"/>
  <c r="B104" i="2" s="1"/>
  <c r="I69" i="2"/>
  <c r="K90" i="2" s="1"/>
  <c r="M90" i="2" s="1"/>
  <c r="G112" i="2" s="1"/>
  <c r="H69" i="2"/>
  <c r="J90" i="2" s="1"/>
  <c r="L90" i="2" s="1"/>
  <c r="F112" i="2" s="1"/>
  <c r="I63" i="2"/>
  <c r="K84" i="2" s="1"/>
  <c r="M84" i="2" s="1"/>
  <c r="G106" i="2" s="1"/>
  <c r="H63" i="2"/>
  <c r="J84" i="2" s="1"/>
  <c r="L84" i="2" s="1"/>
  <c r="F106" i="2" s="1"/>
  <c r="C59" i="2"/>
  <c r="C80" i="2" s="1"/>
  <c r="K32" i="2"/>
  <c r="I68" i="2"/>
  <c r="K89" i="2" s="1"/>
  <c r="M89" i="2" s="1"/>
  <c r="G111" i="2" s="1"/>
  <c r="F68" i="2"/>
  <c r="G89" i="2" s="1"/>
  <c r="I89" i="2" s="1"/>
  <c r="E111" i="2" s="1"/>
  <c r="F64" i="2"/>
  <c r="G85" i="2" s="1"/>
  <c r="I85" i="2" s="1"/>
  <c r="E107" i="2" s="1"/>
  <c r="F67" i="2"/>
  <c r="G88" i="2" s="1"/>
  <c r="I88" i="2" s="1"/>
  <c r="E110" i="2" s="1"/>
  <c r="I66" i="2"/>
  <c r="K87" i="2" s="1"/>
  <c r="M87" i="2" s="1"/>
  <c r="G109" i="2" s="1"/>
  <c r="F60" i="2"/>
  <c r="G81" i="2" s="1"/>
  <c r="I81" i="2" s="1"/>
  <c r="E103" i="2" s="1"/>
  <c r="L33" i="2"/>
  <c r="E60" i="2" s="1"/>
  <c r="I62" i="2"/>
  <c r="K83" i="2" s="1"/>
  <c r="M83" i="2" s="1"/>
  <c r="G105" i="2" s="1"/>
  <c r="Q32" i="2"/>
  <c r="I59" i="2"/>
  <c r="K80" i="2" s="1"/>
  <c r="L67" i="2"/>
  <c r="O88" i="2" s="1"/>
  <c r="Q88" i="2" s="1"/>
  <c r="I110" i="2" s="1"/>
  <c r="F70" i="2"/>
  <c r="G91" i="2" s="1"/>
  <c r="I91" i="2" s="1"/>
  <c r="E113" i="2" s="1"/>
  <c r="E70" i="2"/>
  <c r="F91" i="2" s="1"/>
  <c r="H91" i="2" s="1"/>
  <c r="D113" i="2" s="1"/>
  <c r="C66" i="2"/>
  <c r="C87" i="2" s="1"/>
  <c r="E87" i="2" s="1"/>
  <c r="C109" i="2" s="1"/>
  <c r="B66" i="2"/>
  <c r="B87" i="2" s="1"/>
  <c r="D87" i="2" s="1"/>
  <c r="B109" i="2" s="1"/>
  <c r="F62" i="2"/>
  <c r="G83" i="2" s="1"/>
  <c r="I83" i="2" s="1"/>
  <c r="E105" i="2" s="1"/>
  <c r="E62" i="2"/>
  <c r="F83" i="2" s="1"/>
  <c r="H83" i="2" s="1"/>
  <c r="D105" i="2" s="1"/>
  <c r="I70" i="2"/>
  <c r="K91" i="2" s="1"/>
  <c r="M91" i="2" s="1"/>
  <c r="G113" i="2" s="1"/>
  <c r="I64" i="2"/>
  <c r="K85" i="2" s="1"/>
  <c r="M85" i="2" s="1"/>
  <c r="G107" i="2" s="1"/>
  <c r="H64" i="2"/>
  <c r="J85" i="2" s="1"/>
  <c r="L85" i="2" s="1"/>
  <c r="F107" i="2" s="1"/>
  <c r="Q33" i="2"/>
  <c r="H60" i="2" s="1"/>
  <c r="I60" i="2"/>
  <c r="K81" i="2" s="1"/>
  <c r="M81" i="2" s="1"/>
  <c r="G103" i="2" s="1"/>
  <c r="F69" i="2"/>
  <c r="G90" i="2" s="1"/>
  <c r="I90" i="2" s="1"/>
  <c r="E112" i="2" s="1"/>
  <c r="E69" i="2"/>
  <c r="F90" i="2" s="1"/>
  <c r="H90" i="2" s="1"/>
  <c r="D112" i="2" s="1"/>
  <c r="F65" i="2"/>
  <c r="G86" i="2" s="1"/>
  <c r="I86" i="2" s="1"/>
  <c r="E108" i="2" s="1"/>
  <c r="E65" i="2"/>
  <c r="F86" i="2" s="1"/>
  <c r="H86" i="2" s="1"/>
  <c r="D108" i="2" s="1"/>
  <c r="F61" i="2"/>
  <c r="G82" i="2" s="1"/>
  <c r="I82" i="2" s="1"/>
  <c r="E104" i="2" s="1"/>
  <c r="E61" i="2"/>
  <c r="F82" i="2" s="1"/>
  <c r="H82" i="2" s="1"/>
  <c r="D104" i="2" s="1"/>
  <c r="L69" i="2"/>
  <c r="O90" i="2" s="1"/>
  <c r="Q90" i="2" s="1"/>
  <c r="I112" i="2" s="1"/>
  <c r="L63" i="2"/>
  <c r="O84" i="2" s="1"/>
  <c r="Q84" i="2" s="1"/>
  <c r="I106" i="2" s="1"/>
  <c r="L65" i="2"/>
  <c r="O86" i="2" s="1"/>
  <c r="Q86" i="2" s="1"/>
  <c r="I108" i="2" s="1"/>
  <c r="L32" i="2"/>
  <c r="F59" i="2"/>
  <c r="G80" i="2" s="1"/>
  <c r="I61" i="2"/>
  <c r="K82" i="2" s="1"/>
  <c r="M82" i="2" s="1"/>
  <c r="G104" i="2" s="1"/>
  <c r="L68" i="2"/>
  <c r="O89" i="2" s="1"/>
  <c r="Q89" i="2" s="1"/>
  <c r="I111" i="2" s="1"/>
  <c r="C68" i="2"/>
  <c r="C89" i="2" s="1"/>
  <c r="E89" i="2" s="1"/>
  <c r="C111" i="2" s="1"/>
  <c r="C64" i="2"/>
  <c r="C85" i="2" s="1"/>
  <c r="E85" i="2" s="1"/>
  <c r="C107" i="2" s="1"/>
  <c r="C67" i="2"/>
  <c r="C88" i="2" s="1"/>
  <c r="E88" i="2" s="1"/>
  <c r="C110" i="2" s="1"/>
  <c r="C63" i="2"/>
  <c r="C84" i="2" s="1"/>
  <c r="E84" i="2" s="1"/>
  <c r="C106" i="2" s="1"/>
  <c r="L66" i="2"/>
  <c r="O87" i="2" s="1"/>
  <c r="Q87" i="2" s="1"/>
  <c r="I109" i="2" s="1"/>
  <c r="G16" i="6" l="1"/>
  <c r="H16" i="6"/>
  <c r="F16" i="6"/>
  <c r="E16" i="6"/>
  <c r="M63" i="2"/>
  <c r="N84" i="2"/>
  <c r="P84" i="2" s="1"/>
  <c r="H106" i="2" s="1"/>
  <c r="D64" i="2"/>
  <c r="B85" i="2"/>
  <c r="D85" i="2" s="1"/>
  <c r="B107" i="2" s="1"/>
  <c r="D68" i="2"/>
  <c r="B89" i="2"/>
  <c r="D89" i="2" s="1"/>
  <c r="B111" i="2" s="1"/>
  <c r="M67" i="2"/>
  <c r="N88" i="2"/>
  <c r="P88" i="2" s="1"/>
  <c r="H110" i="2" s="1"/>
  <c r="G64" i="2"/>
  <c r="F85" i="2"/>
  <c r="H85" i="2" s="1"/>
  <c r="D107" i="2" s="1"/>
  <c r="G68" i="2"/>
  <c r="F89" i="2"/>
  <c r="H89" i="2" s="1"/>
  <c r="D111" i="2" s="1"/>
  <c r="M69" i="2"/>
  <c r="N90" i="2"/>
  <c r="P90" i="2" s="1"/>
  <c r="H112" i="2" s="1"/>
  <c r="I80" i="2"/>
  <c r="Q80" i="2"/>
  <c r="L130" i="2"/>
  <c r="M130" i="2" s="1"/>
  <c r="R35" i="2"/>
  <c r="K62" i="2" s="1"/>
  <c r="N83" i="2" s="1"/>
  <c r="P83" i="2" s="1"/>
  <c r="H105" i="2" s="1"/>
  <c r="J133" i="2"/>
  <c r="K133" i="2" s="1"/>
  <c r="Q38" i="2"/>
  <c r="H65" i="2" s="1"/>
  <c r="J86" i="2" s="1"/>
  <c r="L86" i="2" s="1"/>
  <c r="F108" i="2" s="1"/>
  <c r="L36" i="2"/>
  <c r="E63" i="2" s="1"/>
  <c r="F84" i="2" s="1"/>
  <c r="H84" i="2" s="1"/>
  <c r="D106" i="2" s="1"/>
  <c r="E131" i="2"/>
  <c r="F131" i="2" s="1"/>
  <c r="Q41" i="2"/>
  <c r="H68" i="2" s="1"/>
  <c r="J136" i="2"/>
  <c r="K136" i="2" s="1"/>
  <c r="P44" i="2"/>
  <c r="L71" i="2" s="1"/>
  <c r="G130" i="2"/>
  <c r="H130" i="2" s="1"/>
  <c r="I130" i="2" s="1"/>
  <c r="G134" i="2"/>
  <c r="H134" i="2" s="1"/>
  <c r="I134" i="2" s="1"/>
  <c r="G138" i="2"/>
  <c r="H138" i="2" s="1"/>
  <c r="I138" i="2" s="1"/>
  <c r="Q43" i="2"/>
  <c r="H70" i="2" s="1"/>
  <c r="J138" i="2"/>
  <c r="K138" i="2" s="1"/>
  <c r="Q39" i="2"/>
  <c r="H66" i="2" s="1"/>
  <c r="J134" i="2"/>
  <c r="K134" i="2" s="1"/>
  <c r="C135" i="2"/>
  <c r="D135" i="2" s="1"/>
  <c r="K40" i="2"/>
  <c r="B67" i="2" s="1"/>
  <c r="L129" i="2"/>
  <c r="M129" i="2" s="1"/>
  <c r="R34" i="2"/>
  <c r="K61" i="2" s="1"/>
  <c r="N82" i="2" s="1"/>
  <c r="P82" i="2" s="1"/>
  <c r="H104" i="2" s="1"/>
  <c r="O44" i="2"/>
  <c r="I71" i="2" s="1"/>
  <c r="J60" i="2"/>
  <c r="J81" i="2"/>
  <c r="L81" i="2" s="1"/>
  <c r="F103" i="2" s="1"/>
  <c r="M80" i="2"/>
  <c r="K92" i="2"/>
  <c r="G60" i="2"/>
  <c r="F81" i="2"/>
  <c r="H81" i="2" s="1"/>
  <c r="D103" i="2" s="1"/>
  <c r="F63" i="2"/>
  <c r="G84" i="2" s="1"/>
  <c r="I84" i="2" s="1"/>
  <c r="E106" i="2" s="1"/>
  <c r="L61" i="2"/>
  <c r="O82" i="2" s="1"/>
  <c r="Q82" i="2" s="1"/>
  <c r="I104" i="2" s="1"/>
  <c r="E80" i="2"/>
  <c r="C92" i="2"/>
  <c r="I65" i="2"/>
  <c r="K86" i="2" s="1"/>
  <c r="M86" i="2" s="1"/>
  <c r="G108" i="2" s="1"/>
  <c r="L62" i="2"/>
  <c r="O83" i="2" s="1"/>
  <c r="Q83" i="2" s="1"/>
  <c r="I105" i="2" s="1"/>
  <c r="D60" i="2"/>
  <c r="B81" i="2"/>
  <c r="D81" i="2" s="1"/>
  <c r="B103" i="2" s="1"/>
  <c r="Q35" i="2"/>
  <c r="H62" i="2" s="1"/>
  <c r="J130" i="2"/>
  <c r="K130" i="2" s="1"/>
  <c r="N130" i="2" s="1"/>
  <c r="O130" i="2" s="1"/>
  <c r="P130" i="2" s="1"/>
  <c r="R38" i="2"/>
  <c r="K65" i="2" s="1"/>
  <c r="L133" i="2"/>
  <c r="M133" i="2" s="1"/>
  <c r="C131" i="2"/>
  <c r="D131" i="2" s="1"/>
  <c r="G131" i="2" s="1"/>
  <c r="H131" i="2" s="1"/>
  <c r="I131" i="2" s="1"/>
  <c r="K36" i="2"/>
  <c r="B63" i="2" s="1"/>
  <c r="L136" i="2"/>
  <c r="M136" i="2" s="1"/>
  <c r="R41" i="2"/>
  <c r="K68" i="2" s="1"/>
  <c r="N89" i="2" s="1"/>
  <c r="P89" i="2" s="1"/>
  <c r="H111" i="2" s="1"/>
  <c r="H120" i="2"/>
  <c r="D127" i="2"/>
  <c r="M127" i="2"/>
  <c r="J44" i="2"/>
  <c r="F71" i="2" s="1"/>
  <c r="N135" i="2"/>
  <c r="O135" i="2" s="1"/>
  <c r="P135" i="2" s="1"/>
  <c r="L138" i="2"/>
  <c r="M138" i="2" s="1"/>
  <c r="R43" i="2"/>
  <c r="K70" i="2" s="1"/>
  <c r="N91" i="2" s="1"/>
  <c r="P91" i="2" s="1"/>
  <c r="H113" i="2" s="1"/>
  <c r="L134" i="2"/>
  <c r="M134" i="2" s="1"/>
  <c r="R39" i="2"/>
  <c r="K66" i="2" s="1"/>
  <c r="L40" i="2"/>
  <c r="E67" i="2" s="1"/>
  <c r="F88" i="2" s="1"/>
  <c r="H88" i="2" s="1"/>
  <c r="D110" i="2" s="1"/>
  <c r="E135" i="2"/>
  <c r="F135" i="2" s="1"/>
  <c r="F139" i="2" s="1"/>
  <c r="J129" i="2"/>
  <c r="K129" i="2" s="1"/>
  <c r="N129" i="2" s="1"/>
  <c r="O129" i="2" s="1"/>
  <c r="P129" i="2" s="1"/>
  <c r="Q34" i="2"/>
  <c r="H61" i="2" s="1"/>
  <c r="K127" i="2"/>
  <c r="E59" i="2"/>
  <c r="G61" i="2"/>
  <c r="G65" i="2"/>
  <c r="G69" i="2"/>
  <c r="J64" i="2"/>
  <c r="G62" i="2"/>
  <c r="D66" i="2"/>
  <c r="G70" i="2"/>
  <c r="H59" i="2"/>
  <c r="G67" i="2"/>
  <c r="B59" i="2"/>
  <c r="J65" i="2"/>
  <c r="J63" i="2"/>
  <c r="J69" i="2"/>
  <c r="D61" i="2"/>
  <c r="D65" i="2"/>
  <c r="D69" i="2"/>
  <c r="M60" i="2"/>
  <c r="M64" i="2"/>
  <c r="M70" i="2"/>
  <c r="D62" i="2"/>
  <c r="G66" i="2"/>
  <c r="D70" i="2"/>
  <c r="J67" i="2"/>
  <c r="K59" i="2"/>
  <c r="G135" i="2" l="1"/>
  <c r="H135" i="2" s="1"/>
  <c r="I135" i="2" s="1"/>
  <c r="G92" i="2"/>
  <c r="E139" i="2"/>
  <c r="D59" i="2"/>
  <c r="B80" i="2"/>
  <c r="K139" i="2"/>
  <c r="N127" i="2"/>
  <c r="L139" i="2"/>
  <c r="D139" i="2"/>
  <c r="G127" i="2"/>
  <c r="D63" i="2"/>
  <c r="B84" i="2"/>
  <c r="D84" i="2" s="1"/>
  <c r="B106" i="2" s="1"/>
  <c r="L44" i="2"/>
  <c r="E71" i="2" s="1"/>
  <c r="G71" i="2" s="1"/>
  <c r="J66" i="2"/>
  <c r="J87" i="2"/>
  <c r="L87" i="2" s="1"/>
  <c r="F109" i="2" s="1"/>
  <c r="J70" i="2"/>
  <c r="J91" i="2"/>
  <c r="L91" i="2" s="1"/>
  <c r="F113" i="2" s="1"/>
  <c r="J68" i="2"/>
  <c r="J89" i="2"/>
  <c r="L89" i="2" s="1"/>
  <c r="F111" i="2" s="1"/>
  <c r="N133" i="2"/>
  <c r="O133" i="2" s="1"/>
  <c r="P133" i="2" s="1"/>
  <c r="Q92" i="2"/>
  <c r="I102" i="2"/>
  <c r="K44" i="2"/>
  <c r="B71" i="2" s="1"/>
  <c r="D71" i="2" s="1"/>
  <c r="M62" i="2"/>
  <c r="M59" i="2"/>
  <c r="N80" i="2"/>
  <c r="M61" i="2"/>
  <c r="G63" i="2"/>
  <c r="J59" i="2"/>
  <c r="J80" i="2"/>
  <c r="M68" i="2"/>
  <c r="G59" i="2"/>
  <c r="F80" i="2"/>
  <c r="J139" i="2"/>
  <c r="J61" i="2"/>
  <c r="J82" i="2"/>
  <c r="L82" i="2" s="1"/>
  <c r="F104" i="2" s="1"/>
  <c r="M66" i="2"/>
  <c r="N87" i="2"/>
  <c r="P87" i="2" s="1"/>
  <c r="H109" i="2" s="1"/>
  <c r="M139" i="2"/>
  <c r="C139" i="2"/>
  <c r="M65" i="2"/>
  <c r="N86" i="2"/>
  <c r="P86" i="2" s="1"/>
  <c r="H108" i="2" s="1"/>
  <c r="J62" i="2"/>
  <c r="J83" i="2"/>
  <c r="L83" i="2" s="1"/>
  <c r="F105" i="2" s="1"/>
  <c r="C102" i="2"/>
  <c r="E92" i="2"/>
  <c r="G102" i="2"/>
  <c r="M92" i="2"/>
  <c r="D67" i="2"/>
  <c r="B88" i="2"/>
  <c r="D88" i="2" s="1"/>
  <c r="B110" i="2" s="1"/>
  <c r="N134" i="2"/>
  <c r="O134" i="2" s="1"/>
  <c r="P134" i="2" s="1"/>
  <c r="N138" i="2"/>
  <c r="O138" i="2" s="1"/>
  <c r="P138" i="2" s="1"/>
  <c r="N136" i="2"/>
  <c r="O136" i="2" s="1"/>
  <c r="P136" i="2" s="1"/>
  <c r="O92" i="2"/>
  <c r="R44" i="2"/>
  <c r="K71" i="2" s="1"/>
  <c r="M71" i="2" s="1"/>
  <c r="Q44" i="2"/>
  <c r="H71" i="2" s="1"/>
  <c r="J71" i="2" s="1"/>
  <c r="I92" i="2"/>
  <c r="E102" i="2"/>
  <c r="N139" i="2" l="1"/>
  <c r="O127" i="2"/>
  <c r="B92" i="2"/>
  <c r="D80" i="2"/>
  <c r="F92" i="2"/>
  <c r="H80" i="2"/>
  <c r="J92" i="2"/>
  <c r="L80" i="2"/>
  <c r="N92" i="2"/>
  <c r="P80" i="2"/>
  <c r="H127" i="2"/>
  <c r="G139" i="2"/>
  <c r="H139" i="2" l="1"/>
  <c r="I127" i="2"/>
  <c r="I139" i="2" s="1"/>
  <c r="P92" i="2"/>
  <c r="H102" i="2"/>
  <c r="L92" i="2"/>
  <c r="F102" i="2"/>
  <c r="H92" i="2"/>
  <c r="D102" i="2"/>
  <c r="B102" i="2"/>
  <c r="D92" i="2"/>
  <c r="P127" i="2"/>
  <c r="P139" i="2" s="1"/>
  <c r="O139" i="2"/>
</calcChain>
</file>

<file path=xl/sharedStrings.xml><?xml version="1.0" encoding="utf-8"?>
<sst xmlns="http://schemas.openxmlformats.org/spreadsheetml/2006/main" count="333" uniqueCount="129">
  <si>
    <t>responssable</t>
  </si>
  <si>
    <t>manut</t>
  </si>
  <si>
    <t>contrôle admi</t>
  </si>
  <si>
    <t>caristes</t>
  </si>
  <si>
    <t>Entrées</t>
  </si>
  <si>
    <t>sorties</t>
  </si>
  <si>
    <t>semaines</t>
  </si>
  <si>
    <t>Nbre de tonnes</t>
  </si>
  <si>
    <t>Totaux</t>
  </si>
  <si>
    <t>année</t>
  </si>
  <si>
    <t>Tablettes</t>
  </si>
  <si>
    <t>Sujet choco</t>
  </si>
  <si>
    <t>Repartition</t>
  </si>
  <si>
    <t>Stock</t>
  </si>
  <si>
    <t>Palettes</t>
  </si>
  <si>
    <t>&gt;lundi à Mercredi&lt;</t>
  </si>
  <si>
    <t>&gt;jeudi et vendredi&lt;</t>
  </si>
  <si>
    <t>Reception</t>
  </si>
  <si>
    <t>Expédition</t>
  </si>
  <si>
    <t>&gt;Lundi à    Mardi&lt;</t>
  </si>
  <si>
    <t>&gt;Mercredi à Vendredi&lt;</t>
  </si>
  <si>
    <t xml:space="preserve">Taux engagement recherche </t>
  </si>
  <si>
    <t>Matin</t>
  </si>
  <si>
    <t>Après midi</t>
  </si>
  <si>
    <t>6h-13h</t>
  </si>
  <si>
    <t>13h-20</t>
  </si>
  <si>
    <t xml:space="preserve">Pause </t>
  </si>
  <si>
    <t>&gt;10h&lt;</t>
  </si>
  <si>
    <t>&gt;16h&lt;</t>
  </si>
  <si>
    <t>Durée</t>
  </si>
  <si>
    <t>mn</t>
  </si>
  <si>
    <t>7h</t>
  </si>
  <si>
    <t>soit</t>
  </si>
  <si>
    <t>durée de travail - pause</t>
  </si>
  <si>
    <t xml:space="preserve">durée de travail </t>
  </si>
  <si>
    <t>6h40</t>
  </si>
  <si>
    <t>Travail effectif</t>
  </si>
  <si>
    <t xml:space="preserve"> équipes</t>
  </si>
  <si>
    <t>Mn</t>
  </si>
  <si>
    <t>Tps/pal</t>
  </si>
  <si>
    <t>Opé admi/ camion Recep</t>
  </si>
  <si>
    <t>Opé admi/ camion Exped</t>
  </si>
  <si>
    <t>Min</t>
  </si>
  <si>
    <t>palette euro</t>
  </si>
  <si>
    <t>Sujet Choco</t>
  </si>
  <si>
    <t>poids</t>
  </si>
  <si>
    <t>Total</t>
  </si>
  <si>
    <t>L</t>
  </si>
  <si>
    <t>l</t>
  </si>
  <si>
    <t>h</t>
  </si>
  <si>
    <t xml:space="preserve">Tablette choco </t>
  </si>
  <si>
    <t>(KG)</t>
  </si>
  <si>
    <t>Produits</t>
  </si>
  <si>
    <t>Caisse américaine</t>
  </si>
  <si>
    <t>Poids limite d'une palette</t>
  </si>
  <si>
    <t>Chrge max/alvéole</t>
  </si>
  <si>
    <t>poids d'une palette</t>
  </si>
  <si>
    <t>Nbre de cartons / pal</t>
  </si>
  <si>
    <t>Cartons / couche</t>
  </si>
  <si>
    <t xml:space="preserve">Sujet Choco </t>
  </si>
  <si>
    <t>nbre de couches</t>
  </si>
  <si>
    <t>Nbre réel de cartons/ pal</t>
  </si>
  <si>
    <t>poids réel/pal</t>
  </si>
  <si>
    <t>SOIT</t>
  </si>
  <si>
    <t>Pal Tablettes</t>
  </si>
  <si>
    <t>Pal Sujet choco</t>
  </si>
  <si>
    <t>Total pal</t>
  </si>
  <si>
    <t>Total théorique</t>
  </si>
  <si>
    <t>Convertion kg &gt; Tonne</t>
  </si>
  <si>
    <t>Nbre de pal</t>
  </si>
  <si>
    <t>Poids réel/pal (tonnes)</t>
  </si>
  <si>
    <t>Nbre de camions</t>
  </si>
  <si>
    <t>Camions complet</t>
  </si>
  <si>
    <t>pal</t>
  </si>
  <si>
    <t>Temps admini   (Mn)</t>
  </si>
  <si>
    <t>Temps déchargement (Mn)</t>
  </si>
  <si>
    <t>TOTAL (Mn)</t>
  </si>
  <si>
    <t>TOTAL         (Mn)</t>
  </si>
  <si>
    <t>Temps chargement (Mn)</t>
  </si>
  <si>
    <t>Manut</t>
  </si>
  <si>
    <t>Temps de présence</t>
  </si>
  <si>
    <t>Semaines</t>
  </si>
  <si>
    <t>Respon</t>
  </si>
  <si>
    <t>Adjoint res</t>
  </si>
  <si>
    <t>Cariste</t>
  </si>
  <si>
    <t>Agent admini</t>
  </si>
  <si>
    <t>Charges patro</t>
  </si>
  <si>
    <t>Salaire+ charges ( € )</t>
  </si>
  <si>
    <t>Coût employés Fixe / mois</t>
  </si>
  <si>
    <t>Adjt responssable</t>
  </si>
  <si>
    <t>Salaire intérim (€)/h</t>
  </si>
  <si>
    <t>Salaire CDD (€)/mois</t>
  </si>
  <si>
    <t>Salaire CDI ( € )/mois</t>
  </si>
  <si>
    <t>EMPLOYES NECESSAIRES</t>
  </si>
  <si>
    <t>Admini</t>
  </si>
  <si>
    <t>RECEPTION / EXPEDITION</t>
  </si>
  <si>
    <t>STOCKAGE</t>
  </si>
  <si>
    <t>STOCKAGE /DESTOCKAGE</t>
  </si>
  <si>
    <t>DESTOCKAGE</t>
  </si>
  <si>
    <t>Tps stockage</t>
  </si>
  <si>
    <t>Tps déstockage</t>
  </si>
  <si>
    <t>Mise en stock/pal</t>
  </si>
  <si>
    <t>Déstockage/pal</t>
  </si>
  <si>
    <t>Temps de travail</t>
  </si>
  <si>
    <t>NR/semaine</t>
  </si>
  <si>
    <t>NC/Semaine</t>
  </si>
  <si>
    <t>Temps Total/semaine</t>
  </si>
  <si>
    <t>Semaine complète</t>
  </si>
  <si>
    <t>dimension (cm)</t>
  </si>
  <si>
    <t>Réception</t>
  </si>
  <si>
    <t>stockage</t>
  </si>
  <si>
    <t>destockage</t>
  </si>
  <si>
    <t>Contrôle admi</t>
  </si>
  <si>
    <t>palettes entrées</t>
  </si>
  <si>
    <t>palettes sorties</t>
  </si>
  <si>
    <t>Min/pal</t>
  </si>
  <si>
    <t>admi expédition</t>
  </si>
  <si>
    <t>Temps</t>
  </si>
  <si>
    <t>Nombre réel</t>
  </si>
  <si>
    <t>6*7</t>
  </si>
  <si>
    <t>pause</t>
  </si>
  <si>
    <t>tps de travail corrigé</t>
  </si>
  <si>
    <t>Nombre corrigé</t>
  </si>
  <si>
    <t>Travail effectif/ hebdo</t>
  </si>
  <si>
    <t>Réception (admi)</t>
  </si>
  <si>
    <t>Réception (manut)</t>
  </si>
  <si>
    <t>Expédition (admi)</t>
  </si>
  <si>
    <t>Expédition (manut)</t>
  </si>
  <si>
    <t>Réception  (manut)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</si>
</sst>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1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/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1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I9" sqref="I9"/>
    </sheetView>
  </sheetViews>
  <sheetFormatPr baseColWidth="10" defaultRowHeight="15" x14ac:dyDescent="0.25"/>
  <sheetData>
    <row r="1" spans="1:15" x14ac:dyDescent="0.25">
      <c r="A1" s="39" t="s">
        <v>21</v>
      </c>
      <c r="B1" s="39"/>
      <c r="C1" s="39"/>
      <c r="D1" s="20">
        <v>0.85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45" x14ac:dyDescent="0.25">
      <c r="A4" s="24"/>
      <c r="B4" s="5" t="s">
        <v>37</v>
      </c>
      <c r="C4" s="16"/>
      <c r="D4" s="5" t="s">
        <v>26</v>
      </c>
      <c r="E4" s="5" t="s">
        <v>29</v>
      </c>
      <c r="F4" s="16"/>
      <c r="G4" s="12" t="s">
        <v>34</v>
      </c>
      <c r="H4" s="16"/>
      <c r="I4" s="12" t="s">
        <v>33</v>
      </c>
      <c r="J4" s="16"/>
      <c r="K4" s="16"/>
      <c r="L4" s="16"/>
      <c r="M4" s="22" t="s">
        <v>36</v>
      </c>
      <c r="N4" s="16"/>
      <c r="O4" s="16"/>
    </row>
    <row r="5" spans="1:15" x14ac:dyDescent="0.25">
      <c r="A5" s="5">
        <v>1</v>
      </c>
      <c r="B5" s="25" t="s">
        <v>22</v>
      </c>
      <c r="C5" s="5" t="s">
        <v>24</v>
      </c>
      <c r="D5" s="5" t="s">
        <v>27</v>
      </c>
      <c r="E5" s="5">
        <v>0.2</v>
      </c>
      <c r="F5" s="21" t="s">
        <v>30</v>
      </c>
      <c r="G5" s="5" t="s">
        <v>31</v>
      </c>
      <c r="H5" s="5" t="s">
        <v>32</v>
      </c>
      <c r="I5" s="5" t="s">
        <v>35</v>
      </c>
      <c r="J5" s="5">
        <v>6.4</v>
      </c>
      <c r="K5" s="5">
        <f>6*60+40</f>
        <v>400</v>
      </c>
      <c r="L5" s="5" t="s">
        <v>38</v>
      </c>
      <c r="M5" s="26">
        <f>$D$1*K5</f>
        <v>340</v>
      </c>
      <c r="N5" s="5" t="s">
        <v>38</v>
      </c>
      <c r="O5" s="16"/>
    </row>
    <row r="6" spans="1:15" x14ac:dyDescent="0.25">
      <c r="A6" s="5">
        <v>1</v>
      </c>
      <c r="B6" s="5" t="s">
        <v>23</v>
      </c>
      <c r="C6" s="5" t="s">
        <v>25</v>
      </c>
      <c r="D6" s="5" t="s">
        <v>28</v>
      </c>
      <c r="E6" s="5">
        <v>0.2</v>
      </c>
      <c r="F6" s="21" t="s">
        <v>30</v>
      </c>
      <c r="G6" s="5" t="s">
        <v>31</v>
      </c>
      <c r="H6" s="5" t="s">
        <v>32</v>
      </c>
      <c r="I6" s="5" t="s">
        <v>35</v>
      </c>
      <c r="J6" s="5">
        <v>6.4</v>
      </c>
      <c r="K6" s="5">
        <f>6*60+40</f>
        <v>400</v>
      </c>
      <c r="L6" s="5" t="s">
        <v>38</v>
      </c>
      <c r="M6" s="26">
        <f>K6*D1</f>
        <v>340</v>
      </c>
      <c r="N6" s="5" t="s">
        <v>38</v>
      </c>
      <c r="O6" s="16"/>
    </row>
    <row r="9" spans="1:15" x14ac:dyDescent="0.25">
      <c r="B9">
        <v>1</v>
      </c>
      <c r="C9" t="s">
        <v>0</v>
      </c>
      <c r="I9" t="s">
        <v>119</v>
      </c>
    </row>
    <row r="10" spans="1:15" x14ac:dyDescent="0.25">
      <c r="B10">
        <v>4</v>
      </c>
      <c r="C10" t="s">
        <v>1</v>
      </c>
    </row>
    <row r="11" spans="1:15" x14ac:dyDescent="0.25">
      <c r="B11">
        <v>2</v>
      </c>
      <c r="C11" t="s">
        <v>2</v>
      </c>
    </row>
    <row r="12" spans="1:15" x14ac:dyDescent="0.25">
      <c r="B12">
        <v>4</v>
      </c>
      <c r="C12" t="s">
        <v>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opLeftCell="F27" zoomScaleNormal="100" workbookViewId="0">
      <selection activeCell="J23" sqref="J23"/>
    </sheetView>
  </sheetViews>
  <sheetFormatPr baseColWidth="10" defaultRowHeight="15" x14ac:dyDescent="0.25"/>
  <cols>
    <col min="1" max="2" width="11.42578125" style="16"/>
    <col min="3" max="3" width="15.28515625" style="16" bestFit="1" customWidth="1"/>
    <col min="4" max="4" width="13.28515625" style="16" customWidth="1"/>
    <col min="5" max="5" width="15.28515625" style="16" bestFit="1" customWidth="1"/>
    <col min="6" max="6" width="11.42578125" style="16" bestFit="1" customWidth="1"/>
    <col min="7" max="7" width="14.85546875" style="16" bestFit="1" customWidth="1"/>
    <col min="8" max="8" width="11.42578125" style="16" bestFit="1" customWidth="1"/>
    <col min="9" max="9" width="13.42578125" style="16" customWidth="1"/>
    <col min="10" max="10" width="14.7109375" style="16" customWidth="1"/>
    <col min="11" max="11" width="13.28515625" style="16" bestFit="1" customWidth="1"/>
    <col min="12" max="12" width="14.7109375" style="16" customWidth="1"/>
    <col min="13" max="13" width="11.42578125" style="16"/>
    <col min="14" max="14" width="15.7109375" style="16" bestFit="1" customWidth="1"/>
    <col min="15" max="15" width="14.85546875" style="16" bestFit="1" customWidth="1"/>
    <col min="16" max="16" width="14" style="16" bestFit="1" customWidth="1"/>
    <col min="17" max="16384" width="11.42578125" style="16"/>
  </cols>
  <sheetData>
    <row r="1" spans="1:14" x14ac:dyDescent="0.25">
      <c r="A1" s="1"/>
      <c r="C1" s="1"/>
      <c r="E1" s="1"/>
      <c r="G1" s="1"/>
    </row>
    <row r="4" spans="1:14" x14ac:dyDescent="0.25">
      <c r="C4" s="5" t="s">
        <v>4</v>
      </c>
      <c r="D4" s="5" t="s">
        <v>5</v>
      </c>
      <c r="E4" s="42" t="s">
        <v>4</v>
      </c>
      <c r="F4" s="42"/>
      <c r="G4" s="42" t="s">
        <v>5</v>
      </c>
      <c r="H4" s="42"/>
      <c r="I4" s="42" t="s">
        <v>4</v>
      </c>
      <c r="J4" s="42"/>
      <c r="K4" s="42" t="s">
        <v>5</v>
      </c>
      <c r="L4" s="42"/>
      <c r="M4" s="5" t="s">
        <v>4</v>
      </c>
      <c r="N4" s="5" t="s">
        <v>5</v>
      </c>
    </row>
    <row r="5" spans="1:14" ht="30" x14ac:dyDescent="0.25">
      <c r="A5" s="12" t="s">
        <v>9</v>
      </c>
      <c r="B5" s="12" t="s">
        <v>6</v>
      </c>
      <c r="C5" s="22" t="s">
        <v>7</v>
      </c>
      <c r="D5" s="22" t="s">
        <v>7</v>
      </c>
      <c r="E5" s="32" t="s">
        <v>10</v>
      </c>
      <c r="F5" s="32" t="s">
        <v>11</v>
      </c>
      <c r="G5" s="32" t="s">
        <v>10</v>
      </c>
      <c r="H5" s="32" t="s">
        <v>11</v>
      </c>
      <c r="I5" s="32" t="s">
        <v>64</v>
      </c>
      <c r="J5" s="32" t="s">
        <v>65</v>
      </c>
      <c r="K5" s="32" t="s">
        <v>64</v>
      </c>
      <c r="L5" s="32" t="s">
        <v>65</v>
      </c>
      <c r="M5" s="18" t="s">
        <v>66</v>
      </c>
      <c r="N5" s="18" t="s">
        <v>66</v>
      </c>
    </row>
    <row r="6" spans="1:14" x14ac:dyDescent="0.25">
      <c r="A6" s="75">
        <v>2014</v>
      </c>
      <c r="B6" s="21">
        <v>1</v>
      </c>
      <c r="C6" s="2">
        <v>3498</v>
      </c>
      <c r="D6" s="9">
        <v>3580.5</v>
      </c>
      <c r="E6" s="9">
        <f>C6*$C$22</f>
        <v>3148.2000000000003</v>
      </c>
      <c r="F6" s="9">
        <f t="shared" ref="F6:F17" si="0">C6*$D$22</f>
        <v>349.8</v>
      </c>
      <c r="G6" s="9">
        <f t="shared" ref="G6:G17" si="1">$C$22*D6</f>
        <v>3222.4500000000003</v>
      </c>
      <c r="H6" s="9">
        <f t="shared" ref="H6:H17" si="2">$D$22*D6</f>
        <v>358.05</v>
      </c>
      <c r="I6" s="9">
        <f>ROUNDUP(E6/$C$35,0)</f>
        <v>3311</v>
      </c>
      <c r="J6" s="9">
        <f>ROUNDUP(F6/$D$35,0)</f>
        <v>1070</v>
      </c>
      <c r="K6" s="9">
        <f>ROUNDUP((G6/$C$35),0)</f>
        <v>3389</v>
      </c>
      <c r="L6" s="9">
        <f>ROUNDUP(H6/$D$35,0)</f>
        <v>1095</v>
      </c>
      <c r="M6" s="9">
        <f>I6+J6</f>
        <v>4381</v>
      </c>
      <c r="N6" s="9">
        <f>K6+L6</f>
        <v>4484</v>
      </c>
    </row>
    <row r="7" spans="1:14" x14ac:dyDescent="0.25">
      <c r="A7" s="76"/>
      <c r="B7" s="21">
        <v>2</v>
      </c>
      <c r="C7" s="3">
        <v>3531</v>
      </c>
      <c r="D7" s="31">
        <v>3514.5</v>
      </c>
      <c r="E7" s="31">
        <f t="shared" ref="E7:E17" si="3">C7*$C$22</f>
        <v>3177.9</v>
      </c>
      <c r="F7" s="31">
        <f t="shared" si="0"/>
        <v>353.1</v>
      </c>
      <c r="G7" s="31">
        <f t="shared" si="1"/>
        <v>3163.05</v>
      </c>
      <c r="H7" s="31">
        <f t="shared" si="2"/>
        <v>351.45000000000005</v>
      </c>
      <c r="I7" s="9">
        <f t="shared" ref="I7:I17" si="4">ROUNDUP(E7/$C$35,0)</f>
        <v>3342</v>
      </c>
      <c r="J7" s="9">
        <f t="shared" ref="J7:J17" si="5">ROUNDUP(F7/$D$35,0)</f>
        <v>1080</v>
      </c>
      <c r="K7" s="9">
        <f t="shared" ref="K7:K17" si="6">ROUNDUP((G7/$C$35),0)</f>
        <v>3327</v>
      </c>
      <c r="L7" s="9">
        <f t="shared" ref="L7:L17" si="7">ROUNDUP(H7/$D$35,0)</f>
        <v>1075</v>
      </c>
      <c r="M7" s="31">
        <f t="shared" ref="M7:M17" si="8">I7+J7</f>
        <v>4422</v>
      </c>
      <c r="N7" s="31">
        <f t="shared" ref="N7:N17" si="9">K7+L7</f>
        <v>4402</v>
      </c>
    </row>
    <row r="8" spans="1:14" x14ac:dyDescent="0.25">
      <c r="A8" s="76"/>
      <c r="B8" s="21">
        <v>3</v>
      </c>
      <c r="C8" s="3">
        <v>3564</v>
      </c>
      <c r="D8" s="31">
        <v>2458.5</v>
      </c>
      <c r="E8" s="31">
        <f t="shared" si="3"/>
        <v>3207.6</v>
      </c>
      <c r="F8" s="31">
        <f t="shared" si="0"/>
        <v>356.40000000000003</v>
      </c>
      <c r="G8" s="31">
        <f t="shared" si="1"/>
        <v>2212.65</v>
      </c>
      <c r="H8" s="31">
        <f t="shared" si="2"/>
        <v>245.85000000000002</v>
      </c>
      <c r="I8" s="9">
        <f t="shared" si="4"/>
        <v>3373</v>
      </c>
      <c r="J8" s="9">
        <f t="shared" si="5"/>
        <v>1090</v>
      </c>
      <c r="K8" s="9">
        <f t="shared" si="6"/>
        <v>2327</v>
      </c>
      <c r="L8" s="9">
        <f t="shared" si="7"/>
        <v>752</v>
      </c>
      <c r="M8" s="31">
        <f t="shared" si="8"/>
        <v>4463</v>
      </c>
      <c r="N8" s="31">
        <f t="shared" si="9"/>
        <v>3079</v>
      </c>
    </row>
    <row r="9" spans="1:14" x14ac:dyDescent="0.25">
      <c r="A9" s="76"/>
      <c r="B9" s="21">
        <v>4</v>
      </c>
      <c r="C9" s="3">
        <v>3465</v>
      </c>
      <c r="D9" s="31">
        <v>3597</v>
      </c>
      <c r="E9" s="31">
        <f t="shared" si="3"/>
        <v>3118.5</v>
      </c>
      <c r="F9" s="31">
        <f t="shared" si="0"/>
        <v>346.5</v>
      </c>
      <c r="G9" s="31">
        <f t="shared" si="1"/>
        <v>3237.3</v>
      </c>
      <c r="H9" s="31">
        <f t="shared" si="2"/>
        <v>359.70000000000005</v>
      </c>
      <c r="I9" s="9">
        <f t="shared" si="4"/>
        <v>3280</v>
      </c>
      <c r="J9" s="9">
        <f t="shared" si="5"/>
        <v>1060</v>
      </c>
      <c r="K9" s="9">
        <f t="shared" si="6"/>
        <v>3405</v>
      </c>
      <c r="L9" s="9">
        <f t="shared" si="7"/>
        <v>1100</v>
      </c>
      <c r="M9" s="31">
        <f t="shared" si="8"/>
        <v>4340</v>
      </c>
      <c r="N9" s="31">
        <f t="shared" si="9"/>
        <v>4505</v>
      </c>
    </row>
    <row r="10" spans="1:14" x14ac:dyDescent="0.25">
      <c r="A10" s="76"/>
      <c r="B10" s="21">
        <v>5</v>
      </c>
      <c r="C10" s="3">
        <v>3465</v>
      </c>
      <c r="D10" s="31">
        <v>3613.5</v>
      </c>
      <c r="E10" s="31">
        <f t="shared" si="3"/>
        <v>3118.5</v>
      </c>
      <c r="F10" s="31">
        <f t="shared" si="0"/>
        <v>346.5</v>
      </c>
      <c r="G10" s="31">
        <f t="shared" si="1"/>
        <v>3252.15</v>
      </c>
      <c r="H10" s="31">
        <f t="shared" si="2"/>
        <v>361.35</v>
      </c>
      <c r="I10" s="9">
        <f t="shared" si="4"/>
        <v>3280</v>
      </c>
      <c r="J10" s="9">
        <f t="shared" si="5"/>
        <v>1060</v>
      </c>
      <c r="K10" s="9">
        <f t="shared" si="6"/>
        <v>3420</v>
      </c>
      <c r="L10" s="9">
        <f t="shared" si="7"/>
        <v>1106</v>
      </c>
      <c r="M10" s="31">
        <f t="shared" si="8"/>
        <v>4340</v>
      </c>
      <c r="N10" s="31">
        <f t="shared" si="9"/>
        <v>4526</v>
      </c>
    </row>
    <row r="11" spans="1:14" x14ac:dyDescent="0.25">
      <c r="A11" s="76"/>
      <c r="B11" s="21">
        <v>6</v>
      </c>
      <c r="C11" s="3">
        <v>3382.5</v>
      </c>
      <c r="D11" s="31">
        <v>3712.5</v>
      </c>
      <c r="E11" s="31">
        <f t="shared" si="3"/>
        <v>3044.25</v>
      </c>
      <c r="F11" s="31">
        <f t="shared" si="0"/>
        <v>338.25</v>
      </c>
      <c r="G11" s="31">
        <f t="shared" si="1"/>
        <v>3341.25</v>
      </c>
      <c r="H11" s="31">
        <f t="shared" si="2"/>
        <v>371.25</v>
      </c>
      <c r="I11" s="9">
        <f t="shared" si="4"/>
        <v>3202</v>
      </c>
      <c r="J11" s="9">
        <f t="shared" si="5"/>
        <v>1035</v>
      </c>
      <c r="K11" s="9">
        <f t="shared" si="6"/>
        <v>3514</v>
      </c>
      <c r="L11" s="9">
        <f t="shared" si="7"/>
        <v>1136</v>
      </c>
      <c r="M11" s="31">
        <f t="shared" si="8"/>
        <v>4237</v>
      </c>
      <c r="N11" s="31">
        <f t="shared" si="9"/>
        <v>4650</v>
      </c>
    </row>
    <row r="12" spans="1:14" x14ac:dyDescent="0.25">
      <c r="A12" s="76"/>
      <c r="B12" s="21">
        <v>7</v>
      </c>
      <c r="C12" s="3">
        <v>3448.5</v>
      </c>
      <c r="D12" s="31">
        <v>3762</v>
      </c>
      <c r="E12" s="31">
        <f t="shared" si="3"/>
        <v>3103.65</v>
      </c>
      <c r="F12" s="31">
        <f t="shared" si="0"/>
        <v>344.85</v>
      </c>
      <c r="G12" s="31">
        <f t="shared" si="1"/>
        <v>3385.8</v>
      </c>
      <c r="H12" s="31">
        <f t="shared" si="2"/>
        <v>376.20000000000005</v>
      </c>
      <c r="I12" s="9">
        <f t="shared" si="4"/>
        <v>3264</v>
      </c>
      <c r="J12" s="9">
        <f t="shared" si="5"/>
        <v>1055</v>
      </c>
      <c r="K12" s="9">
        <f t="shared" si="6"/>
        <v>3561</v>
      </c>
      <c r="L12" s="9">
        <f t="shared" si="7"/>
        <v>1151</v>
      </c>
      <c r="M12" s="31">
        <f t="shared" si="8"/>
        <v>4319</v>
      </c>
      <c r="N12" s="31">
        <f t="shared" si="9"/>
        <v>4712</v>
      </c>
    </row>
    <row r="13" spans="1:14" x14ac:dyDescent="0.25">
      <c r="A13" s="76"/>
      <c r="B13" s="21">
        <v>8</v>
      </c>
      <c r="C13" s="3">
        <v>3432</v>
      </c>
      <c r="D13" s="31">
        <v>3267</v>
      </c>
      <c r="E13" s="31">
        <f t="shared" si="3"/>
        <v>3088.8</v>
      </c>
      <c r="F13" s="31">
        <f t="shared" si="0"/>
        <v>343.20000000000005</v>
      </c>
      <c r="G13" s="31">
        <f t="shared" si="1"/>
        <v>2940.3</v>
      </c>
      <c r="H13" s="31">
        <f t="shared" si="2"/>
        <v>326.70000000000005</v>
      </c>
      <c r="I13" s="9">
        <f t="shared" si="4"/>
        <v>3248</v>
      </c>
      <c r="J13" s="9">
        <f t="shared" si="5"/>
        <v>1050</v>
      </c>
      <c r="K13" s="9">
        <f t="shared" si="6"/>
        <v>3092</v>
      </c>
      <c r="L13" s="9">
        <f t="shared" si="7"/>
        <v>1000</v>
      </c>
      <c r="M13" s="31">
        <f t="shared" si="8"/>
        <v>4298</v>
      </c>
      <c r="N13" s="31">
        <f t="shared" si="9"/>
        <v>4092</v>
      </c>
    </row>
    <row r="14" spans="1:14" x14ac:dyDescent="0.25">
      <c r="A14" s="76"/>
      <c r="B14" s="21">
        <v>9</v>
      </c>
      <c r="C14" s="3">
        <v>3547.5</v>
      </c>
      <c r="D14" s="31">
        <v>4092</v>
      </c>
      <c r="E14" s="31">
        <f t="shared" si="3"/>
        <v>3192.75</v>
      </c>
      <c r="F14" s="31">
        <f t="shared" si="0"/>
        <v>354.75</v>
      </c>
      <c r="G14" s="31">
        <f t="shared" si="1"/>
        <v>3682.8</v>
      </c>
      <c r="H14" s="31">
        <f t="shared" si="2"/>
        <v>409.20000000000005</v>
      </c>
      <c r="I14" s="9">
        <f t="shared" si="4"/>
        <v>3358</v>
      </c>
      <c r="J14" s="9">
        <f t="shared" si="5"/>
        <v>1085</v>
      </c>
      <c r="K14" s="9">
        <f t="shared" si="6"/>
        <v>3873</v>
      </c>
      <c r="L14" s="9">
        <f t="shared" si="7"/>
        <v>1252</v>
      </c>
      <c r="M14" s="31">
        <f t="shared" si="8"/>
        <v>4443</v>
      </c>
      <c r="N14" s="31">
        <f t="shared" si="9"/>
        <v>5125</v>
      </c>
    </row>
    <row r="15" spans="1:14" x14ac:dyDescent="0.25">
      <c r="A15" s="76"/>
      <c r="B15" s="21">
        <v>10</v>
      </c>
      <c r="C15" s="3">
        <v>3547.5</v>
      </c>
      <c r="D15" s="31">
        <v>4108.5</v>
      </c>
      <c r="E15" s="31">
        <f t="shared" si="3"/>
        <v>3192.75</v>
      </c>
      <c r="F15" s="31">
        <f t="shared" si="0"/>
        <v>354.75</v>
      </c>
      <c r="G15" s="31">
        <f t="shared" si="1"/>
        <v>3697.65</v>
      </c>
      <c r="H15" s="31">
        <f t="shared" si="2"/>
        <v>410.85</v>
      </c>
      <c r="I15" s="9">
        <f t="shared" si="4"/>
        <v>3358</v>
      </c>
      <c r="J15" s="9">
        <f t="shared" si="5"/>
        <v>1085</v>
      </c>
      <c r="K15" s="9">
        <f t="shared" si="6"/>
        <v>3889</v>
      </c>
      <c r="L15" s="9">
        <f t="shared" si="7"/>
        <v>1257</v>
      </c>
      <c r="M15" s="31">
        <f t="shared" si="8"/>
        <v>4443</v>
      </c>
      <c r="N15" s="31">
        <f t="shared" si="9"/>
        <v>5146</v>
      </c>
    </row>
    <row r="16" spans="1:14" x14ac:dyDescent="0.25">
      <c r="A16" s="76"/>
      <c r="B16" s="21">
        <v>11</v>
      </c>
      <c r="C16" s="3">
        <v>3564</v>
      </c>
      <c r="D16" s="31">
        <v>4257</v>
      </c>
      <c r="E16" s="31">
        <f t="shared" si="3"/>
        <v>3207.6</v>
      </c>
      <c r="F16" s="31">
        <f t="shared" si="0"/>
        <v>356.40000000000003</v>
      </c>
      <c r="G16" s="31">
        <f t="shared" si="1"/>
        <v>3831.3</v>
      </c>
      <c r="H16" s="31">
        <f t="shared" si="2"/>
        <v>425.70000000000005</v>
      </c>
      <c r="I16" s="9">
        <f t="shared" si="4"/>
        <v>3373</v>
      </c>
      <c r="J16" s="9">
        <f t="shared" si="5"/>
        <v>1090</v>
      </c>
      <c r="K16" s="9">
        <f t="shared" si="6"/>
        <v>4029</v>
      </c>
      <c r="L16" s="9">
        <f t="shared" si="7"/>
        <v>1302</v>
      </c>
      <c r="M16" s="31">
        <f t="shared" si="8"/>
        <v>4463</v>
      </c>
      <c r="N16" s="31">
        <f t="shared" si="9"/>
        <v>5331</v>
      </c>
    </row>
    <row r="17" spans="1:18" x14ac:dyDescent="0.25">
      <c r="A17" s="76"/>
      <c r="B17" s="21">
        <v>12</v>
      </c>
      <c r="C17" s="4">
        <v>3580.5</v>
      </c>
      <c r="D17" s="25">
        <v>3547.5</v>
      </c>
      <c r="E17" s="25">
        <f t="shared" si="3"/>
        <v>3222.4500000000003</v>
      </c>
      <c r="F17" s="25">
        <f t="shared" si="0"/>
        <v>358.05</v>
      </c>
      <c r="G17" s="25">
        <f t="shared" si="1"/>
        <v>3192.75</v>
      </c>
      <c r="H17" s="25">
        <f t="shared" si="2"/>
        <v>354.75</v>
      </c>
      <c r="I17" s="9">
        <f t="shared" si="4"/>
        <v>3389</v>
      </c>
      <c r="J17" s="9">
        <f t="shared" si="5"/>
        <v>1095</v>
      </c>
      <c r="K17" s="9">
        <f t="shared" si="6"/>
        <v>3358</v>
      </c>
      <c r="L17" s="9">
        <f t="shared" si="7"/>
        <v>1085</v>
      </c>
      <c r="M17" s="25">
        <f t="shared" si="8"/>
        <v>4484</v>
      </c>
      <c r="N17" s="25">
        <f t="shared" si="9"/>
        <v>4443</v>
      </c>
    </row>
    <row r="18" spans="1:18" x14ac:dyDescent="0.25">
      <c r="A18" s="77"/>
      <c r="B18" s="7" t="s">
        <v>8</v>
      </c>
      <c r="C18" s="30">
        <f>SUM(C6:C17)</f>
        <v>42025.5</v>
      </c>
      <c r="D18" s="30">
        <f>SUM(D6:D17)</f>
        <v>43510.5</v>
      </c>
      <c r="E18" s="30">
        <f>SUM(E6:E17)</f>
        <v>37822.949999999997</v>
      </c>
      <c r="F18" s="30">
        <f>SUM(F6:F17)</f>
        <v>4202.55</v>
      </c>
      <c r="G18" s="30">
        <f t="shared" ref="G18:H18" si="10">SUM(G6:G17)</f>
        <v>39159.449999999997</v>
      </c>
      <c r="H18" s="30">
        <f t="shared" si="10"/>
        <v>4351.05</v>
      </c>
      <c r="I18" s="30">
        <f t="shared" ref="I18" si="11">SUM(I6:I17)</f>
        <v>39778</v>
      </c>
      <c r="J18" s="30">
        <f t="shared" ref="J18" si="12">SUM(J6:J17)</f>
        <v>12855</v>
      </c>
      <c r="K18" s="30">
        <f t="shared" ref="K18" si="13">SUM(K6:K17)</f>
        <v>41184</v>
      </c>
      <c r="L18" s="30">
        <f t="shared" ref="L18" si="14">SUM(L6:L17)</f>
        <v>13311</v>
      </c>
      <c r="M18" s="30">
        <f t="shared" ref="M18" si="15">SUM(M6:M17)</f>
        <v>52633</v>
      </c>
      <c r="N18" s="30">
        <f t="shared" ref="N18" si="16">SUM(N6:N17)</f>
        <v>54495</v>
      </c>
    </row>
    <row r="21" spans="1:18" x14ac:dyDescent="0.25">
      <c r="C21" s="10" t="s">
        <v>10</v>
      </c>
      <c r="D21" s="10" t="s">
        <v>11</v>
      </c>
      <c r="G21" s="78" t="s">
        <v>13</v>
      </c>
      <c r="H21" s="79"/>
    </row>
    <row r="22" spans="1:18" x14ac:dyDescent="0.25">
      <c r="B22" s="5" t="s">
        <v>12</v>
      </c>
      <c r="C22" s="13">
        <v>0.9</v>
      </c>
      <c r="D22" s="13">
        <v>0.1</v>
      </c>
      <c r="F22" s="17">
        <v>41640</v>
      </c>
      <c r="G22" s="5">
        <v>5000</v>
      </c>
      <c r="H22" s="5" t="s">
        <v>14</v>
      </c>
    </row>
    <row r="25" spans="1:18" x14ac:dyDescent="0.25">
      <c r="A25" s="54" t="s">
        <v>95</v>
      </c>
      <c r="B25" s="54"/>
      <c r="C25" s="54"/>
      <c r="D25" s="54"/>
      <c r="E25" s="54"/>
    </row>
    <row r="28" spans="1:18" ht="15" customHeight="1" x14ac:dyDescent="0.25">
      <c r="C28" s="37" t="s">
        <v>50</v>
      </c>
      <c r="D28" s="38" t="s">
        <v>59</v>
      </c>
      <c r="F28" s="18"/>
      <c r="G28" s="69" t="s">
        <v>17</v>
      </c>
      <c r="H28" s="70"/>
      <c r="I28" s="70"/>
      <c r="J28" s="70"/>
      <c r="K28" s="70"/>
      <c r="L28" s="71"/>
      <c r="M28" s="61" t="s">
        <v>18</v>
      </c>
      <c r="N28" s="62"/>
      <c r="O28" s="62"/>
      <c r="P28" s="62"/>
      <c r="Q28" s="62"/>
      <c r="R28" s="62"/>
    </row>
    <row r="29" spans="1:18" ht="45" x14ac:dyDescent="0.25">
      <c r="B29" s="11" t="s">
        <v>57</v>
      </c>
      <c r="C29" s="26">
        <f>dimensions!C14</f>
        <v>294</v>
      </c>
      <c r="D29" s="26">
        <f>dimensions!D14</f>
        <v>389</v>
      </c>
      <c r="F29" s="18"/>
      <c r="G29" s="12" t="s">
        <v>15</v>
      </c>
      <c r="H29" s="11" t="s">
        <v>16</v>
      </c>
      <c r="I29" s="12" t="s">
        <v>15</v>
      </c>
      <c r="J29" s="11" t="s">
        <v>16</v>
      </c>
      <c r="K29" s="12" t="s">
        <v>15</v>
      </c>
      <c r="L29" s="11" t="s">
        <v>16</v>
      </c>
      <c r="M29" s="12" t="s">
        <v>19</v>
      </c>
      <c r="N29" s="12" t="s">
        <v>20</v>
      </c>
      <c r="O29" s="12" t="s">
        <v>19</v>
      </c>
      <c r="P29" s="12" t="s">
        <v>20</v>
      </c>
      <c r="Q29" s="12" t="s">
        <v>19</v>
      </c>
      <c r="R29" s="12" t="s">
        <v>20</v>
      </c>
    </row>
    <row r="30" spans="1:18" ht="30" x14ac:dyDescent="0.25">
      <c r="B30" s="12" t="s">
        <v>58</v>
      </c>
      <c r="C30" s="12">
        <f>dimensions!C15</f>
        <v>20</v>
      </c>
      <c r="D30" s="12">
        <f>dimensions!D15</f>
        <v>10</v>
      </c>
      <c r="F30" s="18"/>
      <c r="G30" s="15">
        <v>0.7</v>
      </c>
      <c r="H30" s="15">
        <v>0.3</v>
      </c>
      <c r="I30" s="15">
        <v>0.7</v>
      </c>
      <c r="J30" s="15">
        <v>0.3</v>
      </c>
      <c r="K30" s="15">
        <v>0.7</v>
      </c>
      <c r="L30" s="15">
        <v>0.3</v>
      </c>
      <c r="M30" s="15">
        <v>0.3</v>
      </c>
      <c r="N30" s="15">
        <v>0.7</v>
      </c>
      <c r="O30" s="15">
        <v>0.3</v>
      </c>
      <c r="P30" s="15">
        <v>0.7</v>
      </c>
      <c r="Q30" s="15">
        <v>0.3</v>
      </c>
      <c r="R30" s="15">
        <v>0.7</v>
      </c>
    </row>
    <row r="31" spans="1:18" ht="30" x14ac:dyDescent="0.25">
      <c r="B31" s="12" t="s">
        <v>60</v>
      </c>
      <c r="C31" s="12">
        <f>ROUNDDOWN(C29/C30,0)</f>
        <v>14</v>
      </c>
      <c r="D31" s="12">
        <f>ROUNDDOWN(D29/D30,0)</f>
        <v>38</v>
      </c>
      <c r="F31" s="12" t="s">
        <v>6</v>
      </c>
      <c r="G31" s="12" t="s">
        <v>7</v>
      </c>
      <c r="H31" s="12" t="s">
        <v>7</v>
      </c>
      <c r="I31" s="29" t="s">
        <v>69</v>
      </c>
      <c r="J31" s="29" t="s">
        <v>69</v>
      </c>
      <c r="K31" s="12" t="s">
        <v>71</v>
      </c>
      <c r="L31" s="12" t="s">
        <v>71</v>
      </c>
      <c r="M31" s="12" t="s">
        <v>7</v>
      </c>
      <c r="N31" s="12" t="s">
        <v>7</v>
      </c>
      <c r="O31" s="29" t="s">
        <v>69</v>
      </c>
      <c r="P31" s="29" t="s">
        <v>69</v>
      </c>
      <c r="Q31" s="12" t="s">
        <v>71</v>
      </c>
      <c r="R31" s="12" t="s">
        <v>71</v>
      </c>
    </row>
    <row r="32" spans="1:18" ht="45" x14ac:dyDescent="0.25">
      <c r="B32" s="12" t="s">
        <v>61</v>
      </c>
      <c r="C32" s="12">
        <f>C30*C31</f>
        <v>280</v>
      </c>
      <c r="D32" s="12">
        <f>D31*D30</f>
        <v>380</v>
      </c>
      <c r="F32" s="5">
        <v>1</v>
      </c>
      <c r="G32" s="5">
        <f t="shared" ref="G32:G43" si="17">C6*$G$30</f>
        <v>2448.6</v>
      </c>
      <c r="H32" s="5">
        <f t="shared" ref="H32:H43" si="18">$H$30*C6</f>
        <v>1049.3999999999999</v>
      </c>
      <c r="I32" s="5">
        <f>ROUNDUP(M6*$I$30,0)</f>
        <v>3067</v>
      </c>
      <c r="J32" s="5">
        <f>ROUNDUP($J$30*M6,0)</f>
        <v>1315</v>
      </c>
      <c r="K32" s="5">
        <f>ROUNDUP(I32/$B$51,0)</f>
        <v>93</v>
      </c>
      <c r="L32" s="5">
        <f>ROUNDUP(J32/$B$51,0)</f>
        <v>40</v>
      </c>
      <c r="M32" s="5">
        <f t="shared" ref="M32:M43" si="19">$O$30*H6</f>
        <v>107.41500000000001</v>
      </c>
      <c r="N32" s="5">
        <f t="shared" ref="N32:N43" si="20">H6*$P$30</f>
        <v>250.63499999999999</v>
      </c>
      <c r="O32" s="5">
        <f>ROUNDUP($O$30*N6,0)</f>
        <v>1346</v>
      </c>
      <c r="P32" s="5">
        <f>ROUNDUP(N6*$P$30,0)</f>
        <v>3139</v>
      </c>
      <c r="Q32" s="5">
        <f>ROUNDUP(O32/$B$51,0)</f>
        <v>41</v>
      </c>
      <c r="R32" s="5">
        <f>ROUNDUP(P32/$B$51,0)</f>
        <v>96</v>
      </c>
    </row>
    <row r="33" spans="1:18" ht="30" x14ac:dyDescent="0.25">
      <c r="B33" s="12" t="s">
        <v>62</v>
      </c>
      <c r="C33" s="29">
        <f>dimensions!C18</f>
        <v>951</v>
      </c>
      <c r="D33" s="29">
        <f>dimensions!D18</f>
        <v>327</v>
      </c>
      <c r="F33" s="5">
        <v>2</v>
      </c>
      <c r="G33" s="5">
        <f t="shared" si="17"/>
        <v>2471.6999999999998</v>
      </c>
      <c r="H33" s="5">
        <f t="shared" si="18"/>
        <v>1059.3</v>
      </c>
      <c r="I33" s="5">
        <f t="shared" ref="I33:I43" si="21">ROUNDUP(M7*$I$30,0)</f>
        <v>3096</v>
      </c>
      <c r="J33" s="5">
        <f t="shared" ref="J33:J43" si="22">ROUNDUP($J$30*M7,0)</f>
        <v>1327</v>
      </c>
      <c r="K33" s="5">
        <f t="shared" ref="K33:K43" si="23">ROUNDUP(I33/$B$51,0)</f>
        <v>94</v>
      </c>
      <c r="L33" s="5">
        <f t="shared" ref="L33:L43" si="24">ROUNDUP(J33/$B$51,0)</f>
        <v>41</v>
      </c>
      <c r="M33" s="5">
        <f t="shared" si="19"/>
        <v>105.43500000000002</v>
      </c>
      <c r="N33" s="5">
        <f t="shared" si="20"/>
        <v>246.01500000000001</v>
      </c>
      <c r="O33" s="5">
        <f t="shared" ref="O33:O43" si="25">ROUNDUP($O$30*N7,0)</f>
        <v>1321</v>
      </c>
      <c r="P33" s="5">
        <f t="shared" ref="P33:P43" si="26">ROUNDUP(N7*$P$30,0)</f>
        <v>3082</v>
      </c>
      <c r="Q33" s="5">
        <f t="shared" ref="Q33:Q43" si="27">ROUNDUP(O33/$B$51,0)</f>
        <v>41</v>
      </c>
      <c r="R33" s="5">
        <f t="shared" ref="R33:R43" si="28">ROUNDUP(P33/$B$51,0)</f>
        <v>94</v>
      </c>
    </row>
    <row r="34" spans="1:18" ht="30" x14ac:dyDescent="0.25">
      <c r="B34" s="12" t="s">
        <v>68</v>
      </c>
      <c r="C34" s="5">
        <v>1</v>
      </c>
      <c r="D34" s="5">
        <v>1E-3</v>
      </c>
      <c r="F34" s="5">
        <v>3</v>
      </c>
      <c r="G34" s="5">
        <f t="shared" si="17"/>
        <v>2494.7999999999997</v>
      </c>
      <c r="H34" s="5">
        <f t="shared" si="18"/>
        <v>1069.2</v>
      </c>
      <c r="I34" s="5">
        <f t="shared" si="21"/>
        <v>3125</v>
      </c>
      <c r="J34" s="5">
        <f t="shared" si="22"/>
        <v>1339</v>
      </c>
      <c r="K34" s="5">
        <f t="shared" si="23"/>
        <v>95</v>
      </c>
      <c r="L34" s="5">
        <f t="shared" si="24"/>
        <v>41</v>
      </c>
      <c r="M34" s="5">
        <f t="shared" si="19"/>
        <v>73.75500000000001</v>
      </c>
      <c r="N34" s="5">
        <f t="shared" si="20"/>
        <v>172.095</v>
      </c>
      <c r="O34" s="5">
        <f t="shared" si="25"/>
        <v>924</v>
      </c>
      <c r="P34" s="5">
        <f t="shared" si="26"/>
        <v>2156</v>
      </c>
      <c r="Q34" s="5">
        <f t="shared" si="27"/>
        <v>28</v>
      </c>
      <c r="R34" s="5">
        <f t="shared" si="28"/>
        <v>66</v>
      </c>
    </row>
    <row r="35" spans="1:18" ht="45" x14ac:dyDescent="0.25">
      <c r="B35" s="14" t="s">
        <v>70</v>
      </c>
      <c r="C35" s="6">
        <f>C33*D34</f>
        <v>0.95100000000000007</v>
      </c>
      <c r="D35" s="6">
        <f>D33*D34</f>
        <v>0.32700000000000001</v>
      </c>
      <c r="F35" s="5">
        <v>4</v>
      </c>
      <c r="G35" s="5">
        <f t="shared" si="17"/>
        <v>2425.5</v>
      </c>
      <c r="H35" s="5">
        <f t="shared" si="18"/>
        <v>1039.5</v>
      </c>
      <c r="I35" s="5">
        <f t="shared" si="21"/>
        <v>3038</v>
      </c>
      <c r="J35" s="5">
        <f t="shared" si="22"/>
        <v>1302</v>
      </c>
      <c r="K35" s="5">
        <f t="shared" si="23"/>
        <v>93</v>
      </c>
      <c r="L35" s="5">
        <f t="shared" si="24"/>
        <v>40</v>
      </c>
      <c r="M35" s="5">
        <f t="shared" si="19"/>
        <v>107.91000000000001</v>
      </c>
      <c r="N35" s="5">
        <f t="shared" si="20"/>
        <v>251.79000000000002</v>
      </c>
      <c r="O35" s="5">
        <f t="shared" si="25"/>
        <v>1352</v>
      </c>
      <c r="P35" s="5">
        <f t="shared" si="26"/>
        <v>3154</v>
      </c>
      <c r="Q35" s="5">
        <f t="shared" si="27"/>
        <v>41</v>
      </c>
      <c r="R35" s="5">
        <f t="shared" si="28"/>
        <v>96</v>
      </c>
    </row>
    <row r="36" spans="1:18" x14ac:dyDescent="0.25">
      <c r="F36" s="5">
        <v>5</v>
      </c>
      <c r="G36" s="5">
        <f t="shared" si="17"/>
        <v>2425.5</v>
      </c>
      <c r="H36" s="5">
        <f t="shared" si="18"/>
        <v>1039.5</v>
      </c>
      <c r="I36" s="5">
        <f t="shared" si="21"/>
        <v>3038</v>
      </c>
      <c r="J36" s="5">
        <f t="shared" si="22"/>
        <v>1302</v>
      </c>
      <c r="K36" s="5">
        <f t="shared" si="23"/>
        <v>93</v>
      </c>
      <c r="L36" s="5">
        <f t="shared" si="24"/>
        <v>40</v>
      </c>
      <c r="M36" s="5">
        <f t="shared" si="19"/>
        <v>108.405</v>
      </c>
      <c r="N36" s="5">
        <f t="shared" si="20"/>
        <v>252.94499999999999</v>
      </c>
      <c r="O36" s="5">
        <f t="shared" si="25"/>
        <v>1358</v>
      </c>
      <c r="P36" s="5">
        <f t="shared" si="26"/>
        <v>3169</v>
      </c>
      <c r="Q36" s="5">
        <f t="shared" si="27"/>
        <v>42</v>
      </c>
      <c r="R36" s="5">
        <f t="shared" si="28"/>
        <v>97</v>
      </c>
    </row>
    <row r="37" spans="1:18" x14ac:dyDescent="0.25">
      <c r="F37" s="5">
        <v>6</v>
      </c>
      <c r="G37" s="5">
        <f t="shared" si="17"/>
        <v>2367.75</v>
      </c>
      <c r="H37" s="5">
        <f t="shared" si="18"/>
        <v>1014.75</v>
      </c>
      <c r="I37" s="5">
        <f t="shared" si="21"/>
        <v>2966</v>
      </c>
      <c r="J37" s="5">
        <f t="shared" si="22"/>
        <v>1272</v>
      </c>
      <c r="K37" s="5">
        <f t="shared" si="23"/>
        <v>90</v>
      </c>
      <c r="L37" s="5">
        <f t="shared" si="24"/>
        <v>39</v>
      </c>
      <c r="M37" s="5">
        <f t="shared" si="19"/>
        <v>111.375</v>
      </c>
      <c r="N37" s="5">
        <f t="shared" si="20"/>
        <v>259.875</v>
      </c>
      <c r="O37" s="5">
        <f t="shared" si="25"/>
        <v>1395</v>
      </c>
      <c r="P37" s="5">
        <f t="shared" si="26"/>
        <v>3255</v>
      </c>
      <c r="Q37" s="5">
        <f t="shared" si="27"/>
        <v>43</v>
      </c>
      <c r="R37" s="5">
        <f t="shared" si="28"/>
        <v>99</v>
      </c>
    </row>
    <row r="38" spans="1:18" x14ac:dyDescent="0.25">
      <c r="F38" s="5">
        <v>7</v>
      </c>
      <c r="G38" s="5">
        <f t="shared" si="17"/>
        <v>2413.9499999999998</v>
      </c>
      <c r="H38" s="5">
        <f t="shared" si="18"/>
        <v>1034.55</v>
      </c>
      <c r="I38" s="5">
        <f t="shared" si="21"/>
        <v>3024</v>
      </c>
      <c r="J38" s="5">
        <f t="shared" si="22"/>
        <v>1296</v>
      </c>
      <c r="K38" s="5">
        <f t="shared" si="23"/>
        <v>92</v>
      </c>
      <c r="L38" s="5">
        <f t="shared" si="24"/>
        <v>40</v>
      </c>
      <c r="M38" s="5">
        <f t="shared" si="19"/>
        <v>112.86000000000001</v>
      </c>
      <c r="N38" s="5">
        <f t="shared" si="20"/>
        <v>263.34000000000003</v>
      </c>
      <c r="O38" s="5">
        <f t="shared" si="25"/>
        <v>1414</v>
      </c>
      <c r="P38" s="5">
        <f t="shared" si="26"/>
        <v>3299</v>
      </c>
      <c r="Q38" s="5">
        <f t="shared" si="27"/>
        <v>43</v>
      </c>
      <c r="R38" s="5">
        <f t="shared" si="28"/>
        <v>100</v>
      </c>
    </row>
    <row r="39" spans="1:18" x14ac:dyDescent="0.25">
      <c r="F39" s="5">
        <v>8</v>
      </c>
      <c r="G39" s="5">
        <f t="shared" si="17"/>
        <v>2402.3999999999996</v>
      </c>
      <c r="H39" s="5">
        <f t="shared" si="18"/>
        <v>1029.5999999999999</v>
      </c>
      <c r="I39" s="5">
        <f t="shared" si="21"/>
        <v>3009</v>
      </c>
      <c r="J39" s="5">
        <f t="shared" si="22"/>
        <v>1290</v>
      </c>
      <c r="K39" s="5">
        <f t="shared" si="23"/>
        <v>92</v>
      </c>
      <c r="L39" s="5">
        <f t="shared" si="24"/>
        <v>40</v>
      </c>
      <c r="M39" s="5">
        <f t="shared" si="19"/>
        <v>98.01</v>
      </c>
      <c r="N39" s="5">
        <f t="shared" si="20"/>
        <v>228.69000000000003</v>
      </c>
      <c r="O39" s="5">
        <f t="shared" si="25"/>
        <v>1228</v>
      </c>
      <c r="P39" s="5">
        <f t="shared" si="26"/>
        <v>2865</v>
      </c>
      <c r="Q39" s="5">
        <f t="shared" si="27"/>
        <v>38</v>
      </c>
      <c r="R39" s="5">
        <f t="shared" si="28"/>
        <v>87</v>
      </c>
    </row>
    <row r="40" spans="1:18" x14ac:dyDescent="0.25">
      <c r="F40" s="5">
        <v>9</v>
      </c>
      <c r="G40" s="5">
        <f t="shared" si="17"/>
        <v>2483.25</v>
      </c>
      <c r="H40" s="5">
        <f t="shared" si="18"/>
        <v>1064.25</v>
      </c>
      <c r="I40" s="5">
        <f t="shared" si="21"/>
        <v>3111</v>
      </c>
      <c r="J40" s="5">
        <f t="shared" si="22"/>
        <v>1333</v>
      </c>
      <c r="K40" s="5">
        <f t="shared" si="23"/>
        <v>95</v>
      </c>
      <c r="L40" s="5">
        <f t="shared" si="24"/>
        <v>41</v>
      </c>
      <c r="M40" s="5">
        <f t="shared" si="19"/>
        <v>122.76</v>
      </c>
      <c r="N40" s="5">
        <f t="shared" si="20"/>
        <v>286.44</v>
      </c>
      <c r="O40" s="5">
        <f t="shared" si="25"/>
        <v>1538</v>
      </c>
      <c r="P40" s="5">
        <f t="shared" si="26"/>
        <v>3588</v>
      </c>
      <c r="Q40" s="5">
        <f t="shared" si="27"/>
        <v>47</v>
      </c>
      <c r="R40" s="5">
        <f t="shared" si="28"/>
        <v>109</v>
      </c>
    </row>
    <row r="41" spans="1:18" x14ac:dyDescent="0.25">
      <c r="F41" s="5">
        <v>10</v>
      </c>
      <c r="G41" s="5">
        <f t="shared" si="17"/>
        <v>2483.25</v>
      </c>
      <c r="H41" s="5">
        <f t="shared" si="18"/>
        <v>1064.25</v>
      </c>
      <c r="I41" s="5">
        <f t="shared" si="21"/>
        <v>3111</v>
      </c>
      <c r="J41" s="5">
        <f t="shared" si="22"/>
        <v>1333</v>
      </c>
      <c r="K41" s="5">
        <f t="shared" si="23"/>
        <v>95</v>
      </c>
      <c r="L41" s="5">
        <f t="shared" si="24"/>
        <v>41</v>
      </c>
      <c r="M41" s="5">
        <f t="shared" si="19"/>
        <v>123.255</v>
      </c>
      <c r="N41" s="5">
        <f t="shared" si="20"/>
        <v>287.59499999999997</v>
      </c>
      <c r="O41" s="5">
        <f t="shared" si="25"/>
        <v>1544</v>
      </c>
      <c r="P41" s="5">
        <f t="shared" si="26"/>
        <v>3603</v>
      </c>
      <c r="Q41" s="5">
        <f t="shared" si="27"/>
        <v>47</v>
      </c>
      <c r="R41" s="5">
        <f t="shared" si="28"/>
        <v>110</v>
      </c>
    </row>
    <row r="42" spans="1:18" x14ac:dyDescent="0.25">
      <c r="F42" s="5">
        <v>11</v>
      </c>
      <c r="G42" s="5">
        <f t="shared" si="17"/>
        <v>2494.7999999999997</v>
      </c>
      <c r="H42" s="5">
        <f t="shared" si="18"/>
        <v>1069.2</v>
      </c>
      <c r="I42" s="5">
        <f t="shared" si="21"/>
        <v>3125</v>
      </c>
      <c r="J42" s="5">
        <f t="shared" si="22"/>
        <v>1339</v>
      </c>
      <c r="K42" s="5">
        <f t="shared" si="23"/>
        <v>95</v>
      </c>
      <c r="L42" s="5">
        <f t="shared" si="24"/>
        <v>41</v>
      </c>
      <c r="M42" s="5">
        <f t="shared" si="19"/>
        <v>127.71000000000001</v>
      </c>
      <c r="N42" s="5">
        <f t="shared" si="20"/>
        <v>297.99</v>
      </c>
      <c r="O42" s="5">
        <f t="shared" si="25"/>
        <v>1600</v>
      </c>
      <c r="P42" s="5">
        <f t="shared" si="26"/>
        <v>3732</v>
      </c>
      <c r="Q42" s="5">
        <f t="shared" si="27"/>
        <v>49</v>
      </c>
      <c r="R42" s="5">
        <f t="shared" si="28"/>
        <v>114</v>
      </c>
    </row>
    <row r="43" spans="1:18" x14ac:dyDescent="0.25">
      <c r="F43" s="5">
        <v>12</v>
      </c>
      <c r="G43" s="5">
        <f t="shared" si="17"/>
        <v>2506.35</v>
      </c>
      <c r="H43" s="5">
        <f t="shared" si="18"/>
        <v>1074.1499999999999</v>
      </c>
      <c r="I43" s="5">
        <f t="shared" si="21"/>
        <v>3139</v>
      </c>
      <c r="J43" s="5">
        <f t="shared" si="22"/>
        <v>1346</v>
      </c>
      <c r="K43" s="5">
        <f t="shared" si="23"/>
        <v>96</v>
      </c>
      <c r="L43" s="5">
        <f t="shared" si="24"/>
        <v>41</v>
      </c>
      <c r="M43" s="5">
        <f t="shared" si="19"/>
        <v>106.425</v>
      </c>
      <c r="N43" s="5">
        <f t="shared" si="20"/>
        <v>248.32499999999999</v>
      </c>
      <c r="O43" s="5">
        <f t="shared" si="25"/>
        <v>1333</v>
      </c>
      <c r="P43" s="5">
        <f t="shared" si="26"/>
        <v>3111</v>
      </c>
      <c r="Q43" s="5">
        <f t="shared" si="27"/>
        <v>41</v>
      </c>
      <c r="R43" s="5">
        <f t="shared" si="28"/>
        <v>95</v>
      </c>
    </row>
    <row r="44" spans="1:18" x14ac:dyDescent="0.25">
      <c r="F44" s="10" t="s">
        <v>8</v>
      </c>
      <c r="G44" s="10">
        <f>SUM(G32:G43)</f>
        <v>29417.849999999995</v>
      </c>
      <c r="H44" s="10">
        <f t="shared" ref="H44" si="29">SUM(H32:H43)</f>
        <v>12607.65</v>
      </c>
      <c r="I44" s="26">
        <f>SUM(I32:I43)</f>
        <v>36849</v>
      </c>
      <c r="J44" s="26">
        <f t="shared" ref="J44" si="30">SUM(J32:J43)</f>
        <v>15794</v>
      </c>
      <c r="K44" s="26">
        <f>SUM(K32:K43)</f>
        <v>1123</v>
      </c>
      <c r="L44" s="26">
        <f t="shared" ref="L44" si="31">SUM(L32:L43)</f>
        <v>485</v>
      </c>
      <c r="M44" s="5">
        <f t="shared" ref="M44:R44" si="32">SUM(M32:M43)</f>
        <v>1305.3150000000001</v>
      </c>
      <c r="N44" s="5">
        <f t="shared" si="32"/>
        <v>3045.7349999999997</v>
      </c>
      <c r="O44" s="26">
        <f t="shared" si="32"/>
        <v>16353</v>
      </c>
      <c r="P44" s="26">
        <f t="shared" si="32"/>
        <v>38153</v>
      </c>
      <c r="Q44" s="26">
        <f t="shared" si="32"/>
        <v>501</v>
      </c>
      <c r="R44" s="26">
        <f t="shared" si="32"/>
        <v>1163</v>
      </c>
    </row>
    <row r="48" spans="1:18" x14ac:dyDescent="0.25">
      <c r="A48" s="5" t="s">
        <v>39</v>
      </c>
      <c r="B48" s="5">
        <v>0.75</v>
      </c>
      <c r="C48" s="5" t="s">
        <v>38</v>
      </c>
      <c r="D48" s="5">
        <f>(75*60/100)/100</f>
        <v>0.45</v>
      </c>
      <c r="E48" s="5" t="s">
        <v>42</v>
      </c>
    </row>
    <row r="49" spans="1:13" ht="45" x14ac:dyDescent="0.25">
      <c r="A49" s="12" t="s">
        <v>40</v>
      </c>
      <c r="B49" s="5">
        <v>10</v>
      </c>
      <c r="C49" s="5" t="s">
        <v>38</v>
      </c>
    </row>
    <row r="50" spans="1:13" ht="45" x14ac:dyDescent="0.25">
      <c r="A50" s="12" t="s">
        <v>41</v>
      </c>
      <c r="B50" s="5">
        <v>8</v>
      </c>
      <c r="C50" s="5" t="s">
        <v>38</v>
      </c>
    </row>
    <row r="51" spans="1:13" x14ac:dyDescent="0.25">
      <c r="A51" s="5" t="s">
        <v>72</v>
      </c>
      <c r="B51" s="5">
        <v>33</v>
      </c>
      <c r="C51" s="5" t="s">
        <v>73</v>
      </c>
    </row>
    <row r="52" spans="1:13" ht="15.75" thickBot="1" x14ac:dyDescent="0.3"/>
    <row r="53" spans="1:13" ht="15.75" thickBot="1" x14ac:dyDescent="0.3">
      <c r="B53" s="72" t="s">
        <v>63</v>
      </c>
      <c r="C53" s="73"/>
      <c r="D53" s="73"/>
      <c r="E53" s="73"/>
      <c r="F53" s="73"/>
      <c r="G53" s="73"/>
      <c r="H53" s="74"/>
    </row>
    <row r="55" spans="1:13" x14ac:dyDescent="0.25">
      <c r="B55" s="43" t="s">
        <v>17</v>
      </c>
      <c r="C55" s="44"/>
      <c r="D55" s="44"/>
      <c r="E55" s="44"/>
      <c r="F55" s="44"/>
      <c r="G55" s="45"/>
      <c r="H55" s="61" t="s">
        <v>18</v>
      </c>
      <c r="I55" s="62"/>
      <c r="J55" s="62"/>
      <c r="K55" s="62"/>
      <c r="L55" s="62"/>
      <c r="M55" s="62"/>
    </row>
    <row r="56" spans="1:13" ht="30" customHeight="1" x14ac:dyDescent="0.25">
      <c r="B56" s="63" t="s">
        <v>15</v>
      </c>
      <c r="C56" s="64"/>
      <c r="D56" s="65"/>
      <c r="E56" s="66" t="s">
        <v>16</v>
      </c>
      <c r="F56" s="67"/>
      <c r="G56" s="68"/>
      <c r="H56" s="63" t="s">
        <v>19</v>
      </c>
      <c r="I56" s="64"/>
      <c r="J56" s="65"/>
      <c r="K56" s="66" t="s">
        <v>20</v>
      </c>
      <c r="L56" s="67"/>
      <c r="M56" s="68"/>
    </row>
    <row r="57" spans="1:13" x14ac:dyDescent="0.25">
      <c r="B57" s="58">
        <v>0.7</v>
      </c>
      <c r="C57" s="59"/>
      <c r="D57" s="60"/>
      <c r="E57" s="58">
        <v>0.3</v>
      </c>
      <c r="F57" s="59"/>
      <c r="G57" s="60"/>
      <c r="H57" s="58">
        <v>0.3</v>
      </c>
      <c r="I57" s="59"/>
      <c r="J57" s="60"/>
      <c r="K57" s="58">
        <v>0.7</v>
      </c>
      <c r="L57" s="59"/>
      <c r="M57" s="60"/>
    </row>
    <row r="58" spans="1:13" ht="45" x14ac:dyDescent="0.25">
      <c r="A58" s="12" t="s">
        <v>6</v>
      </c>
      <c r="B58" s="12" t="s">
        <v>74</v>
      </c>
      <c r="C58" s="12" t="s">
        <v>75</v>
      </c>
      <c r="D58" s="29" t="s">
        <v>77</v>
      </c>
      <c r="E58" s="12" t="s">
        <v>74</v>
      </c>
      <c r="F58" s="12" t="s">
        <v>75</v>
      </c>
      <c r="G58" s="29" t="s">
        <v>76</v>
      </c>
      <c r="H58" s="12" t="s">
        <v>74</v>
      </c>
      <c r="I58" s="12" t="s">
        <v>78</v>
      </c>
      <c r="J58" s="29" t="s">
        <v>77</v>
      </c>
      <c r="K58" s="12" t="s">
        <v>74</v>
      </c>
      <c r="L58" s="12" t="s">
        <v>78</v>
      </c>
      <c r="M58" s="29" t="s">
        <v>76</v>
      </c>
    </row>
    <row r="59" spans="1:13" x14ac:dyDescent="0.25">
      <c r="A59" s="5">
        <v>1</v>
      </c>
      <c r="B59" s="5">
        <f>$B$49*K32</f>
        <v>930</v>
      </c>
      <c r="C59" s="5">
        <f>$B$48*I32</f>
        <v>2300.25</v>
      </c>
      <c r="D59" s="26">
        <f>B59+C59</f>
        <v>3230.25</v>
      </c>
      <c r="E59" s="5">
        <f t="shared" ref="E59:E71" si="33">$B$49*L32</f>
        <v>400</v>
      </c>
      <c r="F59" s="5">
        <f t="shared" ref="F59:F71" si="34">$B$48*J32</f>
        <v>986.25</v>
      </c>
      <c r="G59" s="26">
        <f>E59+F59</f>
        <v>1386.25</v>
      </c>
      <c r="H59" s="5">
        <f t="shared" ref="H59:H71" si="35">$B$50*Q32</f>
        <v>328</v>
      </c>
      <c r="I59" s="5">
        <f t="shared" ref="I59:I71" si="36">$B$48*O32</f>
        <v>1009.5</v>
      </c>
      <c r="J59" s="26">
        <f>H59+I59</f>
        <v>1337.5</v>
      </c>
      <c r="K59" s="5">
        <f t="shared" ref="K59:K71" si="37">$B$50*R32</f>
        <v>768</v>
      </c>
      <c r="L59" s="5">
        <f t="shared" ref="L59:L71" si="38">$B$48*P32</f>
        <v>2354.25</v>
      </c>
      <c r="M59" s="26">
        <f>K59+L59</f>
        <v>3122.25</v>
      </c>
    </row>
    <row r="60" spans="1:13" x14ac:dyDescent="0.25">
      <c r="A60" s="5">
        <v>2</v>
      </c>
      <c r="B60" s="5">
        <f t="shared" ref="B60:B71" si="39">$B$49*K33</f>
        <v>940</v>
      </c>
      <c r="C60" s="5">
        <f t="shared" ref="C60:C71" si="40">$B$48*I33</f>
        <v>2322</v>
      </c>
      <c r="D60" s="26">
        <f t="shared" ref="D60:D71" si="41">B60+C60</f>
        <v>3262</v>
      </c>
      <c r="E60" s="5">
        <f t="shared" si="33"/>
        <v>410</v>
      </c>
      <c r="F60" s="5">
        <f t="shared" si="34"/>
        <v>995.25</v>
      </c>
      <c r="G60" s="26">
        <f t="shared" ref="G60:G71" si="42">E60+F60</f>
        <v>1405.25</v>
      </c>
      <c r="H60" s="5">
        <f t="shared" si="35"/>
        <v>328</v>
      </c>
      <c r="I60" s="5">
        <f t="shared" si="36"/>
        <v>990.75</v>
      </c>
      <c r="J60" s="26">
        <f t="shared" ref="J60:J71" si="43">H60+I60</f>
        <v>1318.75</v>
      </c>
      <c r="K60" s="5">
        <f t="shared" si="37"/>
        <v>752</v>
      </c>
      <c r="L60" s="5">
        <f t="shared" si="38"/>
        <v>2311.5</v>
      </c>
      <c r="M60" s="26">
        <f t="shared" ref="M60:M71" si="44">K60+L60</f>
        <v>3063.5</v>
      </c>
    </row>
    <row r="61" spans="1:13" x14ac:dyDescent="0.25">
      <c r="A61" s="5">
        <v>3</v>
      </c>
      <c r="B61" s="5">
        <f t="shared" si="39"/>
        <v>950</v>
      </c>
      <c r="C61" s="5">
        <f t="shared" si="40"/>
        <v>2343.75</v>
      </c>
      <c r="D61" s="26">
        <f t="shared" si="41"/>
        <v>3293.75</v>
      </c>
      <c r="E61" s="5">
        <f t="shared" si="33"/>
        <v>410</v>
      </c>
      <c r="F61" s="5">
        <f t="shared" si="34"/>
        <v>1004.25</v>
      </c>
      <c r="G61" s="26">
        <f t="shared" si="42"/>
        <v>1414.25</v>
      </c>
      <c r="H61" s="5">
        <f t="shared" si="35"/>
        <v>224</v>
      </c>
      <c r="I61" s="5">
        <f t="shared" si="36"/>
        <v>693</v>
      </c>
      <c r="J61" s="26">
        <f t="shared" si="43"/>
        <v>917</v>
      </c>
      <c r="K61" s="5">
        <f t="shared" si="37"/>
        <v>528</v>
      </c>
      <c r="L61" s="5">
        <f t="shared" si="38"/>
        <v>1617</v>
      </c>
      <c r="M61" s="26">
        <f t="shared" si="44"/>
        <v>2145</v>
      </c>
    </row>
    <row r="62" spans="1:13" x14ac:dyDescent="0.25">
      <c r="A62" s="5">
        <v>4</v>
      </c>
      <c r="B62" s="5">
        <f t="shared" si="39"/>
        <v>930</v>
      </c>
      <c r="C62" s="5">
        <f t="shared" si="40"/>
        <v>2278.5</v>
      </c>
      <c r="D62" s="26">
        <f t="shared" si="41"/>
        <v>3208.5</v>
      </c>
      <c r="E62" s="5">
        <f t="shared" si="33"/>
        <v>400</v>
      </c>
      <c r="F62" s="5">
        <f t="shared" si="34"/>
        <v>976.5</v>
      </c>
      <c r="G62" s="26">
        <f t="shared" si="42"/>
        <v>1376.5</v>
      </c>
      <c r="H62" s="5">
        <f t="shared" si="35"/>
        <v>328</v>
      </c>
      <c r="I62" s="5">
        <f t="shared" si="36"/>
        <v>1014</v>
      </c>
      <c r="J62" s="26">
        <f t="shared" si="43"/>
        <v>1342</v>
      </c>
      <c r="K62" s="5">
        <f t="shared" si="37"/>
        <v>768</v>
      </c>
      <c r="L62" s="5">
        <f t="shared" si="38"/>
        <v>2365.5</v>
      </c>
      <c r="M62" s="26">
        <f t="shared" si="44"/>
        <v>3133.5</v>
      </c>
    </row>
    <row r="63" spans="1:13" x14ac:dyDescent="0.25">
      <c r="A63" s="5">
        <v>5</v>
      </c>
      <c r="B63" s="5">
        <f t="shared" si="39"/>
        <v>930</v>
      </c>
      <c r="C63" s="5">
        <f t="shared" si="40"/>
        <v>2278.5</v>
      </c>
      <c r="D63" s="26">
        <f t="shared" si="41"/>
        <v>3208.5</v>
      </c>
      <c r="E63" s="5">
        <f t="shared" si="33"/>
        <v>400</v>
      </c>
      <c r="F63" s="5">
        <f t="shared" si="34"/>
        <v>976.5</v>
      </c>
      <c r="G63" s="26">
        <f t="shared" si="42"/>
        <v>1376.5</v>
      </c>
      <c r="H63" s="5">
        <f t="shared" si="35"/>
        <v>336</v>
      </c>
      <c r="I63" s="5">
        <f t="shared" si="36"/>
        <v>1018.5</v>
      </c>
      <c r="J63" s="26">
        <f t="shared" si="43"/>
        <v>1354.5</v>
      </c>
      <c r="K63" s="5">
        <f t="shared" si="37"/>
        <v>776</v>
      </c>
      <c r="L63" s="5">
        <f t="shared" si="38"/>
        <v>2376.75</v>
      </c>
      <c r="M63" s="26">
        <f t="shared" si="44"/>
        <v>3152.75</v>
      </c>
    </row>
    <row r="64" spans="1:13" x14ac:dyDescent="0.25">
      <c r="A64" s="5">
        <v>6</v>
      </c>
      <c r="B64" s="5">
        <f t="shared" si="39"/>
        <v>900</v>
      </c>
      <c r="C64" s="5">
        <f t="shared" si="40"/>
        <v>2224.5</v>
      </c>
      <c r="D64" s="26">
        <f t="shared" si="41"/>
        <v>3124.5</v>
      </c>
      <c r="E64" s="5">
        <f t="shared" si="33"/>
        <v>390</v>
      </c>
      <c r="F64" s="5">
        <f t="shared" si="34"/>
        <v>954</v>
      </c>
      <c r="G64" s="26">
        <f t="shared" si="42"/>
        <v>1344</v>
      </c>
      <c r="H64" s="5">
        <f t="shared" si="35"/>
        <v>344</v>
      </c>
      <c r="I64" s="5">
        <f t="shared" si="36"/>
        <v>1046.25</v>
      </c>
      <c r="J64" s="26">
        <f t="shared" si="43"/>
        <v>1390.25</v>
      </c>
      <c r="K64" s="5">
        <f t="shared" si="37"/>
        <v>792</v>
      </c>
      <c r="L64" s="5">
        <f t="shared" si="38"/>
        <v>2441.25</v>
      </c>
      <c r="M64" s="26">
        <f t="shared" si="44"/>
        <v>3233.25</v>
      </c>
    </row>
    <row r="65" spans="1:17" x14ac:dyDescent="0.25">
      <c r="A65" s="5">
        <v>7</v>
      </c>
      <c r="B65" s="5">
        <f t="shared" si="39"/>
        <v>920</v>
      </c>
      <c r="C65" s="5">
        <f t="shared" si="40"/>
        <v>2268</v>
      </c>
      <c r="D65" s="26">
        <f t="shared" si="41"/>
        <v>3188</v>
      </c>
      <c r="E65" s="5">
        <f t="shared" si="33"/>
        <v>400</v>
      </c>
      <c r="F65" s="5">
        <f t="shared" si="34"/>
        <v>972</v>
      </c>
      <c r="G65" s="26">
        <f t="shared" si="42"/>
        <v>1372</v>
      </c>
      <c r="H65" s="5">
        <f t="shared" si="35"/>
        <v>344</v>
      </c>
      <c r="I65" s="5">
        <f t="shared" si="36"/>
        <v>1060.5</v>
      </c>
      <c r="J65" s="26">
        <f t="shared" si="43"/>
        <v>1404.5</v>
      </c>
      <c r="K65" s="5">
        <f t="shared" si="37"/>
        <v>800</v>
      </c>
      <c r="L65" s="5">
        <f t="shared" si="38"/>
        <v>2474.25</v>
      </c>
      <c r="M65" s="26">
        <f t="shared" si="44"/>
        <v>3274.25</v>
      </c>
    </row>
    <row r="66" spans="1:17" x14ac:dyDescent="0.25">
      <c r="A66" s="5">
        <v>8</v>
      </c>
      <c r="B66" s="5">
        <f t="shared" si="39"/>
        <v>920</v>
      </c>
      <c r="C66" s="5">
        <f t="shared" si="40"/>
        <v>2256.75</v>
      </c>
      <c r="D66" s="26">
        <f t="shared" si="41"/>
        <v>3176.75</v>
      </c>
      <c r="E66" s="5">
        <f t="shared" si="33"/>
        <v>400</v>
      </c>
      <c r="F66" s="5">
        <f t="shared" si="34"/>
        <v>967.5</v>
      </c>
      <c r="G66" s="26">
        <f t="shared" si="42"/>
        <v>1367.5</v>
      </c>
      <c r="H66" s="5">
        <f t="shared" si="35"/>
        <v>304</v>
      </c>
      <c r="I66" s="5">
        <f t="shared" si="36"/>
        <v>921</v>
      </c>
      <c r="J66" s="26">
        <f t="shared" si="43"/>
        <v>1225</v>
      </c>
      <c r="K66" s="5">
        <f t="shared" si="37"/>
        <v>696</v>
      </c>
      <c r="L66" s="5">
        <f t="shared" si="38"/>
        <v>2148.75</v>
      </c>
      <c r="M66" s="26">
        <f t="shared" si="44"/>
        <v>2844.75</v>
      </c>
    </row>
    <row r="67" spans="1:17" x14ac:dyDescent="0.25">
      <c r="A67" s="5">
        <v>9</v>
      </c>
      <c r="B67" s="5">
        <f t="shared" si="39"/>
        <v>950</v>
      </c>
      <c r="C67" s="5">
        <f t="shared" si="40"/>
        <v>2333.25</v>
      </c>
      <c r="D67" s="26">
        <f t="shared" si="41"/>
        <v>3283.25</v>
      </c>
      <c r="E67" s="5">
        <f t="shared" si="33"/>
        <v>410</v>
      </c>
      <c r="F67" s="5">
        <f t="shared" si="34"/>
        <v>999.75</v>
      </c>
      <c r="G67" s="26">
        <f t="shared" si="42"/>
        <v>1409.75</v>
      </c>
      <c r="H67" s="5">
        <f t="shared" si="35"/>
        <v>376</v>
      </c>
      <c r="I67" s="5">
        <f t="shared" si="36"/>
        <v>1153.5</v>
      </c>
      <c r="J67" s="26">
        <f t="shared" si="43"/>
        <v>1529.5</v>
      </c>
      <c r="K67" s="5">
        <f t="shared" si="37"/>
        <v>872</v>
      </c>
      <c r="L67" s="5">
        <f t="shared" si="38"/>
        <v>2691</v>
      </c>
      <c r="M67" s="26">
        <f t="shared" si="44"/>
        <v>3563</v>
      </c>
    </row>
    <row r="68" spans="1:17" x14ac:dyDescent="0.25">
      <c r="A68" s="5">
        <v>10</v>
      </c>
      <c r="B68" s="5">
        <f t="shared" si="39"/>
        <v>950</v>
      </c>
      <c r="C68" s="5">
        <f t="shared" si="40"/>
        <v>2333.25</v>
      </c>
      <c r="D68" s="26">
        <f t="shared" si="41"/>
        <v>3283.25</v>
      </c>
      <c r="E68" s="5">
        <f t="shared" si="33"/>
        <v>410</v>
      </c>
      <c r="F68" s="5">
        <f t="shared" si="34"/>
        <v>999.75</v>
      </c>
      <c r="G68" s="26">
        <f t="shared" si="42"/>
        <v>1409.75</v>
      </c>
      <c r="H68" s="5">
        <f t="shared" si="35"/>
        <v>376</v>
      </c>
      <c r="I68" s="5">
        <f t="shared" si="36"/>
        <v>1158</v>
      </c>
      <c r="J68" s="26">
        <f t="shared" si="43"/>
        <v>1534</v>
      </c>
      <c r="K68" s="5">
        <f t="shared" si="37"/>
        <v>880</v>
      </c>
      <c r="L68" s="5">
        <f t="shared" si="38"/>
        <v>2702.25</v>
      </c>
      <c r="M68" s="26">
        <f t="shared" si="44"/>
        <v>3582.25</v>
      </c>
    </row>
    <row r="69" spans="1:17" x14ac:dyDescent="0.25">
      <c r="A69" s="5">
        <v>11</v>
      </c>
      <c r="B69" s="5">
        <f t="shared" si="39"/>
        <v>950</v>
      </c>
      <c r="C69" s="5">
        <f t="shared" si="40"/>
        <v>2343.75</v>
      </c>
      <c r="D69" s="26">
        <f t="shared" si="41"/>
        <v>3293.75</v>
      </c>
      <c r="E69" s="5">
        <f t="shared" si="33"/>
        <v>410</v>
      </c>
      <c r="F69" s="5">
        <f t="shared" si="34"/>
        <v>1004.25</v>
      </c>
      <c r="G69" s="26">
        <f t="shared" si="42"/>
        <v>1414.25</v>
      </c>
      <c r="H69" s="5">
        <f t="shared" si="35"/>
        <v>392</v>
      </c>
      <c r="I69" s="5">
        <f t="shared" si="36"/>
        <v>1200</v>
      </c>
      <c r="J69" s="26">
        <f t="shared" si="43"/>
        <v>1592</v>
      </c>
      <c r="K69" s="5">
        <f t="shared" si="37"/>
        <v>912</v>
      </c>
      <c r="L69" s="5">
        <f t="shared" si="38"/>
        <v>2799</v>
      </c>
      <c r="M69" s="26">
        <f t="shared" si="44"/>
        <v>3711</v>
      </c>
    </row>
    <row r="70" spans="1:17" x14ac:dyDescent="0.25">
      <c r="A70" s="5">
        <v>12</v>
      </c>
      <c r="B70" s="5">
        <f t="shared" si="39"/>
        <v>960</v>
      </c>
      <c r="C70" s="5">
        <f t="shared" si="40"/>
        <v>2354.25</v>
      </c>
      <c r="D70" s="26">
        <f t="shared" si="41"/>
        <v>3314.25</v>
      </c>
      <c r="E70" s="5">
        <f t="shared" si="33"/>
        <v>410</v>
      </c>
      <c r="F70" s="5">
        <f t="shared" si="34"/>
        <v>1009.5</v>
      </c>
      <c r="G70" s="26">
        <f t="shared" si="42"/>
        <v>1419.5</v>
      </c>
      <c r="H70" s="5">
        <f t="shared" si="35"/>
        <v>328</v>
      </c>
      <c r="I70" s="5">
        <f t="shared" si="36"/>
        <v>999.75</v>
      </c>
      <c r="J70" s="26">
        <f t="shared" si="43"/>
        <v>1327.75</v>
      </c>
      <c r="K70" s="5">
        <f t="shared" si="37"/>
        <v>760</v>
      </c>
      <c r="L70" s="5">
        <f t="shared" si="38"/>
        <v>2333.25</v>
      </c>
      <c r="M70" s="26">
        <f t="shared" si="44"/>
        <v>3093.25</v>
      </c>
    </row>
    <row r="71" spans="1:17" x14ac:dyDescent="0.25">
      <c r="A71" s="10" t="s">
        <v>8</v>
      </c>
      <c r="B71" s="5">
        <f t="shared" si="39"/>
        <v>11230</v>
      </c>
      <c r="C71" s="5">
        <f t="shared" si="40"/>
        <v>27636.75</v>
      </c>
      <c r="D71" s="26">
        <f t="shared" si="41"/>
        <v>38866.75</v>
      </c>
      <c r="E71" s="5">
        <f t="shared" si="33"/>
        <v>4850</v>
      </c>
      <c r="F71" s="5">
        <f t="shared" si="34"/>
        <v>11845.5</v>
      </c>
      <c r="G71" s="26">
        <f t="shared" si="42"/>
        <v>16695.5</v>
      </c>
      <c r="H71" s="5">
        <f t="shared" si="35"/>
        <v>4008</v>
      </c>
      <c r="I71" s="5">
        <f t="shared" si="36"/>
        <v>12264.75</v>
      </c>
      <c r="J71" s="26">
        <f t="shared" si="43"/>
        <v>16272.75</v>
      </c>
      <c r="K71" s="5">
        <f t="shared" si="37"/>
        <v>9304</v>
      </c>
      <c r="L71" s="5">
        <f t="shared" si="38"/>
        <v>28614.75</v>
      </c>
      <c r="M71" s="26">
        <f t="shared" si="44"/>
        <v>37918.75</v>
      </c>
    </row>
    <row r="75" spans="1:17" x14ac:dyDescent="0.25">
      <c r="B75" s="50" t="s">
        <v>17</v>
      </c>
      <c r="C75" s="51"/>
      <c r="D75" s="51"/>
      <c r="E75" s="51"/>
      <c r="F75" s="50" t="s">
        <v>17</v>
      </c>
      <c r="G75" s="51"/>
      <c r="H75" s="51"/>
      <c r="I75" s="51"/>
      <c r="J75" s="52" t="s">
        <v>18</v>
      </c>
      <c r="K75" s="53"/>
      <c r="L75" s="53"/>
      <c r="M75" s="53"/>
      <c r="N75" s="52" t="s">
        <v>18</v>
      </c>
      <c r="O75" s="53"/>
      <c r="P75" s="53"/>
      <c r="Q75" s="53"/>
    </row>
    <row r="76" spans="1:17" ht="30" customHeight="1" x14ac:dyDescent="0.25">
      <c r="B76" s="40" t="s">
        <v>15</v>
      </c>
      <c r="C76" s="40"/>
      <c r="D76" s="40"/>
      <c r="E76" s="40"/>
      <c r="F76" s="49" t="s">
        <v>16</v>
      </c>
      <c r="G76" s="49"/>
      <c r="H76" s="49"/>
      <c r="I76" s="49"/>
      <c r="J76" s="40" t="s">
        <v>19</v>
      </c>
      <c r="K76" s="40"/>
      <c r="L76" s="40"/>
      <c r="M76" s="40"/>
      <c r="N76" s="49" t="s">
        <v>20</v>
      </c>
      <c r="O76" s="49"/>
      <c r="P76" s="49"/>
      <c r="Q76" s="49"/>
    </row>
    <row r="77" spans="1:17" x14ac:dyDescent="0.25">
      <c r="B77" s="41">
        <v>0.7</v>
      </c>
      <c r="C77" s="41"/>
      <c r="D77" s="41"/>
      <c r="E77" s="41"/>
      <c r="F77" s="41">
        <v>0.3</v>
      </c>
      <c r="G77" s="41"/>
      <c r="H77" s="41"/>
      <c r="I77" s="41"/>
      <c r="J77" s="41">
        <v>0.3</v>
      </c>
      <c r="K77" s="41"/>
      <c r="L77" s="41"/>
      <c r="M77" s="41"/>
      <c r="N77" s="41">
        <v>0.7</v>
      </c>
      <c r="O77" s="41"/>
      <c r="P77" s="41"/>
      <c r="Q77" s="41"/>
    </row>
    <row r="78" spans="1:17" ht="30" x14ac:dyDescent="0.25">
      <c r="A78" s="5" t="s">
        <v>81</v>
      </c>
      <c r="B78" s="36" t="s">
        <v>2</v>
      </c>
      <c r="C78" s="36" t="s">
        <v>79</v>
      </c>
      <c r="D78" s="36" t="s">
        <v>2</v>
      </c>
      <c r="E78" s="36" t="s">
        <v>79</v>
      </c>
      <c r="F78" s="36" t="s">
        <v>2</v>
      </c>
      <c r="G78" s="36" t="s">
        <v>79</v>
      </c>
      <c r="H78" s="36" t="s">
        <v>2</v>
      </c>
      <c r="I78" s="36" t="s">
        <v>79</v>
      </c>
      <c r="J78" s="36" t="s">
        <v>2</v>
      </c>
      <c r="K78" s="36" t="s">
        <v>79</v>
      </c>
      <c r="L78" s="36" t="s">
        <v>2</v>
      </c>
      <c r="M78" s="36" t="s">
        <v>79</v>
      </c>
      <c r="N78" s="36" t="s">
        <v>2</v>
      </c>
      <c r="O78" s="36" t="s">
        <v>79</v>
      </c>
      <c r="P78" s="36" t="s">
        <v>2</v>
      </c>
      <c r="Q78" s="36" t="s">
        <v>79</v>
      </c>
    </row>
    <row r="79" spans="1:17" ht="30" x14ac:dyDescent="0.25">
      <c r="A79" s="12" t="s">
        <v>80</v>
      </c>
      <c r="B79" s="5">
        <f>'Données bruts'!$M$5</f>
        <v>340</v>
      </c>
      <c r="C79" s="5">
        <f>'Données bruts'!$M$5</f>
        <v>340</v>
      </c>
      <c r="D79" s="5">
        <f>'Données bruts'!$M$5</f>
        <v>340</v>
      </c>
      <c r="E79" s="5">
        <f>'Données bruts'!$M$5</f>
        <v>340</v>
      </c>
      <c r="F79" s="5">
        <f>'Données bruts'!$M$5</f>
        <v>340</v>
      </c>
      <c r="G79" s="5">
        <f>'Données bruts'!$M$5</f>
        <v>340</v>
      </c>
      <c r="H79" s="5">
        <f>'Données bruts'!$M$5</f>
        <v>340</v>
      </c>
      <c r="I79" s="5">
        <f>'Données bruts'!$M$5</f>
        <v>340</v>
      </c>
      <c r="J79" s="5">
        <f>'Données bruts'!$M$5</f>
        <v>340</v>
      </c>
      <c r="K79" s="5">
        <f>'Données bruts'!$M$5</f>
        <v>340</v>
      </c>
      <c r="L79" s="5">
        <f>'Données bruts'!$M$5</f>
        <v>340</v>
      </c>
      <c r="M79" s="5">
        <f>'Données bruts'!$M$5</f>
        <v>340</v>
      </c>
      <c r="N79" s="5">
        <f>'Données bruts'!$M$5</f>
        <v>340</v>
      </c>
      <c r="O79" s="5">
        <f>'Données bruts'!$M$5</f>
        <v>340</v>
      </c>
      <c r="P79" s="5">
        <f>'Données bruts'!$M$5</f>
        <v>340</v>
      </c>
      <c r="Q79" s="5">
        <f>'Données bruts'!$M$5</f>
        <v>340</v>
      </c>
    </row>
    <row r="80" spans="1:17" ht="36" customHeight="1" x14ac:dyDescent="0.25">
      <c r="A80" s="5">
        <v>1</v>
      </c>
      <c r="B80" s="5">
        <f>B59/$B$79</f>
        <v>2.7352941176470589</v>
      </c>
      <c r="C80" s="5">
        <f>C59/$C$79</f>
        <v>6.7654411764705884</v>
      </c>
      <c r="D80" s="5">
        <f>ROUNDUP(B80,0)</f>
        <v>3</v>
      </c>
      <c r="E80" s="5">
        <f>ROUNDUP(C80,0)</f>
        <v>7</v>
      </c>
      <c r="F80" s="5">
        <f t="shared" ref="F80:F91" si="45">E59/$F$79</f>
        <v>1.1764705882352942</v>
      </c>
      <c r="G80" s="5">
        <f t="shared" ref="G80:G91" si="46">F59/$G$79</f>
        <v>2.9007352941176472</v>
      </c>
      <c r="H80" s="5">
        <f>ROUNDUP(F80,0)</f>
        <v>2</v>
      </c>
      <c r="I80" s="5">
        <f>ROUNDUP(G80,0)</f>
        <v>3</v>
      </c>
      <c r="J80" s="5">
        <f t="shared" ref="J80:J91" si="47">H59/$J$79</f>
        <v>0.96470588235294119</v>
      </c>
      <c r="K80" s="5">
        <f t="shared" ref="K80:K91" si="48">I59/$K$79</f>
        <v>2.9691176470588236</v>
      </c>
      <c r="L80" s="5">
        <f>ROUNDUP(J80,0)</f>
        <v>1</v>
      </c>
      <c r="M80" s="5">
        <f>ROUNDUP(K80,0)</f>
        <v>3</v>
      </c>
      <c r="N80" s="5">
        <f t="shared" ref="N80:N91" si="49">K59/$N$79</f>
        <v>2.2588235294117647</v>
      </c>
      <c r="O80" s="5">
        <f t="shared" ref="O80:O91" si="50">L59/$O$79</f>
        <v>6.9242647058823525</v>
      </c>
      <c r="P80" s="5">
        <f>ROUNDUP(N80,0)</f>
        <v>3</v>
      </c>
      <c r="Q80" s="5">
        <f>ROUNDUP(O80,0)</f>
        <v>7</v>
      </c>
    </row>
    <row r="81" spans="1:17" ht="36.75" customHeight="1" x14ac:dyDescent="0.25">
      <c r="A81" s="5">
        <v>2</v>
      </c>
      <c r="B81" s="5">
        <f t="shared" ref="B81:B91" si="51">B60/$B$79</f>
        <v>2.7647058823529411</v>
      </c>
      <c r="C81" s="5">
        <f t="shared" ref="C81:C91" si="52">C60/$C$79</f>
        <v>6.8294117647058821</v>
      </c>
      <c r="D81" s="5">
        <f t="shared" ref="D81:D91" si="53">ROUNDUP(B81,0)</f>
        <v>3</v>
      </c>
      <c r="E81" s="5">
        <f t="shared" ref="E81:E91" si="54">ROUNDUP(C81,0)</f>
        <v>7</v>
      </c>
      <c r="F81" s="5">
        <f t="shared" si="45"/>
        <v>1.2058823529411764</v>
      </c>
      <c r="G81" s="5">
        <f t="shared" si="46"/>
        <v>2.9272058823529412</v>
      </c>
      <c r="H81" s="5">
        <f t="shared" ref="H81:H91" si="55">ROUNDUP(F81,0)</f>
        <v>2</v>
      </c>
      <c r="I81" s="5">
        <f t="shared" ref="I81:I91" si="56">ROUNDUP(G81,0)</f>
        <v>3</v>
      </c>
      <c r="J81" s="5">
        <f t="shared" si="47"/>
        <v>0.96470588235294119</v>
      </c>
      <c r="K81" s="5">
        <f t="shared" si="48"/>
        <v>2.9139705882352942</v>
      </c>
      <c r="L81" s="5">
        <f t="shared" ref="L81:L91" si="57">ROUNDUP(J81,0)</f>
        <v>1</v>
      </c>
      <c r="M81" s="5">
        <f t="shared" ref="M81:M91" si="58">ROUNDUP(K81,0)</f>
        <v>3</v>
      </c>
      <c r="N81" s="5">
        <f t="shared" si="49"/>
        <v>2.2117647058823531</v>
      </c>
      <c r="O81" s="5">
        <f t="shared" si="50"/>
        <v>6.7985294117647062</v>
      </c>
      <c r="P81" s="5">
        <f t="shared" ref="P81:P91" si="59">ROUNDUP(N81,0)</f>
        <v>3</v>
      </c>
      <c r="Q81" s="5">
        <f t="shared" ref="Q81:Q91" si="60">ROUNDUP(O81,0)</f>
        <v>7</v>
      </c>
    </row>
    <row r="82" spans="1:17" x14ac:dyDescent="0.25">
      <c r="A82" s="5">
        <v>3</v>
      </c>
      <c r="B82" s="5">
        <f t="shared" si="51"/>
        <v>2.7941176470588234</v>
      </c>
      <c r="C82" s="5">
        <f t="shared" si="52"/>
        <v>6.8933823529411766</v>
      </c>
      <c r="D82" s="5">
        <f t="shared" si="53"/>
        <v>3</v>
      </c>
      <c r="E82" s="5">
        <f t="shared" si="54"/>
        <v>7</v>
      </c>
      <c r="F82" s="5">
        <f t="shared" si="45"/>
        <v>1.2058823529411764</v>
      </c>
      <c r="G82" s="5">
        <f t="shared" si="46"/>
        <v>2.9536764705882352</v>
      </c>
      <c r="H82" s="5">
        <f t="shared" si="55"/>
        <v>2</v>
      </c>
      <c r="I82" s="5">
        <f t="shared" si="56"/>
        <v>3</v>
      </c>
      <c r="J82" s="5">
        <f t="shared" si="47"/>
        <v>0.6588235294117647</v>
      </c>
      <c r="K82" s="5">
        <f t="shared" si="48"/>
        <v>2.0382352941176469</v>
      </c>
      <c r="L82" s="5">
        <f t="shared" si="57"/>
        <v>1</v>
      </c>
      <c r="M82" s="5">
        <f t="shared" si="58"/>
        <v>3</v>
      </c>
      <c r="N82" s="5">
        <f t="shared" si="49"/>
        <v>1.5529411764705883</v>
      </c>
      <c r="O82" s="5">
        <f t="shared" si="50"/>
        <v>4.7558823529411764</v>
      </c>
      <c r="P82" s="5">
        <f t="shared" si="59"/>
        <v>2</v>
      </c>
      <c r="Q82" s="5">
        <f t="shared" si="60"/>
        <v>5</v>
      </c>
    </row>
    <row r="83" spans="1:17" x14ac:dyDescent="0.25">
      <c r="A83" s="5">
        <v>4</v>
      </c>
      <c r="B83" s="5">
        <f t="shared" si="51"/>
        <v>2.7352941176470589</v>
      </c>
      <c r="C83" s="5">
        <f t="shared" si="52"/>
        <v>6.7014705882352938</v>
      </c>
      <c r="D83" s="5">
        <f t="shared" si="53"/>
        <v>3</v>
      </c>
      <c r="E83" s="5">
        <f t="shared" si="54"/>
        <v>7</v>
      </c>
      <c r="F83" s="5">
        <f t="shared" si="45"/>
        <v>1.1764705882352942</v>
      </c>
      <c r="G83" s="5">
        <f t="shared" si="46"/>
        <v>2.8720588235294118</v>
      </c>
      <c r="H83" s="5">
        <f t="shared" si="55"/>
        <v>2</v>
      </c>
      <c r="I83" s="5">
        <f t="shared" si="56"/>
        <v>3</v>
      </c>
      <c r="J83" s="5">
        <f t="shared" si="47"/>
        <v>0.96470588235294119</v>
      </c>
      <c r="K83" s="5">
        <f t="shared" si="48"/>
        <v>2.9823529411764707</v>
      </c>
      <c r="L83" s="5">
        <f t="shared" si="57"/>
        <v>1</v>
      </c>
      <c r="M83" s="5">
        <f t="shared" si="58"/>
        <v>3</v>
      </c>
      <c r="N83" s="5">
        <f t="shared" si="49"/>
        <v>2.2588235294117647</v>
      </c>
      <c r="O83" s="5">
        <f t="shared" si="50"/>
        <v>6.9573529411764703</v>
      </c>
      <c r="P83" s="5">
        <f t="shared" si="59"/>
        <v>3</v>
      </c>
      <c r="Q83" s="5">
        <f t="shared" si="60"/>
        <v>7</v>
      </c>
    </row>
    <row r="84" spans="1:17" x14ac:dyDescent="0.25">
      <c r="A84" s="5">
        <v>5</v>
      </c>
      <c r="B84" s="5">
        <f t="shared" si="51"/>
        <v>2.7352941176470589</v>
      </c>
      <c r="C84" s="5">
        <f t="shared" si="52"/>
        <v>6.7014705882352938</v>
      </c>
      <c r="D84" s="5">
        <f t="shared" si="53"/>
        <v>3</v>
      </c>
      <c r="E84" s="5">
        <f t="shared" si="54"/>
        <v>7</v>
      </c>
      <c r="F84" s="5">
        <f t="shared" si="45"/>
        <v>1.1764705882352942</v>
      </c>
      <c r="G84" s="5">
        <f t="shared" si="46"/>
        <v>2.8720588235294118</v>
      </c>
      <c r="H84" s="5">
        <f t="shared" si="55"/>
        <v>2</v>
      </c>
      <c r="I84" s="5">
        <f t="shared" si="56"/>
        <v>3</v>
      </c>
      <c r="J84" s="5">
        <f t="shared" si="47"/>
        <v>0.9882352941176471</v>
      </c>
      <c r="K84" s="5">
        <f t="shared" si="48"/>
        <v>2.9955882352941177</v>
      </c>
      <c r="L84" s="5">
        <f t="shared" si="57"/>
        <v>1</v>
      </c>
      <c r="M84" s="5">
        <f t="shared" si="58"/>
        <v>3</v>
      </c>
      <c r="N84" s="5">
        <f t="shared" si="49"/>
        <v>2.2823529411764705</v>
      </c>
      <c r="O84" s="5">
        <f t="shared" si="50"/>
        <v>6.990441176470588</v>
      </c>
      <c r="P84" s="5">
        <f t="shared" si="59"/>
        <v>3</v>
      </c>
      <c r="Q84" s="5">
        <f t="shared" si="60"/>
        <v>7</v>
      </c>
    </row>
    <row r="85" spans="1:17" x14ac:dyDescent="0.25">
      <c r="A85" s="5">
        <v>6</v>
      </c>
      <c r="B85" s="5">
        <f t="shared" si="51"/>
        <v>2.6470588235294117</v>
      </c>
      <c r="C85" s="5">
        <f t="shared" si="52"/>
        <v>6.5426470588235297</v>
      </c>
      <c r="D85" s="5">
        <f t="shared" si="53"/>
        <v>3</v>
      </c>
      <c r="E85" s="5">
        <f t="shared" si="54"/>
        <v>7</v>
      </c>
      <c r="F85" s="5">
        <f t="shared" si="45"/>
        <v>1.1470588235294117</v>
      </c>
      <c r="G85" s="5">
        <f t="shared" si="46"/>
        <v>2.8058823529411763</v>
      </c>
      <c r="H85" s="5">
        <f t="shared" si="55"/>
        <v>2</v>
      </c>
      <c r="I85" s="5">
        <f t="shared" si="56"/>
        <v>3</v>
      </c>
      <c r="J85" s="5">
        <f t="shared" si="47"/>
        <v>1.0117647058823529</v>
      </c>
      <c r="K85" s="5">
        <f t="shared" si="48"/>
        <v>3.0772058823529411</v>
      </c>
      <c r="L85" s="5">
        <f t="shared" si="57"/>
        <v>2</v>
      </c>
      <c r="M85" s="5">
        <f t="shared" si="58"/>
        <v>4</v>
      </c>
      <c r="N85" s="5">
        <f t="shared" si="49"/>
        <v>2.3294117647058825</v>
      </c>
      <c r="O85" s="5">
        <f t="shared" si="50"/>
        <v>7.180147058823529</v>
      </c>
      <c r="P85" s="5">
        <f t="shared" si="59"/>
        <v>3</v>
      </c>
      <c r="Q85" s="5">
        <f t="shared" si="60"/>
        <v>8</v>
      </c>
    </row>
    <row r="86" spans="1:17" x14ac:dyDescent="0.25">
      <c r="A86" s="5">
        <v>7</v>
      </c>
      <c r="B86" s="5">
        <f t="shared" si="51"/>
        <v>2.7058823529411766</v>
      </c>
      <c r="C86" s="5">
        <f t="shared" si="52"/>
        <v>6.6705882352941179</v>
      </c>
      <c r="D86" s="5">
        <f t="shared" si="53"/>
        <v>3</v>
      </c>
      <c r="E86" s="5">
        <f t="shared" si="54"/>
        <v>7</v>
      </c>
      <c r="F86" s="5">
        <f t="shared" si="45"/>
        <v>1.1764705882352942</v>
      </c>
      <c r="G86" s="5">
        <f t="shared" si="46"/>
        <v>2.8588235294117648</v>
      </c>
      <c r="H86" s="5">
        <f t="shared" si="55"/>
        <v>2</v>
      </c>
      <c r="I86" s="5">
        <f t="shared" si="56"/>
        <v>3</v>
      </c>
      <c r="J86" s="5">
        <f t="shared" si="47"/>
        <v>1.0117647058823529</v>
      </c>
      <c r="K86" s="5">
        <f t="shared" si="48"/>
        <v>3.1191176470588236</v>
      </c>
      <c r="L86" s="5">
        <f t="shared" si="57"/>
        <v>2</v>
      </c>
      <c r="M86" s="5">
        <f t="shared" si="58"/>
        <v>4</v>
      </c>
      <c r="N86" s="5">
        <f t="shared" si="49"/>
        <v>2.3529411764705883</v>
      </c>
      <c r="O86" s="5">
        <f t="shared" si="50"/>
        <v>7.2772058823529413</v>
      </c>
      <c r="P86" s="5">
        <f t="shared" si="59"/>
        <v>3</v>
      </c>
      <c r="Q86" s="5">
        <f t="shared" si="60"/>
        <v>8</v>
      </c>
    </row>
    <row r="87" spans="1:17" x14ac:dyDescent="0.25">
      <c r="A87" s="5">
        <v>8</v>
      </c>
      <c r="B87" s="5">
        <f t="shared" si="51"/>
        <v>2.7058823529411766</v>
      </c>
      <c r="C87" s="5">
        <f t="shared" si="52"/>
        <v>6.6375000000000002</v>
      </c>
      <c r="D87" s="5">
        <f t="shared" si="53"/>
        <v>3</v>
      </c>
      <c r="E87" s="5">
        <f t="shared" si="54"/>
        <v>7</v>
      </c>
      <c r="F87" s="5">
        <f t="shared" si="45"/>
        <v>1.1764705882352942</v>
      </c>
      <c r="G87" s="5">
        <f t="shared" si="46"/>
        <v>2.8455882352941178</v>
      </c>
      <c r="H87" s="5">
        <f t="shared" si="55"/>
        <v>2</v>
      </c>
      <c r="I87" s="5">
        <f t="shared" si="56"/>
        <v>3</v>
      </c>
      <c r="J87" s="5">
        <f t="shared" si="47"/>
        <v>0.89411764705882357</v>
      </c>
      <c r="K87" s="5">
        <f t="shared" si="48"/>
        <v>2.7088235294117649</v>
      </c>
      <c r="L87" s="5">
        <f t="shared" si="57"/>
        <v>1</v>
      </c>
      <c r="M87" s="5">
        <f t="shared" si="58"/>
        <v>3</v>
      </c>
      <c r="N87" s="5">
        <f t="shared" si="49"/>
        <v>2.0470588235294116</v>
      </c>
      <c r="O87" s="5">
        <f t="shared" si="50"/>
        <v>6.319852941176471</v>
      </c>
      <c r="P87" s="5">
        <f t="shared" si="59"/>
        <v>3</v>
      </c>
      <c r="Q87" s="5">
        <f t="shared" si="60"/>
        <v>7</v>
      </c>
    </row>
    <row r="88" spans="1:17" x14ac:dyDescent="0.25">
      <c r="A88" s="5">
        <v>9</v>
      </c>
      <c r="B88" s="5">
        <f t="shared" si="51"/>
        <v>2.7941176470588234</v>
      </c>
      <c r="C88" s="5">
        <f t="shared" si="52"/>
        <v>6.8624999999999998</v>
      </c>
      <c r="D88" s="5">
        <f t="shared" si="53"/>
        <v>3</v>
      </c>
      <c r="E88" s="5">
        <f t="shared" si="54"/>
        <v>7</v>
      </c>
      <c r="F88" s="5">
        <f t="shared" si="45"/>
        <v>1.2058823529411764</v>
      </c>
      <c r="G88" s="5">
        <f t="shared" si="46"/>
        <v>2.9404411764705882</v>
      </c>
      <c r="H88" s="5">
        <f t="shared" si="55"/>
        <v>2</v>
      </c>
      <c r="I88" s="5">
        <f t="shared" si="56"/>
        <v>3</v>
      </c>
      <c r="J88" s="5">
        <f t="shared" si="47"/>
        <v>1.1058823529411765</v>
      </c>
      <c r="K88" s="5">
        <f t="shared" si="48"/>
        <v>3.3926470588235293</v>
      </c>
      <c r="L88" s="5">
        <f t="shared" si="57"/>
        <v>2</v>
      </c>
      <c r="M88" s="5">
        <f t="shared" si="58"/>
        <v>4</v>
      </c>
      <c r="N88" s="5">
        <f t="shared" si="49"/>
        <v>2.5647058823529414</v>
      </c>
      <c r="O88" s="5">
        <f t="shared" si="50"/>
        <v>7.9147058823529415</v>
      </c>
      <c r="P88" s="5">
        <f t="shared" si="59"/>
        <v>3</v>
      </c>
      <c r="Q88" s="5">
        <f t="shared" si="60"/>
        <v>8</v>
      </c>
    </row>
    <row r="89" spans="1:17" x14ac:dyDescent="0.25">
      <c r="A89" s="5">
        <v>10</v>
      </c>
      <c r="B89" s="5">
        <f t="shared" si="51"/>
        <v>2.7941176470588234</v>
      </c>
      <c r="C89" s="5">
        <f t="shared" si="52"/>
        <v>6.8624999999999998</v>
      </c>
      <c r="D89" s="5">
        <f t="shared" si="53"/>
        <v>3</v>
      </c>
      <c r="E89" s="5">
        <f t="shared" si="54"/>
        <v>7</v>
      </c>
      <c r="F89" s="5">
        <f t="shared" si="45"/>
        <v>1.2058823529411764</v>
      </c>
      <c r="G89" s="5">
        <f t="shared" si="46"/>
        <v>2.9404411764705882</v>
      </c>
      <c r="H89" s="5">
        <f t="shared" si="55"/>
        <v>2</v>
      </c>
      <c r="I89" s="5">
        <f t="shared" si="56"/>
        <v>3</v>
      </c>
      <c r="J89" s="5">
        <f t="shared" si="47"/>
        <v>1.1058823529411765</v>
      </c>
      <c r="K89" s="5">
        <f t="shared" si="48"/>
        <v>3.4058823529411764</v>
      </c>
      <c r="L89" s="5">
        <f t="shared" si="57"/>
        <v>2</v>
      </c>
      <c r="M89" s="5">
        <f t="shared" si="58"/>
        <v>4</v>
      </c>
      <c r="N89" s="5">
        <f t="shared" si="49"/>
        <v>2.5882352941176472</v>
      </c>
      <c r="O89" s="5">
        <f t="shared" si="50"/>
        <v>7.9477941176470592</v>
      </c>
      <c r="P89" s="5">
        <f t="shared" si="59"/>
        <v>3</v>
      </c>
      <c r="Q89" s="5">
        <f t="shared" si="60"/>
        <v>8</v>
      </c>
    </row>
    <row r="90" spans="1:17" x14ac:dyDescent="0.25">
      <c r="A90" s="5">
        <v>11</v>
      </c>
      <c r="B90" s="5">
        <f t="shared" si="51"/>
        <v>2.7941176470588234</v>
      </c>
      <c r="C90" s="5">
        <f t="shared" si="52"/>
        <v>6.8933823529411766</v>
      </c>
      <c r="D90" s="5">
        <f t="shared" si="53"/>
        <v>3</v>
      </c>
      <c r="E90" s="5">
        <f t="shared" si="54"/>
        <v>7</v>
      </c>
      <c r="F90" s="5">
        <f t="shared" si="45"/>
        <v>1.2058823529411764</v>
      </c>
      <c r="G90" s="5">
        <f t="shared" si="46"/>
        <v>2.9536764705882352</v>
      </c>
      <c r="H90" s="5">
        <f t="shared" si="55"/>
        <v>2</v>
      </c>
      <c r="I90" s="5">
        <f t="shared" si="56"/>
        <v>3</v>
      </c>
      <c r="J90" s="5">
        <f t="shared" si="47"/>
        <v>1.1529411764705881</v>
      </c>
      <c r="K90" s="5">
        <f t="shared" si="48"/>
        <v>3.5294117647058822</v>
      </c>
      <c r="L90" s="5">
        <f t="shared" si="57"/>
        <v>2</v>
      </c>
      <c r="M90" s="5">
        <f t="shared" si="58"/>
        <v>4</v>
      </c>
      <c r="N90" s="5">
        <f t="shared" si="49"/>
        <v>2.6823529411764704</v>
      </c>
      <c r="O90" s="5">
        <f t="shared" si="50"/>
        <v>8.2323529411764707</v>
      </c>
      <c r="P90" s="5">
        <f t="shared" si="59"/>
        <v>3</v>
      </c>
      <c r="Q90" s="5">
        <f t="shared" si="60"/>
        <v>9</v>
      </c>
    </row>
    <row r="91" spans="1:17" x14ac:dyDescent="0.25">
      <c r="A91" s="5">
        <v>12</v>
      </c>
      <c r="B91" s="5">
        <f t="shared" si="51"/>
        <v>2.8235294117647061</v>
      </c>
      <c r="C91" s="5">
        <f t="shared" si="52"/>
        <v>6.9242647058823525</v>
      </c>
      <c r="D91" s="5">
        <f t="shared" si="53"/>
        <v>3</v>
      </c>
      <c r="E91" s="5">
        <f t="shared" si="54"/>
        <v>7</v>
      </c>
      <c r="F91" s="5">
        <f t="shared" si="45"/>
        <v>1.2058823529411764</v>
      </c>
      <c r="G91" s="5">
        <f t="shared" si="46"/>
        <v>2.9691176470588236</v>
      </c>
      <c r="H91" s="5">
        <f t="shared" si="55"/>
        <v>2</v>
      </c>
      <c r="I91" s="5">
        <f t="shared" si="56"/>
        <v>3</v>
      </c>
      <c r="J91" s="5">
        <f t="shared" si="47"/>
        <v>0.96470588235294119</v>
      </c>
      <c r="K91" s="5">
        <f t="shared" si="48"/>
        <v>2.9404411764705882</v>
      </c>
      <c r="L91" s="5">
        <f t="shared" si="57"/>
        <v>1</v>
      </c>
      <c r="M91" s="5">
        <f t="shared" si="58"/>
        <v>3</v>
      </c>
      <c r="N91" s="5">
        <f t="shared" si="49"/>
        <v>2.2352941176470589</v>
      </c>
      <c r="O91" s="5">
        <f t="shared" si="50"/>
        <v>6.8624999999999998</v>
      </c>
      <c r="P91" s="5">
        <f t="shared" si="59"/>
        <v>3</v>
      </c>
      <c r="Q91" s="5">
        <f t="shared" si="60"/>
        <v>7</v>
      </c>
    </row>
    <row r="92" spans="1:17" x14ac:dyDescent="0.25">
      <c r="A92" s="5" t="s">
        <v>8</v>
      </c>
      <c r="B92" s="5">
        <f>SUM(B80:B91)</f>
        <v>33.029411764705877</v>
      </c>
      <c r="C92" s="5">
        <f t="shared" ref="C92:Q92" si="61">SUM(C80:C91)</f>
        <v>81.284558823529409</v>
      </c>
      <c r="D92" s="5">
        <f t="shared" si="61"/>
        <v>36</v>
      </c>
      <c r="E92" s="5">
        <f t="shared" si="61"/>
        <v>84</v>
      </c>
      <c r="F92" s="5">
        <f t="shared" si="61"/>
        <v>14.264705882352937</v>
      </c>
      <c r="G92" s="5">
        <f t="shared" si="61"/>
        <v>34.839705882352938</v>
      </c>
      <c r="H92" s="5">
        <f t="shared" si="61"/>
        <v>24</v>
      </c>
      <c r="I92" s="5">
        <f t="shared" si="61"/>
        <v>36</v>
      </c>
      <c r="J92" s="5">
        <f t="shared" si="61"/>
        <v>11.788235294117646</v>
      </c>
      <c r="K92" s="5">
        <f t="shared" si="61"/>
        <v>36.072794117647057</v>
      </c>
      <c r="L92" s="5">
        <f t="shared" si="61"/>
        <v>17</v>
      </c>
      <c r="M92" s="5">
        <f t="shared" si="61"/>
        <v>41</v>
      </c>
      <c r="N92" s="5">
        <f t="shared" si="61"/>
        <v>27.364705882352943</v>
      </c>
      <c r="O92" s="5">
        <f t="shared" si="61"/>
        <v>84.161029411764702</v>
      </c>
      <c r="P92" s="5">
        <f t="shared" si="61"/>
        <v>35</v>
      </c>
      <c r="Q92" s="5">
        <f t="shared" si="61"/>
        <v>88</v>
      </c>
    </row>
    <row r="95" spans="1:17" ht="15.75" thickBot="1" x14ac:dyDescent="0.3"/>
    <row r="96" spans="1:17" ht="15.75" thickBot="1" x14ac:dyDescent="0.3">
      <c r="B96" s="55" t="s">
        <v>93</v>
      </c>
      <c r="C96" s="56"/>
      <c r="D96" s="56"/>
      <c r="E96" s="56"/>
      <c r="F96" s="56"/>
      <c r="G96" s="56"/>
      <c r="H96" s="56"/>
      <c r="I96" s="56"/>
      <c r="J96" s="56"/>
      <c r="K96" s="57"/>
    </row>
    <row r="98" spans="1:12" x14ac:dyDescent="0.25">
      <c r="B98" s="50" t="s">
        <v>17</v>
      </c>
      <c r="C98" s="51"/>
      <c r="D98" s="51"/>
      <c r="E98" s="51"/>
      <c r="F98" s="52" t="s">
        <v>18</v>
      </c>
      <c r="G98" s="53"/>
      <c r="H98" s="53"/>
      <c r="I98" s="53"/>
    </row>
    <row r="99" spans="1:12" ht="15" customHeight="1" x14ac:dyDescent="0.25">
      <c r="B99" s="40" t="s">
        <v>15</v>
      </c>
      <c r="C99" s="40"/>
      <c r="D99" s="49" t="s">
        <v>16</v>
      </c>
      <c r="E99" s="49"/>
      <c r="F99" s="40" t="s">
        <v>19</v>
      </c>
      <c r="G99" s="40"/>
      <c r="H99" s="49" t="s">
        <v>20</v>
      </c>
      <c r="I99" s="49"/>
      <c r="K99" s="6">
        <v>4</v>
      </c>
      <c r="L99" s="6" t="s">
        <v>1</v>
      </c>
    </row>
    <row r="100" spans="1:12" x14ac:dyDescent="0.25">
      <c r="B100" s="41">
        <v>0.7</v>
      </c>
      <c r="C100" s="41"/>
      <c r="D100" s="41">
        <v>0.3</v>
      </c>
      <c r="E100" s="41"/>
      <c r="F100" s="41">
        <v>0.3</v>
      </c>
      <c r="G100" s="41"/>
      <c r="H100" s="41">
        <v>0.7</v>
      </c>
      <c r="I100" s="41"/>
      <c r="K100" s="6">
        <v>2</v>
      </c>
      <c r="L100" s="6" t="s">
        <v>2</v>
      </c>
    </row>
    <row r="101" spans="1:12" x14ac:dyDescent="0.25">
      <c r="B101" s="12" t="s">
        <v>94</v>
      </c>
      <c r="C101" s="12" t="s">
        <v>79</v>
      </c>
      <c r="D101" s="12" t="s">
        <v>94</v>
      </c>
      <c r="E101" s="12" t="s">
        <v>79</v>
      </c>
      <c r="F101" s="12" t="s">
        <v>94</v>
      </c>
      <c r="G101" s="12" t="s">
        <v>79</v>
      </c>
      <c r="H101" s="12" t="s">
        <v>94</v>
      </c>
      <c r="I101" s="12" t="s">
        <v>79</v>
      </c>
    </row>
    <row r="102" spans="1:12" x14ac:dyDescent="0.25">
      <c r="A102" s="21">
        <v>1</v>
      </c>
      <c r="B102" s="12">
        <f>D80-$K$100</f>
        <v>1</v>
      </c>
      <c r="C102" s="12">
        <f>E80-$K$99</f>
        <v>3</v>
      </c>
      <c r="D102" s="12">
        <f>H80-$K$100</f>
        <v>0</v>
      </c>
      <c r="E102" s="12">
        <f>I80-$K$99</f>
        <v>-1</v>
      </c>
      <c r="F102" s="5">
        <f>L80-$K$100</f>
        <v>-1</v>
      </c>
      <c r="G102" s="5">
        <f>M80-$K$99</f>
        <v>-1</v>
      </c>
      <c r="H102" s="5">
        <f>P80-$K$100</f>
        <v>1</v>
      </c>
      <c r="I102" s="5">
        <f>Q80-$K$99</f>
        <v>3</v>
      </c>
    </row>
    <row r="103" spans="1:12" x14ac:dyDescent="0.25">
      <c r="A103" s="21">
        <v>2</v>
      </c>
      <c r="B103" s="12">
        <f t="shared" ref="B103:B113" si="62">D81-$K$100</f>
        <v>1</v>
      </c>
      <c r="C103" s="12">
        <f t="shared" ref="C103:C113" si="63">E81-$K$99</f>
        <v>3</v>
      </c>
      <c r="D103" s="12">
        <f t="shared" ref="D103:D113" si="64">H81-$K$100</f>
        <v>0</v>
      </c>
      <c r="E103" s="12">
        <f t="shared" ref="E103:E113" si="65">I81-$K$99</f>
        <v>-1</v>
      </c>
      <c r="F103" s="5">
        <f t="shared" ref="F103:F113" si="66">L81-$K$100</f>
        <v>-1</v>
      </c>
      <c r="G103" s="5">
        <f t="shared" ref="G103:G113" si="67">M81-$K$99</f>
        <v>-1</v>
      </c>
      <c r="H103" s="5">
        <f t="shared" ref="H103:H113" si="68">P81-$K$100</f>
        <v>1</v>
      </c>
      <c r="I103" s="5">
        <f t="shared" ref="I103:I113" si="69">Q81-$K$99</f>
        <v>3</v>
      </c>
    </row>
    <row r="104" spans="1:12" x14ac:dyDescent="0.25">
      <c r="A104" s="21">
        <v>3</v>
      </c>
      <c r="B104" s="12">
        <f t="shared" si="62"/>
        <v>1</v>
      </c>
      <c r="C104" s="12">
        <f t="shared" si="63"/>
        <v>3</v>
      </c>
      <c r="D104" s="12">
        <f t="shared" si="64"/>
        <v>0</v>
      </c>
      <c r="E104" s="12">
        <f t="shared" si="65"/>
        <v>-1</v>
      </c>
      <c r="F104" s="5">
        <f t="shared" si="66"/>
        <v>-1</v>
      </c>
      <c r="G104" s="5">
        <f t="shared" si="67"/>
        <v>-1</v>
      </c>
      <c r="H104" s="5">
        <f t="shared" si="68"/>
        <v>0</v>
      </c>
      <c r="I104" s="5">
        <f t="shared" si="69"/>
        <v>1</v>
      </c>
    </row>
    <row r="105" spans="1:12" x14ac:dyDescent="0.25">
      <c r="A105" s="21">
        <v>4</v>
      </c>
      <c r="B105" s="12">
        <f t="shared" si="62"/>
        <v>1</v>
      </c>
      <c r="C105" s="12">
        <f t="shared" si="63"/>
        <v>3</v>
      </c>
      <c r="D105" s="12">
        <f t="shared" si="64"/>
        <v>0</v>
      </c>
      <c r="E105" s="12">
        <f t="shared" si="65"/>
        <v>-1</v>
      </c>
      <c r="F105" s="5">
        <f t="shared" si="66"/>
        <v>-1</v>
      </c>
      <c r="G105" s="5">
        <f t="shared" si="67"/>
        <v>-1</v>
      </c>
      <c r="H105" s="5">
        <f t="shared" si="68"/>
        <v>1</v>
      </c>
      <c r="I105" s="5">
        <f t="shared" si="69"/>
        <v>3</v>
      </c>
    </row>
    <row r="106" spans="1:12" x14ac:dyDescent="0.25">
      <c r="A106" s="21">
        <v>5</v>
      </c>
      <c r="B106" s="12">
        <f t="shared" si="62"/>
        <v>1</v>
      </c>
      <c r="C106" s="12">
        <f t="shared" si="63"/>
        <v>3</v>
      </c>
      <c r="D106" s="12">
        <f t="shared" si="64"/>
        <v>0</v>
      </c>
      <c r="E106" s="12">
        <f t="shared" si="65"/>
        <v>-1</v>
      </c>
      <c r="F106" s="5">
        <f t="shared" si="66"/>
        <v>-1</v>
      </c>
      <c r="G106" s="5">
        <f t="shared" si="67"/>
        <v>-1</v>
      </c>
      <c r="H106" s="5">
        <f t="shared" si="68"/>
        <v>1</v>
      </c>
      <c r="I106" s="5">
        <f t="shared" si="69"/>
        <v>3</v>
      </c>
    </row>
    <row r="107" spans="1:12" x14ac:dyDescent="0.25">
      <c r="A107" s="21">
        <v>6</v>
      </c>
      <c r="B107" s="12">
        <f t="shared" si="62"/>
        <v>1</v>
      </c>
      <c r="C107" s="12">
        <f t="shared" si="63"/>
        <v>3</v>
      </c>
      <c r="D107" s="12">
        <f t="shared" si="64"/>
        <v>0</v>
      </c>
      <c r="E107" s="12">
        <f t="shared" si="65"/>
        <v>-1</v>
      </c>
      <c r="F107" s="5">
        <f t="shared" si="66"/>
        <v>0</v>
      </c>
      <c r="G107" s="5">
        <f t="shared" si="67"/>
        <v>0</v>
      </c>
      <c r="H107" s="5">
        <f t="shared" si="68"/>
        <v>1</v>
      </c>
      <c r="I107" s="5">
        <f t="shared" si="69"/>
        <v>4</v>
      </c>
    </row>
    <row r="108" spans="1:12" x14ac:dyDescent="0.25">
      <c r="A108" s="21">
        <v>7</v>
      </c>
      <c r="B108" s="12">
        <f t="shared" si="62"/>
        <v>1</v>
      </c>
      <c r="C108" s="12">
        <f t="shared" si="63"/>
        <v>3</v>
      </c>
      <c r="D108" s="12">
        <f t="shared" si="64"/>
        <v>0</v>
      </c>
      <c r="E108" s="12">
        <f t="shared" si="65"/>
        <v>-1</v>
      </c>
      <c r="F108" s="5">
        <f t="shared" si="66"/>
        <v>0</v>
      </c>
      <c r="G108" s="5">
        <f t="shared" si="67"/>
        <v>0</v>
      </c>
      <c r="H108" s="5">
        <f t="shared" si="68"/>
        <v>1</v>
      </c>
      <c r="I108" s="5">
        <f t="shared" si="69"/>
        <v>4</v>
      </c>
    </row>
    <row r="109" spans="1:12" x14ac:dyDescent="0.25">
      <c r="A109" s="21">
        <v>8</v>
      </c>
      <c r="B109" s="12">
        <f t="shared" si="62"/>
        <v>1</v>
      </c>
      <c r="C109" s="12">
        <f t="shared" si="63"/>
        <v>3</v>
      </c>
      <c r="D109" s="12">
        <f t="shared" si="64"/>
        <v>0</v>
      </c>
      <c r="E109" s="12">
        <f t="shared" si="65"/>
        <v>-1</v>
      </c>
      <c r="F109" s="5">
        <f t="shared" si="66"/>
        <v>-1</v>
      </c>
      <c r="G109" s="5">
        <f t="shared" si="67"/>
        <v>-1</v>
      </c>
      <c r="H109" s="5">
        <f t="shared" si="68"/>
        <v>1</v>
      </c>
      <c r="I109" s="5">
        <f t="shared" si="69"/>
        <v>3</v>
      </c>
    </row>
    <row r="110" spans="1:12" x14ac:dyDescent="0.25">
      <c r="A110" s="21">
        <v>9</v>
      </c>
      <c r="B110" s="12">
        <f t="shared" si="62"/>
        <v>1</v>
      </c>
      <c r="C110" s="12">
        <f t="shared" si="63"/>
        <v>3</v>
      </c>
      <c r="D110" s="12">
        <f t="shared" si="64"/>
        <v>0</v>
      </c>
      <c r="E110" s="12">
        <f t="shared" si="65"/>
        <v>-1</v>
      </c>
      <c r="F110" s="5">
        <f t="shared" si="66"/>
        <v>0</v>
      </c>
      <c r="G110" s="5">
        <f t="shared" si="67"/>
        <v>0</v>
      </c>
      <c r="H110" s="5">
        <f t="shared" si="68"/>
        <v>1</v>
      </c>
      <c r="I110" s="5">
        <f t="shared" si="69"/>
        <v>4</v>
      </c>
    </row>
    <row r="111" spans="1:12" x14ac:dyDescent="0.25">
      <c r="A111" s="21">
        <v>10</v>
      </c>
      <c r="B111" s="12">
        <f t="shared" si="62"/>
        <v>1</v>
      </c>
      <c r="C111" s="12">
        <f t="shared" si="63"/>
        <v>3</v>
      </c>
      <c r="D111" s="12">
        <f t="shared" si="64"/>
        <v>0</v>
      </c>
      <c r="E111" s="12">
        <f t="shared" si="65"/>
        <v>-1</v>
      </c>
      <c r="F111" s="5">
        <f t="shared" si="66"/>
        <v>0</v>
      </c>
      <c r="G111" s="5">
        <f t="shared" si="67"/>
        <v>0</v>
      </c>
      <c r="H111" s="5">
        <f t="shared" si="68"/>
        <v>1</v>
      </c>
      <c r="I111" s="5">
        <f t="shared" si="69"/>
        <v>4</v>
      </c>
    </row>
    <row r="112" spans="1:12" x14ac:dyDescent="0.25">
      <c r="A112" s="21">
        <v>11</v>
      </c>
      <c r="B112" s="12">
        <f t="shared" si="62"/>
        <v>1</v>
      </c>
      <c r="C112" s="12">
        <f t="shared" si="63"/>
        <v>3</v>
      </c>
      <c r="D112" s="12">
        <f t="shared" si="64"/>
        <v>0</v>
      </c>
      <c r="E112" s="12">
        <f t="shared" si="65"/>
        <v>-1</v>
      </c>
      <c r="F112" s="5">
        <f t="shared" si="66"/>
        <v>0</v>
      </c>
      <c r="G112" s="5">
        <f t="shared" si="67"/>
        <v>0</v>
      </c>
      <c r="H112" s="5">
        <f t="shared" si="68"/>
        <v>1</v>
      </c>
      <c r="I112" s="5">
        <f t="shared" si="69"/>
        <v>5</v>
      </c>
    </row>
    <row r="113" spans="1:16" x14ac:dyDescent="0.25">
      <c r="A113" s="21">
        <v>12</v>
      </c>
      <c r="B113" s="12">
        <f t="shared" si="62"/>
        <v>1</v>
      </c>
      <c r="C113" s="12">
        <f t="shared" si="63"/>
        <v>3</v>
      </c>
      <c r="D113" s="12">
        <f t="shared" si="64"/>
        <v>0</v>
      </c>
      <c r="E113" s="12">
        <f t="shared" si="65"/>
        <v>-1</v>
      </c>
      <c r="F113" s="5">
        <f t="shared" si="66"/>
        <v>-1</v>
      </c>
      <c r="G113" s="5">
        <f t="shared" si="67"/>
        <v>-1</v>
      </c>
      <c r="H113" s="5">
        <f t="shared" si="68"/>
        <v>1</v>
      </c>
      <c r="I113" s="5">
        <f t="shared" si="69"/>
        <v>3</v>
      </c>
    </row>
    <row r="117" spans="1:16" x14ac:dyDescent="0.25">
      <c r="A117" s="54" t="s">
        <v>97</v>
      </c>
      <c r="B117" s="54"/>
      <c r="C117" s="54"/>
      <c r="D117" s="54"/>
      <c r="E117" s="54"/>
    </row>
    <row r="120" spans="1:16" x14ac:dyDescent="0.25">
      <c r="H120" s="16">
        <f>C127/3</f>
        <v>1022.3333333333334</v>
      </c>
    </row>
    <row r="123" spans="1:16" x14ac:dyDescent="0.25">
      <c r="B123" s="18"/>
      <c r="C123" s="43" t="s">
        <v>96</v>
      </c>
      <c r="D123" s="44"/>
      <c r="E123" s="44"/>
      <c r="F123" s="44"/>
      <c r="G123" s="44"/>
      <c r="H123" s="44"/>
      <c r="I123" s="45"/>
      <c r="J123" s="46" t="s">
        <v>98</v>
      </c>
      <c r="K123" s="47"/>
      <c r="L123" s="47"/>
      <c r="M123" s="47"/>
      <c r="N123" s="47"/>
      <c r="O123" s="47"/>
      <c r="P123" s="48"/>
    </row>
    <row r="124" spans="1:16" ht="30" customHeight="1" x14ac:dyDescent="0.25">
      <c r="B124" s="18"/>
      <c r="C124" s="40" t="s">
        <v>15</v>
      </c>
      <c r="D124" s="40"/>
      <c r="E124" s="49" t="s">
        <v>16</v>
      </c>
      <c r="F124" s="49"/>
      <c r="G124" s="42" t="s">
        <v>107</v>
      </c>
      <c r="H124" s="42"/>
      <c r="I124" s="42"/>
      <c r="J124" s="40" t="s">
        <v>19</v>
      </c>
      <c r="K124" s="40"/>
      <c r="L124" s="40" t="s">
        <v>20</v>
      </c>
      <c r="M124" s="40"/>
      <c r="N124" s="42" t="s">
        <v>107</v>
      </c>
      <c r="O124" s="42"/>
      <c r="P124" s="42"/>
    </row>
    <row r="125" spans="1:16" x14ac:dyDescent="0.25">
      <c r="B125" s="18"/>
      <c r="C125" s="41">
        <v>0.7</v>
      </c>
      <c r="D125" s="41"/>
      <c r="E125" s="41">
        <v>0.3</v>
      </c>
      <c r="F125" s="41"/>
      <c r="G125" s="42"/>
      <c r="H125" s="42"/>
      <c r="I125" s="42"/>
      <c r="J125" s="41">
        <v>0.3</v>
      </c>
      <c r="K125" s="41"/>
      <c r="L125" s="41">
        <v>0.7</v>
      </c>
      <c r="M125" s="41"/>
      <c r="N125" s="42"/>
      <c r="O125" s="42"/>
      <c r="P125" s="42"/>
    </row>
    <row r="126" spans="1:16" ht="30" x14ac:dyDescent="0.25">
      <c r="B126" s="12" t="s">
        <v>6</v>
      </c>
      <c r="C126" s="29" t="s">
        <v>69</v>
      </c>
      <c r="D126" s="12" t="s">
        <v>99</v>
      </c>
      <c r="E126" s="29" t="s">
        <v>69</v>
      </c>
      <c r="F126" s="12" t="s">
        <v>99</v>
      </c>
      <c r="G126" s="12" t="s">
        <v>106</v>
      </c>
      <c r="H126" s="5" t="s">
        <v>104</v>
      </c>
      <c r="I126" s="5" t="s">
        <v>105</v>
      </c>
      <c r="J126" s="29" t="s">
        <v>69</v>
      </c>
      <c r="K126" s="12" t="s">
        <v>100</v>
      </c>
      <c r="L126" s="29" t="s">
        <v>69</v>
      </c>
      <c r="M126" s="12" t="s">
        <v>100</v>
      </c>
      <c r="N126" s="12" t="s">
        <v>106</v>
      </c>
      <c r="O126" s="5" t="s">
        <v>104</v>
      </c>
      <c r="P126" s="5" t="s">
        <v>105</v>
      </c>
    </row>
    <row r="127" spans="1:16" x14ac:dyDescent="0.25">
      <c r="B127" s="5">
        <v>1</v>
      </c>
      <c r="C127" s="5">
        <f>I32</f>
        <v>3067</v>
      </c>
      <c r="D127" s="5">
        <f>$C$143*C127</f>
        <v>3067</v>
      </c>
      <c r="E127" s="5">
        <f t="shared" ref="E127:E138" si="70">J32</f>
        <v>1315</v>
      </c>
      <c r="F127" s="5">
        <f>$C$143*E127</f>
        <v>1315</v>
      </c>
      <c r="G127" s="5">
        <f>D127+E127</f>
        <v>4382</v>
      </c>
      <c r="H127" s="5">
        <f>G127/$C$145</f>
        <v>12.888235294117647</v>
      </c>
      <c r="I127" s="5">
        <f>ROUNDUP(H127,0)</f>
        <v>13</v>
      </c>
      <c r="J127" s="5">
        <f t="shared" ref="J127:J138" si="71">O32</f>
        <v>1346</v>
      </c>
      <c r="K127" s="5">
        <f>J127*$C$144</f>
        <v>2692</v>
      </c>
      <c r="L127" s="5">
        <f t="shared" ref="L127:L138" si="72">P32</f>
        <v>3139</v>
      </c>
      <c r="M127" s="5">
        <f>L127*$C$144</f>
        <v>6278</v>
      </c>
      <c r="N127" s="5">
        <f>K127+M127</f>
        <v>8970</v>
      </c>
      <c r="O127" s="5">
        <f>N127/$C$145</f>
        <v>26.382352941176471</v>
      </c>
      <c r="P127" s="5">
        <f>ROUNDUP(O127,0)</f>
        <v>27</v>
      </c>
    </row>
    <row r="128" spans="1:16" x14ac:dyDescent="0.25">
      <c r="B128" s="5">
        <v>2</v>
      </c>
      <c r="C128" s="5">
        <f t="shared" ref="C128:C138" si="73">I33</f>
        <v>3096</v>
      </c>
      <c r="D128" s="5">
        <f t="shared" ref="D128:D138" si="74">$C$143*C128</f>
        <v>3096</v>
      </c>
      <c r="E128" s="5">
        <f t="shared" si="70"/>
        <v>1327</v>
      </c>
      <c r="F128" s="5">
        <f t="shared" ref="F128:F138" si="75">$C$143*E128</f>
        <v>1327</v>
      </c>
      <c r="G128" s="5">
        <f t="shared" ref="G128:G138" si="76">D128+E128</f>
        <v>4423</v>
      </c>
      <c r="H128" s="5">
        <f t="shared" ref="H128:H138" si="77">G128/$C$145</f>
        <v>13.008823529411766</v>
      </c>
      <c r="I128" s="5">
        <f t="shared" ref="I128:I138" si="78">ROUNDUP(H128,0)</f>
        <v>14</v>
      </c>
      <c r="J128" s="5">
        <f t="shared" si="71"/>
        <v>1321</v>
      </c>
      <c r="K128" s="5">
        <f t="shared" ref="K128:K138" si="79">J128*$C$144</f>
        <v>2642</v>
      </c>
      <c r="L128" s="5">
        <f t="shared" si="72"/>
        <v>3082</v>
      </c>
      <c r="M128" s="5">
        <f t="shared" ref="M128:M138" si="80">L128*$C$144</f>
        <v>6164</v>
      </c>
      <c r="N128" s="5">
        <f t="shared" ref="N128:N138" si="81">K128+M128</f>
        <v>8806</v>
      </c>
      <c r="O128" s="5">
        <f t="shared" ref="O128:O138" si="82">N128/$C$145</f>
        <v>25.9</v>
      </c>
      <c r="P128" s="5">
        <f t="shared" ref="P128:P138" si="83">ROUNDUP(O128,0)</f>
        <v>26</v>
      </c>
    </row>
    <row r="129" spans="2:16" x14ac:dyDescent="0.25">
      <c r="B129" s="5">
        <v>3</v>
      </c>
      <c r="C129" s="5">
        <f t="shared" si="73"/>
        <v>3125</v>
      </c>
      <c r="D129" s="5">
        <f t="shared" si="74"/>
        <v>3125</v>
      </c>
      <c r="E129" s="5">
        <f t="shared" si="70"/>
        <v>1339</v>
      </c>
      <c r="F129" s="5">
        <f t="shared" si="75"/>
        <v>1339</v>
      </c>
      <c r="G129" s="5">
        <f t="shared" si="76"/>
        <v>4464</v>
      </c>
      <c r="H129" s="5">
        <f t="shared" si="77"/>
        <v>13.129411764705882</v>
      </c>
      <c r="I129" s="5">
        <f t="shared" si="78"/>
        <v>14</v>
      </c>
      <c r="J129" s="5">
        <f t="shared" si="71"/>
        <v>924</v>
      </c>
      <c r="K129" s="5">
        <f t="shared" si="79"/>
        <v>1848</v>
      </c>
      <c r="L129" s="5">
        <f t="shared" si="72"/>
        <v>2156</v>
      </c>
      <c r="M129" s="5">
        <f t="shared" si="80"/>
        <v>4312</v>
      </c>
      <c r="N129" s="5">
        <f t="shared" si="81"/>
        <v>6160</v>
      </c>
      <c r="O129" s="5">
        <f t="shared" si="82"/>
        <v>18.117647058823529</v>
      </c>
      <c r="P129" s="5">
        <f t="shared" si="83"/>
        <v>19</v>
      </c>
    </row>
    <row r="130" spans="2:16" x14ac:dyDescent="0.25">
      <c r="B130" s="5">
        <v>4</v>
      </c>
      <c r="C130" s="5">
        <f t="shared" si="73"/>
        <v>3038</v>
      </c>
      <c r="D130" s="5">
        <f t="shared" si="74"/>
        <v>3038</v>
      </c>
      <c r="E130" s="5">
        <f t="shared" si="70"/>
        <v>1302</v>
      </c>
      <c r="F130" s="5">
        <f t="shared" si="75"/>
        <v>1302</v>
      </c>
      <c r="G130" s="5">
        <f t="shared" si="76"/>
        <v>4340</v>
      </c>
      <c r="H130" s="5">
        <f t="shared" si="77"/>
        <v>12.764705882352942</v>
      </c>
      <c r="I130" s="5">
        <f t="shared" si="78"/>
        <v>13</v>
      </c>
      <c r="J130" s="5">
        <f t="shared" si="71"/>
        <v>1352</v>
      </c>
      <c r="K130" s="5">
        <f t="shared" si="79"/>
        <v>2704</v>
      </c>
      <c r="L130" s="5">
        <f t="shared" si="72"/>
        <v>3154</v>
      </c>
      <c r="M130" s="5">
        <f t="shared" si="80"/>
        <v>6308</v>
      </c>
      <c r="N130" s="5">
        <f t="shared" si="81"/>
        <v>9012</v>
      </c>
      <c r="O130" s="5">
        <f t="shared" si="82"/>
        <v>26.505882352941178</v>
      </c>
      <c r="P130" s="5">
        <f t="shared" si="83"/>
        <v>27</v>
      </c>
    </row>
    <row r="131" spans="2:16" x14ac:dyDescent="0.25">
      <c r="B131" s="5">
        <v>5</v>
      </c>
      <c r="C131" s="5">
        <f t="shared" si="73"/>
        <v>3038</v>
      </c>
      <c r="D131" s="5">
        <f t="shared" si="74"/>
        <v>3038</v>
      </c>
      <c r="E131" s="5">
        <f t="shared" si="70"/>
        <v>1302</v>
      </c>
      <c r="F131" s="5">
        <f t="shared" si="75"/>
        <v>1302</v>
      </c>
      <c r="G131" s="5">
        <f t="shared" si="76"/>
        <v>4340</v>
      </c>
      <c r="H131" s="5">
        <f t="shared" si="77"/>
        <v>12.764705882352942</v>
      </c>
      <c r="I131" s="5">
        <f t="shared" si="78"/>
        <v>13</v>
      </c>
      <c r="J131" s="5">
        <f t="shared" si="71"/>
        <v>1358</v>
      </c>
      <c r="K131" s="5">
        <f t="shared" si="79"/>
        <v>2716</v>
      </c>
      <c r="L131" s="5">
        <f t="shared" si="72"/>
        <v>3169</v>
      </c>
      <c r="M131" s="5">
        <f t="shared" si="80"/>
        <v>6338</v>
      </c>
      <c r="N131" s="5">
        <f t="shared" si="81"/>
        <v>9054</v>
      </c>
      <c r="O131" s="5">
        <f t="shared" si="82"/>
        <v>26.629411764705882</v>
      </c>
      <c r="P131" s="5">
        <f t="shared" si="83"/>
        <v>27</v>
      </c>
    </row>
    <row r="132" spans="2:16" x14ac:dyDescent="0.25">
      <c r="B132" s="5">
        <v>6</v>
      </c>
      <c r="C132" s="5">
        <f t="shared" si="73"/>
        <v>2966</v>
      </c>
      <c r="D132" s="5">
        <f t="shared" si="74"/>
        <v>2966</v>
      </c>
      <c r="E132" s="5">
        <f t="shared" si="70"/>
        <v>1272</v>
      </c>
      <c r="F132" s="5">
        <f t="shared" si="75"/>
        <v>1272</v>
      </c>
      <c r="G132" s="5">
        <f t="shared" si="76"/>
        <v>4238</v>
      </c>
      <c r="H132" s="5">
        <f t="shared" si="77"/>
        <v>12.464705882352941</v>
      </c>
      <c r="I132" s="5">
        <f t="shared" si="78"/>
        <v>13</v>
      </c>
      <c r="J132" s="5">
        <f t="shared" si="71"/>
        <v>1395</v>
      </c>
      <c r="K132" s="5">
        <f t="shared" si="79"/>
        <v>2790</v>
      </c>
      <c r="L132" s="5">
        <f t="shared" si="72"/>
        <v>3255</v>
      </c>
      <c r="M132" s="5">
        <f t="shared" si="80"/>
        <v>6510</v>
      </c>
      <c r="N132" s="5">
        <f t="shared" si="81"/>
        <v>9300</v>
      </c>
      <c r="O132" s="5">
        <f t="shared" si="82"/>
        <v>27.352941176470587</v>
      </c>
      <c r="P132" s="5">
        <f t="shared" si="83"/>
        <v>28</v>
      </c>
    </row>
    <row r="133" spans="2:16" x14ac:dyDescent="0.25">
      <c r="B133" s="5">
        <v>7</v>
      </c>
      <c r="C133" s="5">
        <f t="shared" si="73"/>
        <v>3024</v>
      </c>
      <c r="D133" s="5">
        <f t="shared" si="74"/>
        <v>3024</v>
      </c>
      <c r="E133" s="5">
        <f t="shared" si="70"/>
        <v>1296</v>
      </c>
      <c r="F133" s="5">
        <f t="shared" si="75"/>
        <v>1296</v>
      </c>
      <c r="G133" s="5">
        <f t="shared" si="76"/>
        <v>4320</v>
      </c>
      <c r="H133" s="5">
        <f t="shared" si="77"/>
        <v>12.705882352941176</v>
      </c>
      <c r="I133" s="5">
        <f t="shared" si="78"/>
        <v>13</v>
      </c>
      <c r="J133" s="5">
        <f t="shared" si="71"/>
        <v>1414</v>
      </c>
      <c r="K133" s="5">
        <f t="shared" si="79"/>
        <v>2828</v>
      </c>
      <c r="L133" s="5">
        <f t="shared" si="72"/>
        <v>3299</v>
      </c>
      <c r="M133" s="5">
        <f t="shared" si="80"/>
        <v>6598</v>
      </c>
      <c r="N133" s="5">
        <f t="shared" si="81"/>
        <v>9426</v>
      </c>
      <c r="O133" s="5">
        <f t="shared" si="82"/>
        <v>27.723529411764705</v>
      </c>
      <c r="P133" s="5">
        <f t="shared" si="83"/>
        <v>28</v>
      </c>
    </row>
    <row r="134" spans="2:16" x14ac:dyDescent="0.25">
      <c r="B134" s="5">
        <v>8</v>
      </c>
      <c r="C134" s="5">
        <f t="shared" si="73"/>
        <v>3009</v>
      </c>
      <c r="D134" s="5">
        <f t="shared" si="74"/>
        <v>3009</v>
      </c>
      <c r="E134" s="5">
        <f t="shared" si="70"/>
        <v>1290</v>
      </c>
      <c r="F134" s="5">
        <f t="shared" si="75"/>
        <v>1290</v>
      </c>
      <c r="G134" s="5">
        <f t="shared" si="76"/>
        <v>4299</v>
      </c>
      <c r="H134" s="5">
        <f t="shared" si="77"/>
        <v>12.644117647058824</v>
      </c>
      <c r="I134" s="5">
        <f t="shared" si="78"/>
        <v>13</v>
      </c>
      <c r="J134" s="5">
        <f t="shared" si="71"/>
        <v>1228</v>
      </c>
      <c r="K134" s="5">
        <f t="shared" si="79"/>
        <v>2456</v>
      </c>
      <c r="L134" s="5">
        <f t="shared" si="72"/>
        <v>2865</v>
      </c>
      <c r="M134" s="5">
        <f t="shared" si="80"/>
        <v>5730</v>
      </c>
      <c r="N134" s="5">
        <f t="shared" si="81"/>
        <v>8186</v>
      </c>
      <c r="O134" s="5">
        <f t="shared" si="82"/>
        <v>24.076470588235296</v>
      </c>
      <c r="P134" s="5">
        <f t="shared" si="83"/>
        <v>25</v>
      </c>
    </row>
    <row r="135" spans="2:16" x14ac:dyDescent="0.25">
      <c r="B135" s="5">
        <v>9</v>
      </c>
      <c r="C135" s="5">
        <f t="shared" si="73"/>
        <v>3111</v>
      </c>
      <c r="D135" s="5">
        <f t="shared" si="74"/>
        <v>3111</v>
      </c>
      <c r="E135" s="5">
        <f t="shared" si="70"/>
        <v>1333</v>
      </c>
      <c r="F135" s="5">
        <f t="shared" si="75"/>
        <v>1333</v>
      </c>
      <c r="G135" s="5">
        <f t="shared" si="76"/>
        <v>4444</v>
      </c>
      <c r="H135" s="5">
        <f t="shared" si="77"/>
        <v>13.070588235294117</v>
      </c>
      <c r="I135" s="5">
        <f t="shared" si="78"/>
        <v>14</v>
      </c>
      <c r="J135" s="5">
        <f t="shared" si="71"/>
        <v>1538</v>
      </c>
      <c r="K135" s="5">
        <f t="shared" si="79"/>
        <v>3076</v>
      </c>
      <c r="L135" s="5">
        <f t="shared" si="72"/>
        <v>3588</v>
      </c>
      <c r="M135" s="5">
        <f t="shared" si="80"/>
        <v>7176</v>
      </c>
      <c r="N135" s="5">
        <f t="shared" si="81"/>
        <v>10252</v>
      </c>
      <c r="O135" s="5">
        <f t="shared" si="82"/>
        <v>30.152941176470588</v>
      </c>
      <c r="P135" s="5">
        <f t="shared" si="83"/>
        <v>31</v>
      </c>
    </row>
    <row r="136" spans="2:16" x14ac:dyDescent="0.25">
      <c r="B136" s="5">
        <v>10</v>
      </c>
      <c r="C136" s="5">
        <f t="shared" si="73"/>
        <v>3111</v>
      </c>
      <c r="D136" s="5">
        <f t="shared" si="74"/>
        <v>3111</v>
      </c>
      <c r="E136" s="5">
        <f t="shared" si="70"/>
        <v>1333</v>
      </c>
      <c r="F136" s="5">
        <f t="shared" si="75"/>
        <v>1333</v>
      </c>
      <c r="G136" s="5">
        <f t="shared" si="76"/>
        <v>4444</v>
      </c>
      <c r="H136" s="5">
        <f t="shared" si="77"/>
        <v>13.070588235294117</v>
      </c>
      <c r="I136" s="5">
        <f t="shared" si="78"/>
        <v>14</v>
      </c>
      <c r="J136" s="5">
        <f t="shared" si="71"/>
        <v>1544</v>
      </c>
      <c r="K136" s="5">
        <f t="shared" si="79"/>
        <v>3088</v>
      </c>
      <c r="L136" s="5">
        <f t="shared" si="72"/>
        <v>3603</v>
      </c>
      <c r="M136" s="5">
        <f t="shared" si="80"/>
        <v>7206</v>
      </c>
      <c r="N136" s="5">
        <f t="shared" si="81"/>
        <v>10294</v>
      </c>
      <c r="O136" s="5">
        <f t="shared" si="82"/>
        <v>30.276470588235295</v>
      </c>
      <c r="P136" s="5">
        <f t="shared" si="83"/>
        <v>31</v>
      </c>
    </row>
    <row r="137" spans="2:16" x14ac:dyDescent="0.25">
      <c r="B137" s="5">
        <v>11</v>
      </c>
      <c r="C137" s="5">
        <f t="shared" si="73"/>
        <v>3125</v>
      </c>
      <c r="D137" s="5">
        <f t="shared" si="74"/>
        <v>3125</v>
      </c>
      <c r="E137" s="5">
        <f t="shared" si="70"/>
        <v>1339</v>
      </c>
      <c r="F137" s="5">
        <f t="shared" si="75"/>
        <v>1339</v>
      </c>
      <c r="G137" s="5">
        <f t="shared" si="76"/>
        <v>4464</v>
      </c>
      <c r="H137" s="5">
        <f t="shared" si="77"/>
        <v>13.129411764705882</v>
      </c>
      <c r="I137" s="5">
        <f t="shared" si="78"/>
        <v>14</v>
      </c>
      <c r="J137" s="5">
        <f t="shared" si="71"/>
        <v>1600</v>
      </c>
      <c r="K137" s="5">
        <f t="shared" si="79"/>
        <v>3200</v>
      </c>
      <c r="L137" s="5">
        <f t="shared" si="72"/>
        <v>3732</v>
      </c>
      <c r="M137" s="5">
        <f t="shared" si="80"/>
        <v>7464</v>
      </c>
      <c r="N137" s="5">
        <f t="shared" si="81"/>
        <v>10664</v>
      </c>
      <c r="O137" s="5">
        <f t="shared" si="82"/>
        <v>31.36470588235294</v>
      </c>
      <c r="P137" s="5">
        <f t="shared" si="83"/>
        <v>32</v>
      </c>
    </row>
    <row r="138" spans="2:16" x14ac:dyDescent="0.25">
      <c r="B138" s="5">
        <v>12</v>
      </c>
      <c r="C138" s="5">
        <f t="shared" si="73"/>
        <v>3139</v>
      </c>
      <c r="D138" s="5">
        <f t="shared" si="74"/>
        <v>3139</v>
      </c>
      <c r="E138" s="5">
        <f t="shared" si="70"/>
        <v>1346</v>
      </c>
      <c r="F138" s="5">
        <f t="shared" si="75"/>
        <v>1346</v>
      </c>
      <c r="G138" s="5">
        <f t="shared" si="76"/>
        <v>4485</v>
      </c>
      <c r="H138" s="5">
        <f t="shared" si="77"/>
        <v>13.191176470588236</v>
      </c>
      <c r="I138" s="5">
        <f t="shared" si="78"/>
        <v>14</v>
      </c>
      <c r="J138" s="5">
        <f t="shared" si="71"/>
        <v>1333</v>
      </c>
      <c r="K138" s="5">
        <f t="shared" si="79"/>
        <v>2666</v>
      </c>
      <c r="L138" s="5">
        <f t="shared" si="72"/>
        <v>3111</v>
      </c>
      <c r="M138" s="5">
        <f t="shared" si="80"/>
        <v>6222</v>
      </c>
      <c r="N138" s="5">
        <f t="shared" si="81"/>
        <v>8888</v>
      </c>
      <c r="O138" s="5">
        <f t="shared" si="82"/>
        <v>26.141176470588235</v>
      </c>
      <c r="P138" s="5">
        <f t="shared" si="83"/>
        <v>27</v>
      </c>
    </row>
    <row r="139" spans="2:16" x14ac:dyDescent="0.25">
      <c r="B139" s="10" t="s">
        <v>8</v>
      </c>
      <c r="C139" s="26">
        <f>SUM(C127:C138)</f>
        <v>36849</v>
      </c>
      <c r="D139" s="26">
        <f t="shared" ref="D139:P139" si="84">SUM(D127:D138)</f>
        <v>36849</v>
      </c>
      <c r="E139" s="26">
        <f t="shared" si="84"/>
        <v>15794</v>
      </c>
      <c r="F139" s="26">
        <f t="shared" si="84"/>
        <v>15794</v>
      </c>
      <c r="G139" s="26">
        <f t="shared" si="84"/>
        <v>52643</v>
      </c>
      <c r="H139" s="26">
        <f t="shared" si="84"/>
        <v>154.83235294117645</v>
      </c>
      <c r="I139" s="26">
        <f t="shared" si="84"/>
        <v>162</v>
      </c>
      <c r="J139" s="26">
        <f t="shared" si="84"/>
        <v>16353</v>
      </c>
      <c r="K139" s="26">
        <f t="shared" si="84"/>
        <v>32706</v>
      </c>
      <c r="L139" s="26">
        <f t="shared" si="84"/>
        <v>38153</v>
      </c>
      <c r="M139" s="26">
        <f t="shared" si="84"/>
        <v>76306</v>
      </c>
      <c r="N139" s="26">
        <f t="shared" si="84"/>
        <v>109012</v>
      </c>
      <c r="O139" s="26">
        <f t="shared" si="84"/>
        <v>320.62352941176471</v>
      </c>
      <c r="P139" s="26">
        <f t="shared" si="84"/>
        <v>328</v>
      </c>
    </row>
    <row r="143" spans="2:16" ht="30" x14ac:dyDescent="0.25">
      <c r="B143" s="12" t="s">
        <v>101</v>
      </c>
      <c r="C143" s="12">
        <v>1</v>
      </c>
      <c r="D143" s="12" t="s">
        <v>30</v>
      </c>
    </row>
    <row r="144" spans="2:16" ht="30" x14ac:dyDescent="0.25">
      <c r="B144" s="12" t="s">
        <v>102</v>
      </c>
      <c r="C144" s="12">
        <v>2</v>
      </c>
      <c r="D144" s="12" t="s">
        <v>30</v>
      </c>
    </row>
    <row r="145" spans="2:4" ht="30" x14ac:dyDescent="0.25">
      <c r="B145" s="12" t="s">
        <v>103</v>
      </c>
      <c r="C145" s="12">
        <f>'Données bruts'!$M$5</f>
        <v>340</v>
      </c>
      <c r="D145" s="12" t="s">
        <v>38</v>
      </c>
    </row>
  </sheetData>
  <mergeCells count="56">
    <mergeCell ref="A25:E25"/>
    <mergeCell ref="B53:H53"/>
    <mergeCell ref="I4:J4"/>
    <mergeCell ref="K4:L4"/>
    <mergeCell ref="A6:A18"/>
    <mergeCell ref="G4:H4"/>
    <mergeCell ref="E4:F4"/>
    <mergeCell ref="G21:H21"/>
    <mergeCell ref="G28:L28"/>
    <mergeCell ref="M28:R28"/>
    <mergeCell ref="B56:D56"/>
    <mergeCell ref="B55:G55"/>
    <mergeCell ref="E56:G56"/>
    <mergeCell ref="E57:G57"/>
    <mergeCell ref="B57:D57"/>
    <mergeCell ref="H55:M55"/>
    <mergeCell ref="H56:J56"/>
    <mergeCell ref="K56:M56"/>
    <mergeCell ref="H57:J57"/>
    <mergeCell ref="K57:M57"/>
    <mergeCell ref="B75:E75"/>
    <mergeCell ref="F75:I75"/>
    <mergeCell ref="J75:M75"/>
    <mergeCell ref="N75:Q75"/>
    <mergeCell ref="N77:Q77"/>
    <mergeCell ref="N76:Q76"/>
    <mergeCell ref="J77:M77"/>
    <mergeCell ref="J76:M76"/>
    <mergeCell ref="F77:I77"/>
    <mergeCell ref="F76:I76"/>
    <mergeCell ref="B77:E77"/>
    <mergeCell ref="B76:E76"/>
    <mergeCell ref="B96:K96"/>
    <mergeCell ref="B100:C100"/>
    <mergeCell ref="B99:C99"/>
    <mergeCell ref="B98:E98"/>
    <mergeCell ref="F98:I98"/>
    <mergeCell ref="A117:E117"/>
    <mergeCell ref="D100:E100"/>
    <mergeCell ref="D99:E99"/>
    <mergeCell ref="F99:G99"/>
    <mergeCell ref="H99:I99"/>
    <mergeCell ref="F100:G100"/>
    <mergeCell ref="H100:I100"/>
    <mergeCell ref="C123:I123"/>
    <mergeCell ref="J123:P123"/>
    <mergeCell ref="L125:M125"/>
    <mergeCell ref="L124:M124"/>
    <mergeCell ref="J124:K124"/>
    <mergeCell ref="J125:K125"/>
    <mergeCell ref="E124:F124"/>
    <mergeCell ref="C124:D124"/>
    <mergeCell ref="E125:F125"/>
    <mergeCell ref="C125:D125"/>
    <mergeCell ref="N124:P125"/>
    <mergeCell ref="G124:I1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abSelected="1" topLeftCell="A16" zoomScale="85" zoomScaleNormal="85" workbookViewId="0">
      <selection activeCell="L34" sqref="L34"/>
    </sheetView>
  </sheetViews>
  <sheetFormatPr baseColWidth="10" defaultRowHeight="15" x14ac:dyDescent="0.25"/>
  <cols>
    <col min="3" max="3" width="15.5703125" bestFit="1" customWidth="1"/>
    <col min="4" max="4" width="14.7109375" bestFit="1" customWidth="1"/>
    <col min="6" max="6" width="12" bestFit="1" customWidth="1"/>
    <col min="7" max="7" width="10.7109375" bestFit="1" customWidth="1"/>
  </cols>
  <sheetData>
    <row r="2" spans="2:15" x14ac:dyDescent="0.25">
      <c r="C2" s="94" t="s">
        <v>14</v>
      </c>
      <c r="D2" s="94"/>
      <c r="E2" s="94"/>
      <c r="F2" s="95" t="s">
        <v>117</v>
      </c>
      <c r="G2" s="95"/>
      <c r="H2" s="95"/>
      <c r="I2" s="95"/>
      <c r="J2" s="40" t="s">
        <v>109</v>
      </c>
      <c r="K2" s="40"/>
      <c r="L2" s="14" t="s">
        <v>110</v>
      </c>
      <c r="M2" s="14" t="s">
        <v>111</v>
      </c>
      <c r="N2" s="40" t="s">
        <v>18</v>
      </c>
      <c r="O2" s="40"/>
    </row>
    <row r="3" spans="2:15" ht="30" x14ac:dyDescent="0.25">
      <c r="B3" s="14" t="s">
        <v>6</v>
      </c>
      <c r="C3" s="14" t="s">
        <v>113</v>
      </c>
      <c r="D3" s="14" t="s">
        <v>114</v>
      </c>
      <c r="E3" s="14" t="s">
        <v>110</v>
      </c>
      <c r="F3" s="14" t="s">
        <v>109</v>
      </c>
      <c r="G3" s="14" t="s">
        <v>110</v>
      </c>
      <c r="H3" s="14" t="s">
        <v>111</v>
      </c>
      <c r="I3" s="14" t="s">
        <v>18</v>
      </c>
      <c r="J3" s="35" t="s">
        <v>116</v>
      </c>
      <c r="K3" s="14" t="s">
        <v>109</v>
      </c>
      <c r="L3" s="14" t="s">
        <v>110</v>
      </c>
      <c r="M3" s="14" t="s">
        <v>111</v>
      </c>
      <c r="N3" s="35" t="s">
        <v>116</v>
      </c>
      <c r="O3" s="14" t="s">
        <v>18</v>
      </c>
    </row>
    <row r="4" spans="2:15" x14ac:dyDescent="0.25">
      <c r="B4" s="6">
        <v>1</v>
      </c>
      <c r="C4" s="93">
        <f>planning!M6</f>
        <v>4381</v>
      </c>
      <c r="D4" s="93">
        <f>planning!N6</f>
        <v>4484</v>
      </c>
      <c r="E4" s="93">
        <f>5000-(D4-C4)</f>
        <v>4897</v>
      </c>
      <c r="F4" s="93">
        <f>($B$21*C4)+((C4/33)*$C$21)</f>
        <v>4613.325757575758</v>
      </c>
      <c r="G4" s="93">
        <f>C4*$D$21</f>
        <v>4381</v>
      </c>
      <c r="H4" s="93">
        <f>C4*$E$21</f>
        <v>8762</v>
      </c>
      <c r="I4" s="93">
        <f>(D4/33)*$G$21+($F$21*D4)</f>
        <v>4450.030303030303</v>
      </c>
      <c r="J4" s="6">
        <f>(C4/33)*$C$21</f>
        <v>1327.5757575757575</v>
      </c>
      <c r="K4" s="6">
        <f>C4*$B$21</f>
        <v>3285.75</v>
      </c>
      <c r="L4" s="6">
        <f>C4*$D$21</f>
        <v>4381</v>
      </c>
      <c r="M4" s="6">
        <f>D4*$E$21</f>
        <v>8968</v>
      </c>
      <c r="N4" s="6">
        <f>(D4/33)*$G$21</f>
        <v>1087.030303030303</v>
      </c>
      <c r="O4" s="6">
        <f>(D4)*$F$21</f>
        <v>3363</v>
      </c>
    </row>
    <row r="5" spans="2:15" x14ac:dyDescent="0.25">
      <c r="B5" s="6">
        <v>2</v>
      </c>
      <c r="C5" s="93">
        <f>planning!M7</f>
        <v>4422</v>
      </c>
      <c r="D5" s="93">
        <f>planning!N7</f>
        <v>4402</v>
      </c>
      <c r="E5" s="93">
        <f>5000-(D5-C5)</f>
        <v>5020</v>
      </c>
      <c r="F5" s="93">
        <f>($B$21*C5)+((C5/33)*$C$21)</f>
        <v>4656.5</v>
      </c>
      <c r="G5" s="93">
        <f>C5*$D$21</f>
        <v>4422</v>
      </c>
      <c r="H5" s="93">
        <f>C5*$E$21</f>
        <v>8844</v>
      </c>
      <c r="I5" s="93">
        <f>(D5/33)*$G$21+($F$21*D5)</f>
        <v>4368.651515151515</v>
      </c>
      <c r="J5" s="6">
        <f t="shared" ref="J5:J16" si="0">(C5/33)*$C$21</f>
        <v>1340</v>
      </c>
      <c r="K5" s="6">
        <f t="shared" ref="K5:K16" si="1">C5*$B$21</f>
        <v>3316.5</v>
      </c>
      <c r="L5" s="6">
        <f t="shared" ref="L5:L16" si="2">C5*$D$21</f>
        <v>4422</v>
      </c>
      <c r="M5" s="6">
        <f t="shared" ref="M5:M16" si="3">D5*$E$21</f>
        <v>8804</v>
      </c>
      <c r="N5" s="6">
        <f t="shared" ref="N5:N16" si="4">(D5/33)*$G$21</f>
        <v>1067.1515151515152</v>
      </c>
      <c r="O5" s="6">
        <f t="shared" ref="O5:O16" si="5">(D5)*$F$21</f>
        <v>3301.5</v>
      </c>
    </row>
    <row r="6" spans="2:15" x14ac:dyDescent="0.25">
      <c r="B6" s="6">
        <v>3</v>
      </c>
      <c r="C6" s="93">
        <f>planning!M8</f>
        <v>4463</v>
      </c>
      <c r="D6" s="93">
        <f>planning!N8</f>
        <v>3079</v>
      </c>
      <c r="E6" s="93">
        <f>5000-(D6-C6)</f>
        <v>6384</v>
      </c>
      <c r="F6" s="93">
        <f>($B$21*C6)+((C6/33)*$C$21)</f>
        <v>4699.674242424242</v>
      </c>
      <c r="G6" s="93">
        <f>C6*$D$21</f>
        <v>4463</v>
      </c>
      <c r="H6" s="93">
        <f>C6*$E$21</f>
        <v>8926</v>
      </c>
      <c r="I6" s="93">
        <f>(D6/33)*$G$21+($F$21*D6)</f>
        <v>3055.6742424242425</v>
      </c>
      <c r="J6" s="6">
        <f t="shared" si="0"/>
        <v>1352.4242424242425</v>
      </c>
      <c r="K6" s="6">
        <f t="shared" si="1"/>
        <v>3347.25</v>
      </c>
      <c r="L6" s="6">
        <f t="shared" si="2"/>
        <v>4463</v>
      </c>
      <c r="M6" s="6">
        <f t="shared" si="3"/>
        <v>6158</v>
      </c>
      <c r="N6" s="6">
        <f t="shared" si="4"/>
        <v>746.42424242424238</v>
      </c>
      <c r="O6" s="6">
        <f t="shared" si="5"/>
        <v>2309.25</v>
      </c>
    </row>
    <row r="7" spans="2:15" x14ac:dyDescent="0.25">
      <c r="B7" s="6">
        <v>4</v>
      </c>
      <c r="C7" s="93">
        <f>planning!M9</f>
        <v>4340</v>
      </c>
      <c r="D7" s="93">
        <f>planning!N9</f>
        <v>4505</v>
      </c>
      <c r="E7" s="93">
        <f>5000-(D7-C7)</f>
        <v>4835</v>
      </c>
      <c r="F7" s="93">
        <f>($B$21*C7)+((C7/33)*$C$21)</f>
        <v>4570.151515151515</v>
      </c>
      <c r="G7" s="93">
        <f>C7*$D$21</f>
        <v>4340</v>
      </c>
      <c r="H7" s="93">
        <f>C7*$E$21</f>
        <v>8680</v>
      </c>
      <c r="I7" s="93">
        <f>(D7/33)*$G$21+($F$21*D7)</f>
        <v>4470.871212121212</v>
      </c>
      <c r="J7" s="6">
        <f t="shared" si="0"/>
        <v>1315.151515151515</v>
      </c>
      <c r="K7" s="6">
        <f t="shared" si="1"/>
        <v>3255</v>
      </c>
      <c r="L7" s="6">
        <f t="shared" si="2"/>
        <v>4340</v>
      </c>
      <c r="M7" s="6">
        <f t="shared" si="3"/>
        <v>9010</v>
      </c>
      <c r="N7" s="6">
        <f t="shared" si="4"/>
        <v>1092.121212121212</v>
      </c>
      <c r="O7" s="6">
        <f t="shared" si="5"/>
        <v>3378.75</v>
      </c>
    </row>
    <row r="8" spans="2:15" x14ac:dyDescent="0.25">
      <c r="B8" s="6">
        <v>5</v>
      </c>
      <c r="C8" s="93">
        <f>planning!M10</f>
        <v>4340</v>
      </c>
      <c r="D8" s="93">
        <f>planning!N10</f>
        <v>4526</v>
      </c>
      <c r="E8" s="93">
        <f>5000-(D8-C8)</f>
        <v>4814</v>
      </c>
      <c r="F8" s="93">
        <f>($B$21*C8)+((C8/33)*$C$21)</f>
        <v>4570.151515151515</v>
      </c>
      <c r="G8" s="93">
        <f>C8*$D$21</f>
        <v>4340</v>
      </c>
      <c r="H8" s="93">
        <f>C8*$E$21</f>
        <v>8680</v>
      </c>
      <c r="I8" s="93">
        <f>(D8/33)*$G$21+($F$21*D8)</f>
        <v>4491.712121212121</v>
      </c>
      <c r="J8" s="6">
        <f t="shared" si="0"/>
        <v>1315.151515151515</v>
      </c>
      <c r="K8" s="6">
        <f t="shared" si="1"/>
        <v>3255</v>
      </c>
      <c r="L8" s="6">
        <f t="shared" si="2"/>
        <v>4340</v>
      </c>
      <c r="M8" s="6">
        <f t="shared" si="3"/>
        <v>9052</v>
      </c>
      <c r="N8" s="6">
        <f t="shared" si="4"/>
        <v>1097.2121212121212</v>
      </c>
      <c r="O8" s="6">
        <f t="shared" si="5"/>
        <v>3394.5</v>
      </c>
    </row>
    <row r="9" spans="2:15" x14ac:dyDescent="0.25">
      <c r="B9" s="6">
        <v>6</v>
      </c>
      <c r="C9" s="93">
        <f>planning!M11</f>
        <v>4237</v>
      </c>
      <c r="D9" s="93">
        <f>planning!N11</f>
        <v>4650</v>
      </c>
      <c r="E9" s="93">
        <f>5000-(D9-C9)</f>
        <v>4587</v>
      </c>
      <c r="F9" s="93">
        <f>($B$21*C9)+((C9/33)*$C$21)</f>
        <v>4461.689393939394</v>
      </c>
      <c r="G9" s="93">
        <f>C9*$D$21</f>
        <v>4237</v>
      </c>
      <c r="H9" s="93">
        <f>C9*$E$21</f>
        <v>8474</v>
      </c>
      <c r="I9" s="93">
        <f>(D9/33)*$G$21+($F$21*D9)</f>
        <v>4614.772727272727</v>
      </c>
      <c r="J9" s="6">
        <f t="shared" si="0"/>
        <v>1283.939393939394</v>
      </c>
      <c r="K9" s="6">
        <f t="shared" si="1"/>
        <v>3177.75</v>
      </c>
      <c r="L9" s="6">
        <f t="shared" si="2"/>
        <v>4237</v>
      </c>
      <c r="M9" s="6">
        <f t="shared" si="3"/>
        <v>9300</v>
      </c>
      <c r="N9" s="6">
        <f t="shared" si="4"/>
        <v>1127.2727272727273</v>
      </c>
      <c r="O9" s="6">
        <f t="shared" si="5"/>
        <v>3487.5</v>
      </c>
    </row>
    <row r="10" spans="2:15" x14ac:dyDescent="0.25">
      <c r="B10" s="6">
        <v>7</v>
      </c>
      <c r="C10" s="93">
        <f>planning!M12</f>
        <v>4319</v>
      </c>
      <c r="D10" s="93">
        <f>planning!N12</f>
        <v>4712</v>
      </c>
      <c r="E10" s="93">
        <f>5000-(D10-C10)</f>
        <v>4607</v>
      </c>
      <c r="F10" s="93">
        <f>($B$21*C10)+((C10/33)*$C$21)</f>
        <v>4548.037878787879</v>
      </c>
      <c r="G10" s="93">
        <f>C10*$D$21</f>
        <v>4319</v>
      </c>
      <c r="H10" s="93">
        <f>C10*$E$21</f>
        <v>8638</v>
      </c>
      <c r="I10" s="93">
        <f>(D10/33)*$G$21+($F$21*D10)</f>
        <v>4676.30303030303</v>
      </c>
      <c r="J10" s="6">
        <f t="shared" si="0"/>
        <v>1308.7878787878788</v>
      </c>
      <c r="K10" s="6">
        <f t="shared" si="1"/>
        <v>3239.25</v>
      </c>
      <c r="L10" s="6">
        <f t="shared" si="2"/>
        <v>4319</v>
      </c>
      <c r="M10" s="6">
        <f t="shared" si="3"/>
        <v>9424</v>
      </c>
      <c r="N10" s="6">
        <f t="shared" si="4"/>
        <v>1142.3030303030303</v>
      </c>
      <c r="O10" s="6">
        <f t="shared" si="5"/>
        <v>3534</v>
      </c>
    </row>
    <row r="11" spans="2:15" x14ac:dyDescent="0.25">
      <c r="B11" s="6">
        <v>8</v>
      </c>
      <c r="C11" s="93">
        <f>planning!M13</f>
        <v>4298</v>
      </c>
      <c r="D11" s="93">
        <f>planning!N13</f>
        <v>4092</v>
      </c>
      <c r="E11" s="93">
        <f>5000-(D11-C11)</f>
        <v>5206</v>
      </c>
      <c r="F11" s="93">
        <f>($B$21*C11)+((C11/33)*$C$21)</f>
        <v>4525.924242424242</v>
      </c>
      <c r="G11" s="93">
        <f>C11*$D$21</f>
        <v>4298</v>
      </c>
      <c r="H11" s="93">
        <f>C11*$E$21</f>
        <v>8596</v>
      </c>
      <c r="I11" s="93">
        <f>(D11/33)*$G$21+($F$21*D11)</f>
        <v>4061</v>
      </c>
      <c r="J11" s="6">
        <f t="shared" si="0"/>
        <v>1302.4242424242425</v>
      </c>
      <c r="K11" s="6">
        <f t="shared" si="1"/>
        <v>3223.5</v>
      </c>
      <c r="L11" s="6">
        <f t="shared" si="2"/>
        <v>4298</v>
      </c>
      <c r="M11" s="6">
        <f t="shared" si="3"/>
        <v>8184</v>
      </c>
      <c r="N11" s="6">
        <f t="shared" si="4"/>
        <v>992</v>
      </c>
      <c r="O11" s="6">
        <f t="shared" si="5"/>
        <v>3069</v>
      </c>
    </row>
    <row r="12" spans="2:15" x14ac:dyDescent="0.25">
      <c r="B12" s="6">
        <v>9</v>
      </c>
      <c r="C12" s="93">
        <f>planning!M14</f>
        <v>4443</v>
      </c>
      <c r="D12" s="93">
        <f>planning!N14</f>
        <v>5125</v>
      </c>
      <c r="E12" s="93">
        <f>5000-(D12-C12)</f>
        <v>4318</v>
      </c>
      <c r="F12" s="93">
        <f>($B$21*C12)+((C12/33)*$C$21)</f>
        <v>4678.613636363636</v>
      </c>
      <c r="G12" s="93">
        <f>C12*$D$21</f>
        <v>4443</v>
      </c>
      <c r="H12" s="93">
        <f>C12*$E$21</f>
        <v>8886</v>
      </c>
      <c r="I12" s="93">
        <f>(D12/33)*$G$21+($F$21*D12)</f>
        <v>5086.174242424242</v>
      </c>
      <c r="J12" s="6">
        <f t="shared" si="0"/>
        <v>1346.3636363636363</v>
      </c>
      <c r="K12" s="6">
        <f t="shared" si="1"/>
        <v>3332.25</v>
      </c>
      <c r="L12" s="6">
        <f t="shared" si="2"/>
        <v>4443</v>
      </c>
      <c r="M12" s="6">
        <f t="shared" si="3"/>
        <v>10250</v>
      </c>
      <c r="N12" s="6">
        <f t="shared" si="4"/>
        <v>1242.4242424242425</v>
      </c>
      <c r="O12" s="6">
        <f t="shared" si="5"/>
        <v>3843.75</v>
      </c>
    </row>
    <row r="13" spans="2:15" x14ac:dyDescent="0.25">
      <c r="B13" s="6">
        <v>10</v>
      </c>
      <c r="C13" s="93">
        <f>planning!M15</f>
        <v>4443</v>
      </c>
      <c r="D13" s="93">
        <f>planning!N15</f>
        <v>5146</v>
      </c>
      <c r="E13" s="93">
        <f>5000-(D13-C13)</f>
        <v>4297</v>
      </c>
      <c r="F13" s="93">
        <f>($B$21*C13)+((C13/33)*$C$21)</f>
        <v>4678.613636363636</v>
      </c>
      <c r="G13" s="93">
        <f>C13*$D$21</f>
        <v>4443</v>
      </c>
      <c r="H13" s="93">
        <f>C13*$E$21</f>
        <v>8886</v>
      </c>
      <c r="I13" s="93">
        <f>(D13/33)*$G$21+($F$21*D13)</f>
        <v>5107.015151515152</v>
      </c>
      <c r="J13" s="6">
        <f t="shared" si="0"/>
        <v>1346.3636363636363</v>
      </c>
      <c r="K13" s="6">
        <f t="shared" si="1"/>
        <v>3332.25</v>
      </c>
      <c r="L13" s="6">
        <f t="shared" si="2"/>
        <v>4443</v>
      </c>
      <c r="M13" s="6">
        <f t="shared" si="3"/>
        <v>10292</v>
      </c>
      <c r="N13" s="6">
        <f t="shared" si="4"/>
        <v>1247.5151515151515</v>
      </c>
      <c r="O13" s="6">
        <f t="shared" si="5"/>
        <v>3859.5</v>
      </c>
    </row>
    <row r="14" spans="2:15" x14ac:dyDescent="0.25">
      <c r="B14" s="6">
        <v>11</v>
      </c>
      <c r="C14" s="93">
        <f>planning!M16</f>
        <v>4463</v>
      </c>
      <c r="D14" s="93">
        <f>planning!N16</f>
        <v>5331</v>
      </c>
      <c r="E14" s="93">
        <f>5000-(D14-C14)</f>
        <v>4132</v>
      </c>
      <c r="F14" s="93">
        <f>($B$21*C14)+((C14/33)*$C$21)</f>
        <v>4699.674242424242</v>
      </c>
      <c r="G14" s="93">
        <f>C14*$D$21</f>
        <v>4463</v>
      </c>
      <c r="H14" s="93">
        <f>C14*$E$21</f>
        <v>8926</v>
      </c>
      <c r="I14" s="93">
        <f>(D14/33)*$G$21+($F$21*D14)</f>
        <v>5290.613636363636</v>
      </c>
      <c r="J14" s="6">
        <f t="shared" si="0"/>
        <v>1352.4242424242425</v>
      </c>
      <c r="K14" s="6">
        <f t="shared" si="1"/>
        <v>3347.25</v>
      </c>
      <c r="L14" s="6">
        <f t="shared" si="2"/>
        <v>4463</v>
      </c>
      <c r="M14" s="6">
        <f t="shared" si="3"/>
        <v>10662</v>
      </c>
      <c r="N14" s="6">
        <f t="shared" si="4"/>
        <v>1292.3636363636363</v>
      </c>
      <c r="O14" s="6">
        <f t="shared" si="5"/>
        <v>3998.25</v>
      </c>
    </row>
    <row r="15" spans="2:15" x14ac:dyDescent="0.25">
      <c r="B15" s="6">
        <v>12</v>
      </c>
      <c r="C15" s="93">
        <f>planning!M17</f>
        <v>4484</v>
      </c>
      <c r="D15" s="93">
        <f>planning!N17</f>
        <v>4443</v>
      </c>
      <c r="E15" s="93">
        <f>5000-(D15-C15)</f>
        <v>5041</v>
      </c>
      <c r="F15" s="93">
        <f>($B$21*C15)+((C15/33)*$C$21)</f>
        <v>4721.787878787879</v>
      </c>
      <c r="G15" s="93">
        <f>C15*$D$21</f>
        <v>4484</v>
      </c>
      <c r="H15" s="93">
        <f>C15*$E$21</f>
        <v>8968</v>
      </c>
      <c r="I15" s="93">
        <f>(D15/33)*$G$21+($F$21*D15)</f>
        <v>4409.340909090909</v>
      </c>
      <c r="J15" s="6">
        <f t="shared" si="0"/>
        <v>1358.7878787878788</v>
      </c>
      <c r="K15" s="6">
        <f t="shared" si="1"/>
        <v>3363</v>
      </c>
      <c r="L15" s="6">
        <f t="shared" si="2"/>
        <v>4484</v>
      </c>
      <c r="M15" s="6">
        <f t="shared" si="3"/>
        <v>8886</v>
      </c>
      <c r="N15" s="6">
        <f t="shared" si="4"/>
        <v>1077.090909090909</v>
      </c>
      <c r="O15" s="6">
        <f t="shared" si="5"/>
        <v>3332.25</v>
      </c>
    </row>
    <row r="16" spans="2:15" x14ac:dyDescent="0.25">
      <c r="B16" s="10" t="s">
        <v>8</v>
      </c>
      <c r="C16" s="93">
        <f>planning!M18</f>
        <v>52633</v>
      </c>
      <c r="D16" s="93">
        <f>planning!N18</f>
        <v>54495</v>
      </c>
      <c r="E16" s="93">
        <f>5000-(D16-C16)</f>
        <v>3138</v>
      </c>
      <c r="F16" s="93">
        <f>($B$21*C16)+((C16/33)*$C$21)</f>
        <v>55424.143939393936</v>
      </c>
      <c r="G16" s="93">
        <f>C16*$D$21</f>
        <v>52633</v>
      </c>
      <c r="H16" s="93">
        <f>C16*$E$21</f>
        <v>105266</v>
      </c>
      <c r="I16" s="93">
        <f>(D16/33)*$G$21+($F$21*D16)</f>
        <v>54082.159090909088</v>
      </c>
      <c r="J16" s="6">
        <f t="shared" si="0"/>
        <v>15949.39393939394</v>
      </c>
      <c r="K16" s="6">
        <f t="shared" si="1"/>
        <v>39474.75</v>
      </c>
      <c r="L16" s="6">
        <f t="shared" si="2"/>
        <v>52633</v>
      </c>
      <c r="M16" s="6">
        <f t="shared" si="3"/>
        <v>108990</v>
      </c>
      <c r="N16" s="6">
        <f t="shared" si="4"/>
        <v>13210.90909090909</v>
      </c>
      <c r="O16" s="6">
        <f t="shared" si="5"/>
        <v>40871.25</v>
      </c>
    </row>
    <row r="20" spans="1:14" ht="45" x14ac:dyDescent="0.25">
      <c r="A20" s="19"/>
      <c r="B20" s="14" t="s">
        <v>109</v>
      </c>
      <c r="C20" s="35" t="s">
        <v>116</v>
      </c>
      <c r="D20" s="14" t="s">
        <v>110</v>
      </c>
      <c r="E20" s="14" t="s">
        <v>111</v>
      </c>
      <c r="F20" s="14" t="s">
        <v>18</v>
      </c>
      <c r="G20" s="35" t="s">
        <v>116</v>
      </c>
      <c r="H20" s="96" t="s">
        <v>103</v>
      </c>
      <c r="I20" s="96" t="s">
        <v>120</v>
      </c>
      <c r="J20" s="96" t="s">
        <v>121</v>
      </c>
      <c r="K20" s="96" t="s">
        <v>36</v>
      </c>
      <c r="L20" s="96" t="s">
        <v>123</v>
      </c>
    </row>
    <row r="21" spans="1:14" x14ac:dyDescent="0.25">
      <c r="A21" s="6" t="s">
        <v>115</v>
      </c>
      <c r="B21" s="6">
        <v>0.75</v>
      </c>
      <c r="C21" s="6">
        <v>10</v>
      </c>
      <c r="D21" s="6">
        <v>1</v>
      </c>
      <c r="E21" s="6">
        <v>2</v>
      </c>
      <c r="F21" s="6">
        <v>0.75</v>
      </c>
      <c r="G21" s="6">
        <v>8</v>
      </c>
      <c r="H21" s="86">
        <f>7*60</f>
        <v>420</v>
      </c>
      <c r="I21" s="97">
        <v>20</v>
      </c>
      <c r="J21" s="86">
        <f>H21-I21</f>
        <v>400</v>
      </c>
      <c r="K21" s="86">
        <f>J21*'Données bruts'!D1</f>
        <v>340</v>
      </c>
      <c r="L21">
        <f>K21*5</f>
        <v>1700</v>
      </c>
    </row>
    <row r="23" spans="1:14" ht="15.75" thickBot="1" x14ac:dyDescent="0.3"/>
    <row r="24" spans="1:14" x14ac:dyDescent="0.25">
      <c r="B24" s="19"/>
      <c r="C24" s="100" t="s">
        <v>118</v>
      </c>
      <c r="D24" s="101"/>
      <c r="E24" s="101"/>
      <c r="F24" s="101"/>
      <c r="G24" s="101"/>
      <c r="H24" s="102"/>
      <c r="I24" s="100" t="s">
        <v>122</v>
      </c>
      <c r="J24" s="101"/>
      <c r="K24" s="101"/>
      <c r="L24" s="101"/>
      <c r="M24" s="101"/>
      <c r="N24" s="102"/>
    </row>
    <row r="25" spans="1:14" ht="30" x14ac:dyDescent="0.25">
      <c r="B25" s="33" t="s">
        <v>6</v>
      </c>
      <c r="C25" s="98" t="s">
        <v>124</v>
      </c>
      <c r="D25" s="14" t="s">
        <v>125</v>
      </c>
      <c r="E25" s="14" t="s">
        <v>110</v>
      </c>
      <c r="F25" s="14" t="s">
        <v>111</v>
      </c>
      <c r="G25" s="14" t="s">
        <v>126</v>
      </c>
      <c r="H25" s="99" t="s">
        <v>127</v>
      </c>
      <c r="I25" s="98" t="s">
        <v>124</v>
      </c>
      <c r="J25" s="14" t="s">
        <v>128</v>
      </c>
      <c r="K25" s="14" t="s">
        <v>110</v>
      </c>
      <c r="L25" s="14" t="s">
        <v>111</v>
      </c>
      <c r="M25" s="14" t="s">
        <v>126</v>
      </c>
      <c r="N25" s="99" t="s">
        <v>127</v>
      </c>
    </row>
    <row r="26" spans="1:14" x14ac:dyDescent="0.25">
      <c r="B26" s="21">
        <v>1</v>
      </c>
      <c r="C26" s="103">
        <f>(J4)/($L$21)</f>
        <v>0.78092691622103383</v>
      </c>
      <c r="D26" s="24">
        <f>(K4)/($L$21)</f>
        <v>1.9327941176470589</v>
      </c>
      <c r="E26" s="24">
        <f>L4/$L$21</f>
        <v>2.5770588235294118</v>
      </c>
      <c r="F26" s="24">
        <f>M4/$L$21</f>
        <v>5.2752941176470589</v>
      </c>
      <c r="G26" s="24">
        <f>(N4)/($L$21)</f>
        <v>0.63942959001782529</v>
      </c>
      <c r="H26" s="104">
        <f>(O4)/($L$21)</f>
        <v>1.9782352941176471</v>
      </c>
      <c r="I26" s="103">
        <f>ROUNDUP(C26,0)</f>
        <v>1</v>
      </c>
      <c r="J26" s="24">
        <f t="shared" ref="J26:N37" si="6">ROUNDUP(D26,0)</f>
        <v>2</v>
      </c>
      <c r="K26" s="24">
        <f t="shared" si="6"/>
        <v>3</v>
      </c>
      <c r="L26" s="24">
        <f t="shared" si="6"/>
        <v>6</v>
      </c>
      <c r="M26" s="24">
        <f t="shared" si="6"/>
        <v>1</v>
      </c>
      <c r="N26" s="104">
        <f t="shared" si="6"/>
        <v>2</v>
      </c>
    </row>
    <row r="27" spans="1:14" x14ac:dyDescent="0.25">
      <c r="B27" s="21">
        <v>2</v>
      </c>
      <c r="C27" s="103">
        <f t="shared" ref="C27:D37" si="7">(J5)/($L$21)</f>
        <v>0.78823529411764703</v>
      </c>
      <c r="D27" s="24">
        <f t="shared" si="7"/>
        <v>1.9508823529411765</v>
      </c>
      <c r="E27" s="24">
        <f>L5/$L$21</f>
        <v>2.6011764705882352</v>
      </c>
      <c r="F27" s="24">
        <f t="shared" ref="F27:F37" si="8">M5/$L$21</f>
        <v>5.1788235294117646</v>
      </c>
      <c r="G27" s="24">
        <f t="shared" ref="G27:G37" si="9">(N5)/($L$21)</f>
        <v>0.62773618538324427</v>
      </c>
      <c r="H27" s="104">
        <f t="shared" ref="H27:H37" si="10">(O5)/($L$21)</f>
        <v>1.9420588235294118</v>
      </c>
      <c r="I27" s="103">
        <f t="shared" ref="I27:I37" si="11">ROUNDUP(C27,0)</f>
        <v>1</v>
      </c>
      <c r="J27" s="24">
        <f t="shared" ref="J27:J37" si="12">ROUNDUP(D27,0)</f>
        <v>2</v>
      </c>
      <c r="K27" s="24">
        <f t="shared" ref="K27:K37" si="13">ROUNDUP(E27,0)</f>
        <v>3</v>
      </c>
      <c r="L27" s="24">
        <f t="shared" ref="L27:L37" si="14">ROUNDUP(F27,0)</f>
        <v>6</v>
      </c>
      <c r="M27" s="24">
        <f t="shared" si="6"/>
        <v>1</v>
      </c>
      <c r="N27" s="104">
        <f t="shared" ref="N27:N37" si="15">ROUNDUP(H27,0)</f>
        <v>2</v>
      </c>
    </row>
    <row r="28" spans="1:14" x14ac:dyDescent="0.25">
      <c r="B28" s="21">
        <v>3</v>
      </c>
      <c r="C28" s="103">
        <f t="shared" si="7"/>
        <v>0.79554367201426024</v>
      </c>
      <c r="D28" s="24">
        <f t="shared" si="7"/>
        <v>1.9689705882352941</v>
      </c>
      <c r="E28" s="24">
        <f>L6/$L$21</f>
        <v>2.625294117647059</v>
      </c>
      <c r="F28" s="24">
        <f t="shared" si="8"/>
        <v>3.6223529411764708</v>
      </c>
      <c r="G28" s="24">
        <f t="shared" si="9"/>
        <v>0.43907308377896609</v>
      </c>
      <c r="H28" s="104">
        <f t="shared" si="10"/>
        <v>1.3583823529411765</v>
      </c>
      <c r="I28" s="103">
        <f t="shared" si="11"/>
        <v>1</v>
      </c>
      <c r="J28" s="24">
        <f t="shared" si="12"/>
        <v>2</v>
      </c>
      <c r="K28" s="24">
        <f t="shared" si="13"/>
        <v>3</v>
      </c>
      <c r="L28" s="24">
        <f t="shared" si="14"/>
        <v>4</v>
      </c>
      <c r="M28" s="24">
        <f t="shared" si="6"/>
        <v>1</v>
      </c>
      <c r="N28" s="104">
        <f t="shared" si="15"/>
        <v>2</v>
      </c>
    </row>
    <row r="29" spans="1:14" x14ac:dyDescent="0.25">
      <c r="B29" s="21">
        <v>4</v>
      </c>
      <c r="C29" s="103">
        <f t="shared" si="7"/>
        <v>0.77361853832442062</v>
      </c>
      <c r="D29" s="24">
        <f t="shared" si="7"/>
        <v>1.9147058823529413</v>
      </c>
      <c r="E29" s="24">
        <f>L7/$L$21</f>
        <v>2.552941176470588</v>
      </c>
      <c r="F29" s="24">
        <f t="shared" si="8"/>
        <v>5.3</v>
      </c>
      <c r="G29" s="24">
        <f t="shared" si="9"/>
        <v>0.64242424242424234</v>
      </c>
      <c r="H29" s="104">
        <f t="shared" si="10"/>
        <v>1.9875</v>
      </c>
      <c r="I29" s="103">
        <f t="shared" si="11"/>
        <v>1</v>
      </c>
      <c r="J29" s="24">
        <f t="shared" si="12"/>
        <v>2</v>
      </c>
      <c r="K29" s="24">
        <f t="shared" si="13"/>
        <v>3</v>
      </c>
      <c r="L29" s="24">
        <f t="shared" si="14"/>
        <v>6</v>
      </c>
      <c r="M29" s="24">
        <f t="shared" si="6"/>
        <v>1</v>
      </c>
      <c r="N29" s="104">
        <f t="shared" si="15"/>
        <v>2</v>
      </c>
    </row>
    <row r="30" spans="1:14" x14ac:dyDescent="0.25">
      <c r="B30" s="21">
        <v>5</v>
      </c>
      <c r="C30" s="103">
        <f t="shared" si="7"/>
        <v>0.77361853832442062</v>
      </c>
      <c r="D30" s="24">
        <f t="shared" si="7"/>
        <v>1.9147058823529413</v>
      </c>
      <c r="E30" s="24">
        <f>L8/$L$21</f>
        <v>2.552941176470588</v>
      </c>
      <c r="F30" s="24">
        <f t="shared" si="8"/>
        <v>5.3247058823529407</v>
      </c>
      <c r="G30" s="24">
        <f t="shared" si="9"/>
        <v>0.64541889483065951</v>
      </c>
      <c r="H30" s="104">
        <f t="shared" si="10"/>
        <v>1.996764705882353</v>
      </c>
      <c r="I30" s="103">
        <f t="shared" si="11"/>
        <v>1</v>
      </c>
      <c r="J30" s="24">
        <f t="shared" si="12"/>
        <v>2</v>
      </c>
      <c r="K30" s="24">
        <f t="shared" si="13"/>
        <v>3</v>
      </c>
      <c r="L30" s="24">
        <f t="shared" si="14"/>
        <v>6</v>
      </c>
      <c r="M30" s="24">
        <f t="shared" si="6"/>
        <v>1</v>
      </c>
      <c r="N30" s="104">
        <f t="shared" si="15"/>
        <v>2</v>
      </c>
    </row>
    <row r="31" spans="1:14" x14ac:dyDescent="0.25">
      <c r="B31" s="21">
        <v>6</v>
      </c>
      <c r="C31" s="103">
        <f t="shared" si="7"/>
        <v>0.7552584670231729</v>
      </c>
      <c r="D31" s="24">
        <f t="shared" si="7"/>
        <v>1.8692647058823531</v>
      </c>
      <c r="E31" s="24">
        <f>L9/$L$21</f>
        <v>2.4923529411764704</v>
      </c>
      <c r="F31" s="24">
        <f t="shared" si="8"/>
        <v>5.4705882352941178</v>
      </c>
      <c r="G31" s="24">
        <f t="shared" si="9"/>
        <v>0.66310160427807485</v>
      </c>
      <c r="H31" s="104">
        <f t="shared" si="10"/>
        <v>2.0514705882352939</v>
      </c>
      <c r="I31" s="103">
        <f t="shared" si="11"/>
        <v>1</v>
      </c>
      <c r="J31" s="24">
        <f t="shared" si="12"/>
        <v>2</v>
      </c>
      <c r="K31" s="24">
        <f t="shared" si="13"/>
        <v>3</v>
      </c>
      <c r="L31" s="24">
        <f t="shared" si="14"/>
        <v>6</v>
      </c>
      <c r="M31" s="24">
        <f t="shared" si="6"/>
        <v>1</v>
      </c>
      <c r="N31" s="104">
        <f t="shared" si="15"/>
        <v>3</v>
      </c>
    </row>
    <row r="32" spans="1:14" x14ac:dyDescent="0.25">
      <c r="B32" s="21">
        <v>7</v>
      </c>
      <c r="C32" s="103">
        <f t="shared" si="7"/>
        <v>0.76987522281639931</v>
      </c>
      <c r="D32" s="24">
        <f t="shared" si="7"/>
        <v>1.9054411764705883</v>
      </c>
      <c r="E32" s="24">
        <f>L10/$L$21</f>
        <v>2.5405882352941176</v>
      </c>
      <c r="F32" s="24">
        <f t="shared" si="8"/>
        <v>5.5435294117647063</v>
      </c>
      <c r="G32" s="24">
        <f t="shared" si="9"/>
        <v>0.67194295900178247</v>
      </c>
      <c r="H32" s="104">
        <f t="shared" si="10"/>
        <v>2.0788235294117645</v>
      </c>
      <c r="I32" s="103">
        <f t="shared" si="11"/>
        <v>1</v>
      </c>
      <c r="J32" s="24">
        <f t="shared" si="12"/>
        <v>2</v>
      </c>
      <c r="K32" s="24">
        <f t="shared" si="13"/>
        <v>3</v>
      </c>
      <c r="L32" s="24">
        <f t="shared" si="14"/>
        <v>6</v>
      </c>
      <c r="M32" s="24">
        <f t="shared" si="6"/>
        <v>1</v>
      </c>
      <c r="N32" s="104">
        <f t="shared" si="15"/>
        <v>3</v>
      </c>
    </row>
    <row r="33" spans="1:14" x14ac:dyDescent="0.25">
      <c r="B33" s="21">
        <v>8</v>
      </c>
      <c r="C33" s="103">
        <f t="shared" si="7"/>
        <v>0.76613190730837799</v>
      </c>
      <c r="D33" s="24">
        <f t="shared" si="7"/>
        <v>1.8961764705882354</v>
      </c>
      <c r="E33" s="24">
        <f>L11/$L$21</f>
        <v>2.5282352941176471</v>
      </c>
      <c r="F33" s="24">
        <f t="shared" si="8"/>
        <v>4.8141176470588238</v>
      </c>
      <c r="G33" s="24">
        <f t="shared" si="9"/>
        <v>0.58352941176470585</v>
      </c>
      <c r="H33" s="104">
        <f t="shared" si="10"/>
        <v>1.8052941176470587</v>
      </c>
      <c r="I33" s="103">
        <f t="shared" si="11"/>
        <v>1</v>
      </c>
      <c r="J33" s="24">
        <f t="shared" si="12"/>
        <v>2</v>
      </c>
      <c r="K33" s="24">
        <f t="shared" si="13"/>
        <v>3</v>
      </c>
      <c r="L33" s="24">
        <f t="shared" si="14"/>
        <v>5</v>
      </c>
      <c r="M33" s="24">
        <f t="shared" si="6"/>
        <v>1</v>
      </c>
      <c r="N33" s="104">
        <f t="shared" si="15"/>
        <v>2</v>
      </c>
    </row>
    <row r="34" spans="1:14" x14ac:dyDescent="0.25">
      <c r="B34" s="21">
        <v>9</v>
      </c>
      <c r="C34" s="103">
        <f t="shared" si="7"/>
        <v>0.79197860962566835</v>
      </c>
      <c r="D34" s="24">
        <f t="shared" si="7"/>
        <v>1.9601470588235295</v>
      </c>
      <c r="E34" s="24">
        <f>L12/$L$21</f>
        <v>2.6135294117647061</v>
      </c>
      <c r="F34" s="24">
        <f t="shared" si="8"/>
        <v>6.0294117647058822</v>
      </c>
      <c r="G34" s="24">
        <f t="shared" si="9"/>
        <v>0.73083778966131907</v>
      </c>
      <c r="H34" s="104">
        <f t="shared" si="10"/>
        <v>2.2610294117647061</v>
      </c>
      <c r="I34" s="103">
        <f t="shared" si="11"/>
        <v>1</v>
      </c>
      <c r="J34" s="24">
        <f t="shared" si="12"/>
        <v>2</v>
      </c>
      <c r="K34" s="24">
        <f t="shared" si="13"/>
        <v>3</v>
      </c>
      <c r="L34" s="24">
        <f t="shared" si="14"/>
        <v>7</v>
      </c>
      <c r="M34" s="24">
        <f t="shared" si="6"/>
        <v>1</v>
      </c>
      <c r="N34" s="104">
        <f t="shared" si="15"/>
        <v>3</v>
      </c>
    </row>
    <row r="35" spans="1:14" x14ac:dyDescent="0.25">
      <c r="B35" s="21">
        <v>10</v>
      </c>
      <c r="C35" s="103">
        <f t="shared" si="7"/>
        <v>0.79197860962566835</v>
      </c>
      <c r="D35" s="24">
        <f t="shared" si="7"/>
        <v>1.9601470588235295</v>
      </c>
      <c r="E35" s="24">
        <f>L13/$L$21</f>
        <v>2.6135294117647061</v>
      </c>
      <c r="F35" s="24">
        <f t="shared" si="8"/>
        <v>6.0541176470588232</v>
      </c>
      <c r="G35" s="24">
        <f t="shared" si="9"/>
        <v>0.73383244206773612</v>
      </c>
      <c r="H35" s="104">
        <f t="shared" si="10"/>
        <v>2.270294117647059</v>
      </c>
      <c r="I35" s="103">
        <f t="shared" si="11"/>
        <v>1</v>
      </c>
      <c r="J35" s="24">
        <f t="shared" si="12"/>
        <v>2</v>
      </c>
      <c r="K35" s="24">
        <f t="shared" si="13"/>
        <v>3</v>
      </c>
      <c r="L35" s="24">
        <f t="shared" si="14"/>
        <v>7</v>
      </c>
      <c r="M35" s="24">
        <f t="shared" si="6"/>
        <v>1</v>
      </c>
      <c r="N35" s="104">
        <f t="shared" si="15"/>
        <v>3</v>
      </c>
    </row>
    <row r="36" spans="1:14" x14ac:dyDescent="0.25">
      <c r="B36" s="21">
        <v>11</v>
      </c>
      <c r="C36" s="103">
        <f t="shared" si="7"/>
        <v>0.79554367201426024</v>
      </c>
      <c r="D36" s="24">
        <f t="shared" si="7"/>
        <v>1.9689705882352941</v>
      </c>
      <c r="E36" s="24">
        <f>L14/$L$21</f>
        <v>2.625294117647059</v>
      </c>
      <c r="F36" s="24">
        <f t="shared" si="8"/>
        <v>6.2717647058823527</v>
      </c>
      <c r="G36" s="24">
        <f t="shared" si="9"/>
        <v>0.76021390374331543</v>
      </c>
      <c r="H36" s="104">
        <f t="shared" si="10"/>
        <v>2.3519117647058825</v>
      </c>
      <c r="I36" s="103">
        <f t="shared" si="11"/>
        <v>1</v>
      </c>
      <c r="J36" s="24">
        <f t="shared" si="12"/>
        <v>2</v>
      </c>
      <c r="K36" s="24">
        <f t="shared" si="13"/>
        <v>3</v>
      </c>
      <c r="L36" s="24">
        <f t="shared" si="14"/>
        <v>7</v>
      </c>
      <c r="M36" s="24">
        <f t="shared" si="6"/>
        <v>1</v>
      </c>
      <c r="N36" s="104">
        <f t="shared" si="15"/>
        <v>3</v>
      </c>
    </row>
    <row r="37" spans="1:14" ht="15.75" thickBot="1" x14ac:dyDescent="0.3">
      <c r="B37" s="21">
        <v>12</v>
      </c>
      <c r="C37" s="105">
        <f t="shared" si="7"/>
        <v>0.79928698752228167</v>
      </c>
      <c r="D37" s="106">
        <f t="shared" si="7"/>
        <v>1.9782352941176471</v>
      </c>
      <c r="E37" s="106">
        <f>L15/$L$21</f>
        <v>2.6376470588235295</v>
      </c>
      <c r="F37" s="24">
        <f t="shared" si="8"/>
        <v>5.2270588235294122</v>
      </c>
      <c r="G37" s="106">
        <f t="shared" si="9"/>
        <v>0.63358288770053472</v>
      </c>
      <c r="H37" s="107">
        <f t="shared" si="10"/>
        <v>1.9601470588235295</v>
      </c>
      <c r="I37" s="105">
        <f t="shared" si="11"/>
        <v>1</v>
      </c>
      <c r="J37" s="106">
        <f t="shared" si="12"/>
        <v>2</v>
      </c>
      <c r="K37" s="106">
        <f t="shared" si="13"/>
        <v>3</v>
      </c>
      <c r="L37" s="106">
        <f t="shared" si="14"/>
        <v>6</v>
      </c>
      <c r="M37" s="106">
        <f t="shared" si="6"/>
        <v>1</v>
      </c>
      <c r="N37" s="107">
        <f t="shared" si="15"/>
        <v>2</v>
      </c>
    </row>
    <row r="42" spans="1:14" x14ac:dyDescent="0.25">
      <c r="B42" s="69" t="s">
        <v>17</v>
      </c>
      <c r="C42" s="70"/>
      <c r="D42" s="70"/>
      <c r="E42" s="70"/>
      <c r="F42" s="70"/>
      <c r="G42" s="71"/>
      <c r="H42" s="61" t="s">
        <v>18</v>
      </c>
      <c r="I42" s="62"/>
      <c r="J42" s="62"/>
      <c r="K42" s="62"/>
      <c r="L42" s="62"/>
      <c r="M42" s="62"/>
    </row>
    <row r="43" spans="1:14" ht="30" x14ac:dyDescent="0.25">
      <c r="B43" s="14" t="s">
        <v>15</v>
      </c>
      <c r="C43" s="35" t="s">
        <v>16</v>
      </c>
      <c r="D43" s="14" t="s">
        <v>15</v>
      </c>
      <c r="E43" s="35" t="s">
        <v>16</v>
      </c>
      <c r="F43" s="14" t="s">
        <v>15</v>
      </c>
      <c r="G43" s="35" t="s">
        <v>16</v>
      </c>
      <c r="H43" s="14" t="s">
        <v>19</v>
      </c>
      <c r="I43" s="14" t="s">
        <v>20</v>
      </c>
      <c r="J43" s="14" t="s">
        <v>19</v>
      </c>
      <c r="K43" s="14" t="s">
        <v>20</v>
      </c>
      <c r="L43" s="14" t="s">
        <v>19</v>
      </c>
      <c r="M43" s="14" t="s">
        <v>20</v>
      </c>
    </row>
    <row r="44" spans="1:14" x14ac:dyDescent="0.25">
      <c r="B44" s="34">
        <v>0.7</v>
      </c>
      <c r="C44" s="34">
        <v>0.3</v>
      </c>
      <c r="D44" s="34">
        <v>0.7</v>
      </c>
      <c r="E44" s="34">
        <v>0.3</v>
      </c>
      <c r="F44" s="34">
        <v>0.7</v>
      </c>
      <c r="G44" s="34">
        <v>0.3</v>
      </c>
      <c r="H44" s="34">
        <v>0.3</v>
      </c>
      <c r="I44" s="34">
        <v>0.7</v>
      </c>
      <c r="J44" s="34">
        <v>0.3</v>
      </c>
      <c r="K44" s="34">
        <v>0.7</v>
      </c>
      <c r="L44" s="34">
        <v>0.3</v>
      </c>
      <c r="M44" s="34">
        <v>0.7</v>
      </c>
    </row>
    <row r="45" spans="1:14" x14ac:dyDescent="0.25">
      <c r="A45" s="14" t="s">
        <v>6</v>
      </c>
    </row>
    <row r="46" spans="1:14" x14ac:dyDescent="0.25">
      <c r="A46" s="6">
        <v>1</v>
      </c>
    </row>
    <row r="47" spans="1:14" x14ac:dyDescent="0.25">
      <c r="A47" s="6">
        <v>2</v>
      </c>
    </row>
    <row r="48" spans="1:14" x14ac:dyDescent="0.25">
      <c r="A48" s="6">
        <v>3</v>
      </c>
    </row>
    <row r="49" spans="1:1" x14ac:dyDescent="0.25">
      <c r="A49" s="6">
        <v>4</v>
      </c>
    </row>
    <row r="50" spans="1:1" x14ac:dyDescent="0.25">
      <c r="A50" s="6">
        <v>5</v>
      </c>
    </row>
    <row r="51" spans="1:1" x14ac:dyDescent="0.25">
      <c r="A51" s="6">
        <v>6</v>
      </c>
    </row>
    <row r="52" spans="1:1" x14ac:dyDescent="0.25">
      <c r="A52" s="6">
        <v>7</v>
      </c>
    </row>
    <row r="53" spans="1:1" x14ac:dyDescent="0.25">
      <c r="A53" s="6">
        <v>8</v>
      </c>
    </row>
    <row r="54" spans="1:1" x14ac:dyDescent="0.25">
      <c r="A54" s="6">
        <v>9</v>
      </c>
    </row>
    <row r="55" spans="1:1" x14ac:dyDescent="0.25">
      <c r="A55" s="6">
        <v>10</v>
      </c>
    </row>
    <row r="56" spans="1:1" x14ac:dyDescent="0.25">
      <c r="A56" s="6">
        <v>11</v>
      </c>
    </row>
    <row r="57" spans="1:1" x14ac:dyDescent="0.25">
      <c r="A57" s="6">
        <v>12</v>
      </c>
    </row>
    <row r="58" spans="1:1" x14ac:dyDescent="0.25">
      <c r="A58" s="10" t="s">
        <v>8</v>
      </c>
    </row>
  </sheetData>
  <mergeCells count="8">
    <mergeCell ref="B42:G42"/>
    <mergeCell ref="H42:M42"/>
    <mergeCell ref="C2:E2"/>
    <mergeCell ref="F2:I2"/>
    <mergeCell ref="J2:K2"/>
    <mergeCell ref="N2:O2"/>
    <mergeCell ref="I24:N24"/>
    <mergeCell ref="C24:H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workbookViewId="0">
      <selection activeCell="K12" sqref="K12"/>
    </sheetView>
  </sheetViews>
  <sheetFormatPr baseColWidth="10" defaultRowHeight="15" x14ac:dyDescent="0.25"/>
  <cols>
    <col min="1" max="1" width="11.42578125" style="16"/>
    <col min="2" max="2" width="12" style="16" bestFit="1" customWidth="1"/>
    <col min="3" max="3" width="8.42578125" style="16" bestFit="1" customWidth="1"/>
    <col min="4" max="16384" width="11.42578125" style="16"/>
  </cols>
  <sheetData>
    <row r="2" spans="2:13" x14ac:dyDescent="0.25">
      <c r="C2" s="83" t="s">
        <v>50</v>
      </c>
      <c r="D2" s="84"/>
      <c r="E2" s="84"/>
      <c r="F2" s="85"/>
      <c r="G2" s="80" t="s">
        <v>44</v>
      </c>
      <c r="H2" s="81"/>
      <c r="I2" s="81"/>
      <c r="J2" s="82"/>
      <c r="L2" s="18"/>
    </row>
    <row r="3" spans="2:13" x14ac:dyDescent="0.25">
      <c r="C3" s="42" t="s">
        <v>108</v>
      </c>
      <c r="D3" s="42"/>
      <c r="E3" s="42"/>
      <c r="F3" s="5" t="s">
        <v>45</v>
      </c>
      <c r="G3" s="42" t="s">
        <v>108</v>
      </c>
      <c r="H3" s="42"/>
      <c r="I3" s="42"/>
      <c r="J3" s="5" t="s">
        <v>45</v>
      </c>
      <c r="L3" s="18"/>
    </row>
    <row r="4" spans="2:13" ht="45" x14ac:dyDescent="0.25">
      <c r="C4" s="5" t="s">
        <v>47</v>
      </c>
      <c r="D4" s="5" t="s">
        <v>48</v>
      </c>
      <c r="E4" s="5" t="s">
        <v>49</v>
      </c>
      <c r="F4" s="5" t="s">
        <v>51</v>
      </c>
      <c r="G4" s="5" t="s">
        <v>47</v>
      </c>
      <c r="H4" s="5" t="s">
        <v>48</v>
      </c>
      <c r="I4" s="5" t="s">
        <v>49</v>
      </c>
      <c r="J4" s="5" t="s">
        <v>51</v>
      </c>
      <c r="L4" s="12" t="s">
        <v>55</v>
      </c>
      <c r="M4" s="5">
        <v>3000</v>
      </c>
    </row>
    <row r="5" spans="2:13" x14ac:dyDescent="0.25">
      <c r="B5" s="5" t="s">
        <v>43</v>
      </c>
      <c r="C5" s="5">
        <v>120</v>
      </c>
      <c r="D5" s="5">
        <v>80</v>
      </c>
      <c r="E5" s="5">
        <v>15</v>
      </c>
      <c r="F5" s="5">
        <v>27</v>
      </c>
      <c r="G5" s="23">
        <v>120</v>
      </c>
      <c r="H5" s="5">
        <v>80</v>
      </c>
      <c r="I5" s="5">
        <v>15</v>
      </c>
      <c r="J5" s="5">
        <v>27</v>
      </c>
    </row>
    <row r="6" spans="2:13" x14ac:dyDescent="0.25">
      <c r="B6" s="5" t="s">
        <v>52</v>
      </c>
      <c r="C6" s="5">
        <v>15</v>
      </c>
      <c r="D6" s="5">
        <v>8</v>
      </c>
      <c r="E6" s="5">
        <v>1</v>
      </c>
      <c r="F6" s="5">
        <v>0.105</v>
      </c>
      <c r="G6" s="5">
        <v>12</v>
      </c>
      <c r="H6" s="5">
        <v>8</v>
      </c>
      <c r="I6" s="5">
        <v>17.5</v>
      </c>
      <c r="J6" s="5">
        <v>0.23</v>
      </c>
    </row>
    <row r="7" spans="2:13" ht="30" x14ac:dyDescent="0.25">
      <c r="B7" s="12" t="s">
        <v>53</v>
      </c>
      <c r="C7" s="5">
        <v>30</v>
      </c>
      <c r="D7" s="5">
        <v>15</v>
      </c>
      <c r="E7" s="5">
        <v>8</v>
      </c>
      <c r="F7" s="5">
        <v>3.3</v>
      </c>
      <c r="G7" s="5">
        <v>40</v>
      </c>
      <c r="H7" s="5">
        <v>24</v>
      </c>
      <c r="I7" s="5">
        <v>17.5</v>
      </c>
      <c r="J7" s="5">
        <v>2.5</v>
      </c>
      <c r="L7" s="16">
        <f>I7*38</f>
        <v>665</v>
      </c>
    </row>
    <row r="8" spans="2:13" ht="45" x14ac:dyDescent="0.25">
      <c r="B8" s="12" t="s">
        <v>54</v>
      </c>
      <c r="C8" s="5"/>
      <c r="D8" s="5"/>
      <c r="E8" s="5"/>
      <c r="F8" s="5">
        <f>M4/3</f>
        <v>1000</v>
      </c>
      <c r="G8" s="5"/>
      <c r="H8" s="5"/>
      <c r="I8" s="5"/>
      <c r="J8" s="5">
        <f>M4/3</f>
        <v>1000</v>
      </c>
    </row>
    <row r="9" spans="2:13" ht="30" x14ac:dyDescent="0.25">
      <c r="B9" s="12" t="s">
        <v>56</v>
      </c>
      <c r="C9" s="5"/>
      <c r="D9" s="5"/>
      <c r="E9" s="5"/>
      <c r="F9" s="5">
        <f>F7*C14</f>
        <v>970.19999999999993</v>
      </c>
      <c r="G9" s="5"/>
      <c r="H9" s="5"/>
      <c r="I9" s="5"/>
      <c r="J9" s="5">
        <f>D14*J7</f>
        <v>972.5</v>
      </c>
    </row>
    <row r="10" spans="2:13" x14ac:dyDescent="0.25">
      <c r="C10" s="16">
        <f>C5/C7</f>
        <v>4</v>
      </c>
      <c r="D10" s="16">
        <f>ROUNDDOWN(D5/D7,0)</f>
        <v>5</v>
      </c>
      <c r="E10" s="16">
        <f>E5+(E7*C16)</f>
        <v>127</v>
      </c>
      <c r="G10" s="16">
        <f>G5/H7</f>
        <v>5</v>
      </c>
      <c r="H10" s="16">
        <f>ROUNDDOWN(H5/G7,0)</f>
        <v>2</v>
      </c>
      <c r="I10" s="16">
        <f>I5+(D16*I7)</f>
        <v>225</v>
      </c>
    </row>
    <row r="11" spans="2:13" ht="30" x14ac:dyDescent="0.25">
      <c r="B11" s="11" t="s">
        <v>67</v>
      </c>
      <c r="C11" s="10"/>
      <c r="D11" s="10"/>
      <c r="E11" s="10"/>
      <c r="F11" s="26">
        <f>C14*F7+F5</f>
        <v>997.19999999999993</v>
      </c>
      <c r="G11" s="10"/>
      <c r="H11" s="10"/>
      <c r="I11" s="10"/>
      <c r="J11" s="26">
        <f>D14*J7+J5</f>
        <v>999.5</v>
      </c>
    </row>
    <row r="12" spans="2:13" x14ac:dyDescent="0.25">
      <c r="E12" s="28"/>
      <c r="F12" s="28"/>
      <c r="G12" s="27"/>
      <c r="H12" s="28"/>
      <c r="I12" s="28"/>
      <c r="J12" s="28"/>
    </row>
    <row r="13" spans="2:13" ht="30" x14ac:dyDescent="0.25">
      <c r="C13" s="37" t="s">
        <v>50</v>
      </c>
      <c r="D13" s="38" t="s">
        <v>59</v>
      </c>
      <c r="E13" s="27"/>
      <c r="F13" s="27"/>
      <c r="G13" s="27"/>
      <c r="H13" s="27"/>
      <c r="I13" s="27"/>
      <c r="J13" s="27"/>
    </row>
    <row r="14" spans="2:13" ht="30" x14ac:dyDescent="0.25">
      <c r="B14" s="11" t="s">
        <v>57</v>
      </c>
      <c r="C14" s="26">
        <f>ROUNDDOWN((F8-F5)/F7,0)</f>
        <v>294</v>
      </c>
      <c r="D14" s="26">
        <f>ROUNDDOWN((J8-J5)/J7,0)</f>
        <v>389</v>
      </c>
    </row>
    <row r="15" spans="2:13" ht="30" x14ac:dyDescent="0.25">
      <c r="B15" s="12" t="s">
        <v>58</v>
      </c>
      <c r="C15" s="12">
        <f>C10*D10</f>
        <v>20</v>
      </c>
      <c r="D15" s="12">
        <f>G10*H10</f>
        <v>10</v>
      </c>
      <c r="F15" s="16">
        <f>J9/J7</f>
        <v>389</v>
      </c>
    </row>
    <row r="16" spans="2:13" ht="30" x14ac:dyDescent="0.25">
      <c r="B16" s="12" t="s">
        <v>60</v>
      </c>
      <c r="C16" s="12">
        <f>ROUNDDOWN(C14/C15,0)</f>
        <v>14</v>
      </c>
      <c r="D16" s="12">
        <f>ROUNDDOWN(F17,0)</f>
        <v>12</v>
      </c>
      <c r="F16" s="16">
        <f>240-I5</f>
        <v>225</v>
      </c>
    </row>
    <row r="17" spans="2:6" ht="45" x14ac:dyDescent="0.25">
      <c r="B17" s="12" t="s">
        <v>61</v>
      </c>
      <c r="C17" s="12">
        <f>C15*C16</f>
        <v>280</v>
      </c>
      <c r="D17" s="12">
        <f>D16*D15</f>
        <v>120</v>
      </c>
      <c r="F17" s="16">
        <f>F16/I7</f>
        <v>12.857142857142858</v>
      </c>
    </row>
    <row r="18" spans="2:6" ht="30" x14ac:dyDescent="0.25">
      <c r="B18" s="12" t="s">
        <v>62</v>
      </c>
      <c r="C18" s="29">
        <f>F5+(C17*F7)</f>
        <v>951</v>
      </c>
      <c r="D18" s="29">
        <f>D17*J7+J5</f>
        <v>327</v>
      </c>
    </row>
  </sheetData>
  <mergeCells count="4">
    <mergeCell ref="C3:E3"/>
    <mergeCell ref="G3:I3"/>
    <mergeCell ref="G2:J2"/>
    <mergeCell ref="C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7"/>
  <sheetViews>
    <sheetView workbookViewId="0">
      <selection activeCell="H10" sqref="H10"/>
    </sheetView>
  </sheetViews>
  <sheetFormatPr baseColWidth="10" defaultRowHeight="15" x14ac:dyDescent="0.25"/>
  <cols>
    <col min="2" max="2" width="12.85546875" bestFit="1" customWidth="1"/>
    <col min="4" max="4" width="15.85546875" customWidth="1"/>
    <col min="5" max="5" width="15.140625" bestFit="1" customWidth="1"/>
    <col min="6" max="6" width="17" bestFit="1" customWidth="1"/>
    <col min="8" max="8" width="14" bestFit="1" customWidth="1"/>
  </cols>
  <sheetData>
    <row r="3" spans="1:9" x14ac:dyDescent="0.25">
      <c r="B3" t="s">
        <v>86</v>
      </c>
      <c r="C3" s="8">
        <v>0.5</v>
      </c>
    </row>
    <row r="5" spans="1:9" ht="30" x14ac:dyDescent="0.25">
      <c r="B5" s="40" t="s">
        <v>92</v>
      </c>
      <c r="C5" s="40"/>
      <c r="D5" s="12" t="s">
        <v>87</v>
      </c>
      <c r="E5" s="5"/>
      <c r="F5" s="5"/>
      <c r="G5" s="18" t="s">
        <v>91</v>
      </c>
      <c r="H5" s="18" t="s">
        <v>90</v>
      </c>
      <c r="I5" s="18"/>
    </row>
    <row r="6" spans="1:9" x14ac:dyDescent="0.25">
      <c r="B6" s="12" t="s">
        <v>82</v>
      </c>
      <c r="C6" s="12">
        <v>2500</v>
      </c>
      <c r="D6" s="12">
        <f>C6+($C$3*C6)</f>
        <v>3750</v>
      </c>
      <c r="E6" s="5">
        <v>1</v>
      </c>
      <c r="F6" s="5" t="s">
        <v>0</v>
      </c>
      <c r="G6">
        <v>1600</v>
      </c>
    </row>
    <row r="7" spans="1:9" x14ac:dyDescent="0.25">
      <c r="B7" s="12" t="s">
        <v>83</v>
      </c>
      <c r="C7" s="12">
        <v>2000</v>
      </c>
      <c r="D7" s="12">
        <f>C7+($C$3*C7)</f>
        <v>3000</v>
      </c>
      <c r="E7" s="5">
        <v>1</v>
      </c>
      <c r="F7" s="5" t="s">
        <v>89</v>
      </c>
      <c r="G7">
        <v>1600</v>
      </c>
    </row>
    <row r="8" spans="1:9" x14ac:dyDescent="0.25">
      <c r="B8" s="12" t="s">
        <v>84</v>
      </c>
      <c r="C8" s="12">
        <v>1800</v>
      </c>
      <c r="D8" s="12">
        <f>C8+($C$3*C8)</f>
        <v>2700</v>
      </c>
      <c r="E8" s="5">
        <v>4</v>
      </c>
      <c r="F8" s="5" t="s">
        <v>1</v>
      </c>
      <c r="G8">
        <v>1600</v>
      </c>
      <c r="H8">
        <v>19</v>
      </c>
    </row>
    <row r="9" spans="1:9" x14ac:dyDescent="0.25">
      <c r="B9" s="12" t="s">
        <v>79</v>
      </c>
      <c r="C9" s="12">
        <v>1650</v>
      </c>
      <c r="D9" s="12">
        <f>C9+($C$3*C9)</f>
        <v>2475</v>
      </c>
      <c r="E9" s="5">
        <v>2</v>
      </c>
      <c r="F9" s="5" t="s">
        <v>2</v>
      </c>
      <c r="G9">
        <v>1600</v>
      </c>
      <c r="H9">
        <v>18</v>
      </c>
    </row>
    <row r="10" spans="1:9" x14ac:dyDescent="0.25">
      <c r="B10" s="12" t="s">
        <v>85</v>
      </c>
      <c r="C10" s="12">
        <v>1600</v>
      </c>
      <c r="D10" s="12">
        <f>C10+($C$3*C10)</f>
        <v>2400</v>
      </c>
      <c r="E10" s="5">
        <v>4</v>
      </c>
      <c r="F10" s="5" t="s">
        <v>3</v>
      </c>
      <c r="G10">
        <v>1600</v>
      </c>
      <c r="H10">
        <v>17</v>
      </c>
    </row>
    <row r="14" spans="1:9" ht="45" x14ac:dyDescent="0.25">
      <c r="B14" s="12" t="s">
        <v>88</v>
      </c>
    </row>
    <row r="15" spans="1:9" x14ac:dyDescent="0.25">
      <c r="A15" s="12" t="s">
        <v>82</v>
      </c>
      <c r="B15" s="5">
        <f>D6*E6</f>
        <v>3750</v>
      </c>
    </row>
    <row r="16" spans="1:9" x14ac:dyDescent="0.25">
      <c r="A16" s="12" t="s">
        <v>83</v>
      </c>
      <c r="B16" s="5">
        <f>D7*E7</f>
        <v>3000</v>
      </c>
    </row>
    <row r="17" spans="1:2" x14ac:dyDescent="0.25">
      <c r="A17" s="12" t="s">
        <v>84</v>
      </c>
      <c r="B17" s="5">
        <f>D8*E8</f>
        <v>10800</v>
      </c>
    </row>
    <row r="18" spans="1:2" x14ac:dyDescent="0.25">
      <c r="A18" s="12" t="s">
        <v>79</v>
      </c>
      <c r="B18" s="5">
        <f>D9*E9</f>
        <v>4950</v>
      </c>
    </row>
    <row r="19" spans="1:2" ht="30" x14ac:dyDescent="0.25">
      <c r="A19" s="12" t="s">
        <v>85</v>
      </c>
      <c r="B19" s="5">
        <f>D10*E10</f>
        <v>9600</v>
      </c>
    </row>
    <row r="20" spans="1:2" x14ac:dyDescent="0.25">
      <c r="A20" s="12" t="s">
        <v>46</v>
      </c>
      <c r="B20" s="5">
        <f>SUM(B15:B19)</f>
        <v>32100</v>
      </c>
    </row>
    <row r="36" spans="2:2" x14ac:dyDescent="0.25">
      <c r="B36" s="5">
        <v>1</v>
      </c>
    </row>
    <row r="37" spans="2:2" x14ac:dyDescent="0.25">
      <c r="B37" s="5">
        <v>2</v>
      </c>
    </row>
    <row r="38" spans="2:2" x14ac:dyDescent="0.25">
      <c r="B38" s="5">
        <v>3</v>
      </c>
    </row>
    <row r="39" spans="2:2" x14ac:dyDescent="0.25">
      <c r="B39" s="5">
        <v>4</v>
      </c>
    </row>
    <row r="40" spans="2:2" x14ac:dyDescent="0.25">
      <c r="B40" s="5">
        <v>5</v>
      </c>
    </row>
    <row r="41" spans="2:2" x14ac:dyDescent="0.25">
      <c r="B41" s="5">
        <v>6</v>
      </c>
    </row>
    <row r="42" spans="2:2" x14ac:dyDescent="0.25">
      <c r="B42" s="5">
        <v>7</v>
      </c>
    </row>
    <row r="43" spans="2:2" x14ac:dyDescent="0.25">
      <c r="B43" s="5">
        <v>8</v>
      </c>
    </row>
    <row r="44" spans="2:2" x14ac:dyDescent="0.25">
      <c r="B44" s="5">
        <v>9</v>
      </c>
    </row>
    <row r="45" spans="2:2" x14ac:dyDescent="0.25">
      <c r="B45" s="5">
        <v>10</v>
      </c>
    </row>
    <row r="46" spans="2:2" x14ac:dyDescent="0.25">
      <c r="B46" s="5">
        <v>11</v>
      </c>
    </row>
    <row r="47" spans="2:2" x14ac:dyDescent="0.25">
      <c r="B47" s="5">
        <v>12</v>
      </c>
    </row>
  </sheetData>
  <mergeCells count="1"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O21"/>
  <sheetViews>
    <sheetView workbookViewId="0">
      <selection activeCell="D21" sqref="D21"/>
    </sheetView>
  </sheetViews>
  <sheetFormatPr baseColWidth="10" defaultRowHeight="15" x14ac:dyDescent="0.25"/>
  <cols>
    <col min="4" max="4" width="13.5703125" bestFit="1" customWidth="1"/>
    <col min="5" max="5" width="6.7109375" bestFit="1" customWidth="1"/>
    <col min="6" max="6" width="7.140625" bestFit="1" customWidth="1"/>
    <col min="7" max="7" width="13.5703125" bestFit="1" customWidth="1"/>
    <col min="8" max="8" width="6.7109375" bestFit="1" customWidth="1"/>
    <col min="9" max="9" width="7.140625" bestFit="1" customWidth="1"/>
    <col min="10" max="10" width="13.5703125" bestFit="1" customWidth="1"/>
    <col min="11" max="11" width="6.7109375" bestFit="1" customWidth="1"/>
    <col min="12" max="12" width="7.140625" bestFit="1" customWidth="1"/>
    <col min="14" max="14" width="6.7109375" bestFit="1" customWidth="1"/>
    <col min="15" max="15" width="7.140625" bestFit="1" customWidth="1"/>
  </cols>
  <sheetData>
    <row r="7" spans="3:15" x14ac:dyDescent="0.25">
      <c r="D7" s="87" t="s">
        <v>109</v>
      </c>
      <c r="E7" s="87"/>
      <c r="F7" s="87"/>
      <c r="G7" s="89" t="s">
        <v>110</v>
      </c>
      <c r="H7" s="89"/>
      <c r="I7" s="89"/>
      <c r="J7" s="88" t="s">
        <v>111</v>
      </c>
      <c r="K7" s="88"/>
      <c r="L7" s="88"/>
      <c r="M7" s="90" t="s">
        <v>18</v>
      </c>
      <c r="N7" s="90"/>
      <c r="O7" s="90"/>
    </row>
    <row r="8" spans="3:15" x14ac:dyDescent="0.25">
      <c r="C8" s="33" t="s">
        <v>6</v>
      </c>
      <c r="D8" s="92" t="s">
        <v>112</v>
      </c>
      <c r="E8" s="92" t="s">
        <v>79</v>
      </c>
      <c r="F8" s="92" t="s">
        <v>84</v>
      </c>
      <c r="G8" s="92" t="s">
        <v>112</v>
      </c>
      <c r="H8" s="92" t="s">
        <v>79</v>
      </c>
      <c r="I8" s="92" t="s">
        <v>84</v>
      </c>
      <c r="J8" s="92" t="s">
        <v>112</v>
      </c>
      <c r="K8" s="92" t="s">
        <v>79</v>
      </c>
      <c r="L8" s="92" t="s">
        <v>84</v>
      </c>
      <c r="M8" s="92" t="s">
        <v>112</v>
      </c>
      <c r="N8" s="92" t="s">
        <v>79</v>
      </c>
      <c r="O8" s="92" t="s">
        <v>84</v>
      </c>
    </row>
    <row r="9" spans="3:15" x14ac:dyDescent="0.25">
      <c r="C9" s="21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3:15" x14ac:dyDescent="0.25">
      <c r="C10" s="21">
        <v>2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3:15" x14ac:dyDescent="0.25">
      <c r="C11" s="21">
        <v>3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  <row r="12" spans="3:15" x14ac:dyDescent="0.25">
      <c r="C12" s="21">
        <v>4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3:15" x14ac:dyDescent="0.25">
      <c r="C13" s="21">
        <v>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3:15" x14ac:dyDescent="0.25">
      <c r="C14" s="21">
        <v>6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3:15" x14ac:dyDescent="0.25">
      <c r="C15" s="21">
        <v>7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3:15" x14ac:dyDescent="0.25">
      <c r="C16" s="21">
        <v>8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3:15" x14ac:dyDescent="0.25">
      <c r="C17" s="21">
        <v>9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</row>
    <row r="18" spans="3:15" x14ac:dyDescent="0.25">
      <c r="C18" s="21">
        <v>10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3:15" x14ac:dyDescent="0.25">
      <c r="C19" s="21">
        <v>11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3:15" x14ac:dyDescent="0.25">
      <c r="C20" s="21">
        <v>12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3:15" x14ac:dyDescent="0.25">
      <c r="C21" s="91" t="s">
        <v>8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4">
    <mergeCell ref="M7:O7"/>
    <mergeCell ref="J7:L7"/>
    <mergeCell ref="G7:I7"/>
    <mergeCell ref="D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Données bruts</vt:lpstr>
      <vt:lpstr>planning</vt:lpstr>
      <vt:lpstr>Corrigé perso</vt:lpstr>
      <vt:lpstr>dimensions</vt:lpstr>
      <vt:lpstr>Budget</vt:lpstr>
      <vt:lpstr>TEST planning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Promotrans</dc:creator>
  <cp:lastModifiedBy> </cp:lastModifiedBy>
  <dcterms:created xsi:type="dcterms:W3CDTF">2018-05-22T07:06:57Z</dcterms:created>
  <dcterms:modified xsi:type="dcterms:W3CDTF">2018-05-22T14:10:04Z</dcterms:modified>
</cp:coreProperties>
</file>