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filterPrivacy="1" defaultThemeVersion="164011"/>
  <bookViews>
    <workbookView xWindow="0" yWindow="0" windowWidth="22260" windowHeight="12645" tabRatio="712"/>
  </bookViews>
  <sheets>
    <sheet name="Nouveau perso" sheetId="16" r:id="rId1"/>
    <sheet name="Ombre" sheetId="10" r:id="rId2"/>
    <sheet name="Cassbat" sheetId="6" r:id="rId3"/>
    <sheet name="AZAZEL" sheetId="5" r:id="rId4"/>
    <sheet name="KUR" sheetId="1" r:id="rId5"/>
    <sheet name="BOURRADOR" sheetId="7" r:id="rId6"/>
    <sheet name="SUYPER" sheetId="2" r:id="rId7"/>
    <sheet name="ELWING" sheetId="8" r:id="rId8"/>
    <sheet name="RIAE" sheetId="3" r:id="rId9"/>
    <sheet name="ESTRELLA" sheetId="9" r:id="rId10"/>
    <sheet name="MYRILLIA" sheetId="11" r:id="rId11"/>
    <sheet name="PARSIFAL" sheetId="4" r:id="rId12"/>
    <sheet name="JEAN TEMPS" sheetId="12" r:id="rId13"/>
    <sheet name="Gobelin OFF" sheetId="13" r:id="rId14"/>
    <sheet name="Gobelin DEF" sheetId="14" r:id="rId15"/>
    <sheet name="JEAN TEMPS légion mix" sheetId="15" r:id="rId16"/>
    <sheet name="FRATUS SINISTER" sheetId="17" r:id="rId1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7" l="1"/>
  <c r="C25" i="17" s="1"/>
  <c r="B24" i="17"/>
  <c r="B23" i="17"/>
  <c r="B17" i="17"/>
  <c r="H15" i="17"/>
  <c r="B22" i="17" s="1"/>
  <c r="H14" i="17"/>
  <c r="B20" i="17" s="1"/>
  <c r="B21" i="17" l="1"/>
  <c r="B24" i="16"/>
  <c r="B23" i="16"/>
  <c r="B17" i="16"/>
  <c r="B25" i="16" s="1"/>
  <c r="C25" i="16" s="1"/>
  <c r="H15" i="16"/>
  <c r="B20" i="16" s="1"/>
  <c r="H14" i="16"/>
  <c r="B22" i="16" s="1"/>
  <c r="R24" i="17" l="1"/>
  <c r="R25" i="17"/>
  <c r="R23" i="17"/>
  <c r="R20" i="17"/>
  <c r="B21" i="16"/>
  <c r="B24" i="15"/>
  <c r="C24" i="15" s="1"/>
  <c r="B23" i="15"/>
  <c r="B22" i="15"/>
  <c r="B20" i="15"/>
  <c r="R22" i="15" s="1"/>
  <c r="B19" i="15"/>
  <c r="B16" i="15"/>
  <c r="H14" i="15"/>
  <c r="B21" i="15" s="1"/>
  <c r="H13" i="15"/>
  <c r="R23" i="16" l="1"/>
  <c r="R25" i="16"/>
  <c r="R24" i="16"/>
  <c r="R20" i="16"/>
  <c r="R24" i="15"/>
  <c r="R23" i="15"/>
  <c r="R19" i="15"/>
  <c r="B24" i="14"/>
  <c r="C24" i="14" s="1"/>
  <c r="B23" i="14"/>
  <c r="B22" i="14"/>
  <c r="B16" i="14"/>
  <c r="H14" i="14"/>
  <c r="B21" i="14" s="1"/>
  <c r="H13" i="14"/>
  <c r="B19" i="14" s="1"/>
  <c r="B20" i="12"/>
  <c r="B24" i="13"/>
  <c r="C24" i="13" s="1"/>
  <c r="B23" i="13"/>
  <c r="B22" i="13"/>
  <c r="B16" i="13"/>
  <c r="H14" i="13"/>
  <c r="B21" i="13" s="1"/>
  <c r="H13" i="13"/>
  <c r="B20" i="13" s="1"/>
  <c r="B24" i="12"/>
  <c r="C24" i="12"/>
  <c r="B23" i="12"/>
  <c r="B22" i="12"/>
  <c r="B21" i="12"/>
  <c r="B19" i="12"/>
  <c r="H13" i="12"/>
  <c r="H14" i="12"/>
  <c r="B16" i="12"/>
  <c r="B20" i="14" l="1"/>
  <c r="B19" i="13"/>
  <c r="R22" i="13"/>
  <c r="R24" i="13"/>
  <c r="R23" i="13"/>
  <c r="R19" i="13"/>
  <c r="R24" i="12"/>
  <c r="B26" i="11"/>
  <c r="C26" i="11" s="1"/>
  <c r="B25" i="11"/>
  <c r="B24" i="11"/>
  <c r="B18" i="11"/>
  <c r="H16" i="11"/>
  <c r="B23" i="11" s="1"/>
  <c r="H15" i="11"/>
  <c r="B22" i="11" s="1"/>
  <c r="R23" i="14" l="1"/>
  <c r="R24" i="14"/>
  <c r="R22" i="14"/>
  <c r="R19" i="14"/>
  <c r="R19" i="12"/>
  <c r="R22" i="12"/>
  <c r="R23" i="12"/>
  <c r="B21" i="11"/>
  <c r="R25" i="11"/>
  <c r="R23" i="11"/>
  <c r="R20" i="11"/>
  <c r="R24" i="11"/>
  <c r="H16" i="6"/>
  <c r="B28" i="10" l="1"/>
  <c r="C28" i="10" s="1"/>
  <c r="B27" i="10"/>
  <c r="B26" i="10"/>
  <c r="B20" i="10"/>
  <c r="H17" i="10"/>
  <c r="B25" i="10" s="1"/>
  <c r="H16" i="10"/>
  <c r="B23" i="10" s="1"/>
  <c r="B24" i="10" l="1"/>
  <c r="R25" i="10" s="1"/>
  <c r="P31" i="6"/>
  <c r="P30" i="6"/>
  <c r="P29" i="6"/>
  <c r="R23" i="10" l="1"/>
  <c r="R24" i="10"/>
  <c r="R20" i="10"/>
  <c r="B26" i="9"/>
  <c r="C26" i="9" s="1"/>
  <c r="B25" i="9"/>
  <c r="B24" i="9"/>
  <c r="B18" i="9"/>
  <c r="H16" i="9"/>
  <c r="B23" i="9" s="1"/>
  <c r="H15" i="9"/>
  <c r="B22" i="9" s="1"/>
  <c r="R24" i="9" l="1"/>
  <c r="R23" i="9"/>
  <c r="R20" i="9"/>
  <c r="R25" i="9"/>
  <c r="B21" i="9"/>
  <c r="B26" i="8"/>
  <c r="C26" i="8" s="1"/>
  <c r="B25" i="8"/>
  <c r="B24" i="8"/>
  <c r="B18" i="8"/>
  <c r="H16" i="8"/>
  <c r="B23" i="8" s="1"/>
  <c r="H15" i="8"/>
  <c r="B22" i="8" s="1"/>
  <c r="R25" i="8" l="1"/>
  <c r="R24" i="8"/>
  <c r="R23" i="8"/>
  <c r="R20" i="8"/>
  <c r="B21" i="8"/>
  <c r="B24" i="7"/>
  <c r="B23" i="7"/>
  <c r="B17" i="7"/>
  <c r="B25" i="7" s="1"/>
  <c r="C25" i="7" s="1"/>
  <c r="H15" i="7"/>
  <c r="B20" i="7" s="1"/>
  <c r="H14" i="7"/>
  <c r="B22" i="7" s="1"/>
  <c r="B28" i="6"/>
  <c r="C28" i="6" s="1"/>
  <c r="B27" i="6"/>
  <c r="B26" i="6"/>
  <c r="B20" i="6"/>
  <c r="H17" i="6"/>
  <c r="B25" i="6" s="1"/>
  <c r="B24" i="6"/>
  <c r="B21" i="7" l="1"/>
  <c r="R24" i="6"/>
  <c r="R20" i="6"/>
  <c r="R25" i="6"/>
  <c r="R23" i="6"/>
  <c r="B23" i="6"/>
  <c r="H16" i="5"/>
  <c r="H17" i="5"/>
  <c r="R20" i="7" l="1"/>
  <c r="R24" i="7"/>
  <c r="R25" i="7"/>
  <c r="R23" i="7"/>
  <c r="B28" i="5"/>
  <c r="C28" i="5" s="1"/>
  <c r="B27" i="5"/>
  <c r="B26" i="5"/>
  <c r="B25" i="5"/>
  <c r="B24" i="5"/>
  <c r="R25" i="5" s="1"/>
  <c r="B20" i="5"/>
  <c r="B23" i="5"/>
  <c r="R20" i="5" l="1"/>
  <c r="R24" i="5"/>
  <c r="R23" i="5"/>
  <c r="H16" i="1"/>
  <c r="B25" i="4" l="1"/>
  <c r="B23" i="4"/>
  <c r="B22" i="4"/>
  <c r="H14" i="4"/>
  <c r="B21" i="4" s="1"/>
  <c r="H15" i="4"/>
  <c r="B20" i="4" l="1"/>
  <c r="C25" i="4"/>
  <c r="B24" i="4"/>
  <c r="B17" i="4"/>
  <c r="B22" i="3"/>
  <c r="B26" i="3"/>
  <c r="C26" i="3" s="1"/>
  <c r="B24" i="3"/>
  <c r="B23" i="3"/>
  <c r="B25" i="3"/>
  <c r="B18" i="3"/>
  <c r="H16" i="3"/>
  <c r="H15" i="3"/>
  <c r="B21" i="3" s="1"/>
  <c r="B23" i="2"/>
  <c r="B24" i="2"/>
  <c r="B17" i="2"/>
  <c r="B25" i="2" s="1"/>
  <c r="C25" i="2" s="1"/>
  <c r="H15" i="2"/>
  <c r="B20" i="2" s="1"/>
  <c r="H14" i="2"/>
  <c r="B21" i="2" s="1"/>
  <c r="B28" i="1"/>
  <c r="C28" i="1" s="1"/>
  <c r="B26" i="1"/>
  <c r="B20" i="1"/>
  <c r="B27" i="1"/>
  <c r="H17" i="1"/>
  <c r="B23" i="1"/>
  <c r="B22" i="2" l="1"/>
  <c r="B24" i="1"/>
  <c r="R20" i="1" s="1"/>
  <c r="R24" i="4"/>
  <c r="R25" i="4"/>
  <c r="R23" i="4"/>
  <c r="R20" i="4"/>
  <c r="R20" i="3"/>
  <c r="R25" i="2"/>
  <c r="B25" i="1"/>
  <c r="R25" i="1" l="1"/>
  <c r="R24" i="1"/>
  <c r="R23" i="1"/>
  <c r="R25" i="3"/>
  <c r="R23" i="3"/>
  <c r="R24" i="3"/>
  <c r="R20" i="2"/>
  <c r="R24" i="2"/>
  <c r="R23" i="2"/>
</calcChain>
</file>

<file path=xl/sharedStrings.xml><?xml version="1.0" encoding="utf-8"?>
<sst xmlns="http://schemas.openxmlformats.org/spreadsheetml/2006/main" count="882" uniqueCount="100">
  <si>
    <t>Vitesse</t>
  </si>
  <si>
    <t>Attaque</t>
  </si>
  <si>
    <t>Vie</t>
  </si>
  <si>
    <t>Gardienne</t>
  </si>
  <si>
    <t>Basilic</t>
  </si>
  <si>
    <t>Héros</t>
  </si>
  <si>
    <t>Nombre</t>
  </si>
  <si>
    <t>TOTAL</t>
  </si>
  <si>
    <t>Unité</t>
  </si>
  <si>
    <t>Siège</t>
  </si>
  <si>
    <t>Défense</t>
  </si>
  <si>
    <t>Combattant</t>
  </si>
  <si>
    <t>Assassin</t>
  </si>
  <si>
    <t>Ombre</t>
  </si>
  <si>
    <t>Géant des roches</t>
  </si>
  <si>
    <t>Hallebardier Noir</t>
  </si>
  <si>
    <t>Worg Guerrier</t>
  </si>
  <si>
    <t>Arachnide Tisseuse</t>
  </si>
  <si>
    <t>Arachnide Guerrière</t>
  </si>
  <si>
    <t>Ailes Nocturnes</t>
  </si>
  <si>
    <t>Maître-Lame</t>
  </si>
  <si>
    <t>Capuche Noire</t>
  </si>
  <si>
    <t>Arbalétrier Noir</t>
  </si>
  <si>
    <t>Brigand</t>
  </si>
  <si>
    <t>Clerc de la Nuit</t>
  </si>
  <si>
    <t>Prêtresse de la Nuit</t>
  </si>
  <si>
    <t>Bonus Att/Def</t>
  </si>
  <si>
    <t>Nombre d'unité</t>
  </si>
  <si>
    <t>Bonus tir %</t>
  </si>
  <si>
    <t>Légion</t>
  </si>
  <si>
    <t>Siège dégats réels</t>
  </si>
  <si>
    <t>Village avec taulier</t>
  </si>
  <si>
    <t>Village avec taulier et 1 def à 50 %</t>
  </si>
  <si>
    <t>Village avec taulier et 1 def à 50 % et 1 def à 33 %</t>
  </si>
  <si>
    <t>Village sans taulier</t>
  </si>
  <si>
    <t>Village sans taulier et 1 def à 50 %</t>
  </si>
  <si>
    <t>Village sans taulier et 1 def à 50 % et 1 def à 33 %</t>
  </si>
  <si>
    <t>?</t>
  </si>
  <si>
    <t>Unités disponibles pour légion :</t>
  </si>
  <si>
    <t>Eclaireur</t>
  </si>
  <si>
    <t>Milicien</t>
  </si>
  <si>
    <t>Combattant Nain</t>
  </si>
  <si>
    <t>Défenseur Nain</t>
  </si>
  <si>
    <t>Protecteur Nain</t>
  </si>
  <si>
    <t>Guerrier Nain</t>
  </si>
  <si>
    <t>Graveur de Runes</t>
  </si>
  <si>
    <t>Lanceur de Runes</t>
  </si>
  <si>
    <t>Prêtre de Dumathoin</t>
  </si>
  <si>
    <t>Prêtre de Morandin</t>
  </si>
  <si>
    <t>Bélier Attelé</t>
  </si>
  <si>
    <t>Bélier tête-de-mort</t>
  </si>
  <si>
    <t>Baliste</t>
  </si>
  <si>
    <t>Transport de troupes</t>
  </si>
  <si>
    <t>TIR</t>
  </si>
  <si>
    <t>OFF</t>
  </si>
  <si>
    <t>DEF</t>
  </si>
  <si>
    <t>Vénérable</t>
  </si>
  <si>
    <t>Aigle Géant</t>
  </si>
  <si>
    <t>Gardien</t>
  </si>
  <si>
    <t>Mage</t>
  </si>
  <si>
    <t>Garde</t>
  </si>
  <si>
    <t>Garde d'élite</t>
  </si>
  <si>
    <t>Rôdeur</t>
  </si>
  <si>
    <t>Lancier</t>
  </si>
  <si>
    <t>Epéiste</t>
  </si>
  <si>
    <t>Piquier</t>
  </si>
  <si>
    <t>Nymphe</t>
  </si>
  <si>
    <t>Commandant</t>
  </si>
  <si>
    <t>Patrouilleur</t>
  </si>
  <si>
    <t>Archer</t>
  </si>
  <si>
    <t>Arbalétrier</t>
  </si>
  <si>
    <t>Sorcier</t>
  </si>
  <si>
    <t>Magicien</t>
  </si>
  <si>
    <t>Catapulte</t>
  </si>
  <si>
    <t>Bélier</t>
  </si>
  <si>
    <t>Canon</t>
  </si>
  <si>
    <t>Trébuchet</t>
  </si>
  <si>
    <t>Fantassin</t>
  </si>
  <si>
    <t>Fantassin expérimenté</t>
  </si>
  <si>
    <t>Chevalier</t>
  </si>
  <si>
    <t>Chevalier expérimenté</t>
  </si>
  <si>
    <t>Paladin</t>
  </si>
  <si>
    <t>Acier</t>
  </si>
  <si>
    <t>Pierre</t>
  </si>
  <si>
    <t>Mithril</t>
  </si>
  <si>
    <t>Ogre</t>
  </si>
  <si>
    <t>Kamikaze</t>
  </si>
  <si>
    <t>Semi-Ogre</t>
  </si>
  <si>
    <t>Tyran Gobelin</t>
  </si>
  <si>
    <t>Gobelin Soldat</t>
  </si>
  <si>
    <t>HobGobelin</t>
  </si>
  <si>
    <t>Gobelin Frondeur</t>
  </si>
  <si>
    <t>Cerbère</t>
  </si>
  <si>
    <t>Gnome des Profondeurs</t>
  </si>
  <si>
    <t>Zeppelin</t>
  </si>
  <si>
    <t>Fremlin</t>
  </si>
  <si>
    <t>BatraSog</t>
  </si>
  <si>
    <t>Gobelours</t>
  </si>
  <si>
    <t>Chevaucheur de Tortues</t>
  </si>
  <si>
    <t>HobgGobelin Officier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</si>
</sst>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5A87"/>
        <bgColor indexed="64"/>
      </patternFill>
    </fill>
    <fill>
      <patternFill patternType="solid">
        <fgColor rgb="FFE9C749"/>
        <bgColor indexed="64"/>
      </patternFill>
    </fill>
    <fill>
      <patternFill patternType="solid">
        <fgColor rgb="FFF6A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2" borderId="3" xfId="0" applyFill="1" applyBorder="1"/>
    <xf numFmtId="0" fontId="0" fillId="0" borderId="13" xfId="0" applyBorder="1"/>
    <xf numFmtId="0" fontId="0" fillId="0" borderId="7" xfId="0" applyBorder="1"/>
    <xf numFmtId="0" fontId="0" fillId="2" borderId="1" xfId="0" applyFill="1" applyBorder="1"/>
    <xf numFmtId="0" fontId="0" fillId="2" borderId="4" xfId="0" applyFill="1" applyBorder="1"/>
    <xf numFmtId="0" fontId="0" fillId="0" borderId="17" xfId="0" applyBorder="1"/>
    <xf numFmtId="0" fontId="0" fillId="0" borderId="6" xfId="0" applyBorder="1"/>
    <xf numFmtId="0" fontId="0" fillId="0" borderId="15" xfId="0" applyFont="1" applyBorder="1"/>
    <xf numFmtId="0" fontId="0" fillId="0" borderId="16" xfId="0" applyFont="1" applyBorder="1"/>
    <xf numFmtId="0" fontId="0" fillId="5" borderId="4" xfId="0" applyFill="1" applyBorder="1"/>
    <xf numFmtId="0" fontId="0" fillId="5" borderId="2" xfId="0" applyFill="1" applyBorder="1"/>
    <xf numFmtId="0" fontId="0" fillId="3" borderId="3" xfId="0" applyFill="1" applyBorder="1"/>
    <xf numFmtId="0" fontId="1" fillId="3" borderId="3" xfId="0" applyFont="1" applyFill="1" applyBorder="1"/>
    <xf numFmtId="0" fontId="1" fillId="0" borderId="18" xfId="0" applyFont="1" applyFill="1" applyBorder="1"/>
    <xf numFmtId="0" fontId="2" fillId="0" borderId="19" xfId="0" applyFont="1" applyBorder="1"/>
    <xf numFmtId="0" fontId="3" fillId="0" borderId="0" xfId="0" applyFont="1" applyAlignment="1"/>
    <xf numFmtId="0" fontId="1" fillId="0" borderId="20" xfId="0" applyFont="1" applyBorder="1"/>
    <xf numFmtId="0" fontId="0" fillId="0" borderId="21" xfId="0" applyBorder="1"/>
    <xf numFmtId="0" fontId="1" fillId="0" borderId="22" xfId="0" applyFont="1" applyBorder="1"/>
    <xf numFmtId="164" fontId="0" fillId="0" borderId="23" xfId="0" applyNumberFormat="1" applyBorder="1"/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0" borderId="20" xfId="0" applyFont="1" applyBorder="1"/>
    <xf numFmtId="0" fontId="0" fillId="0" borderId="22" xfId="0" applyFont="1" applyBorder="1"/>
    <xf numFmtId="0" fontId="0" fillId="5" borderId="1" xfId="0" applyFont="1" applyFill="1" applyBorder="1" applyAlignment="1"/>
    <xf numFmtId="0" fontId="3" fillId="5" borderId="8" xfId="0" applyFont="1" applyFill="1" applyBorder="1" applyAlignment="1"/>
    <xf numFmtId="0" fontId="3" fillId="5" borderId="9" xfId="0" applyFont="1" applyFill="1" applyBorder="1" applyAlignment="1"/>
    <xf numFmtId="0" fontId="0" fillId="0" borderId="23" xfId="0" applyBorder="1"/>
    <xf numFmtId="0" fontId="3" fillId="4" borderId="8" xfId="0" applyFont="1" applyFill="1" applyBorder="1" applyAlignment="1"/>
    <xf numFmtId="0" fontId="3" fillId="4" borderId="9" xfId="0" applyFont="1" applyFill="1" applyBorder="1" applyAlignment="1"/>
    <xf numFmtId="0" fontId="0" fillId="4" borderId="1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1" xfId="0" applyFill="1" applyBorder="1"/>
    <xf numFmtId="1" fontId="0" fillId="0" borderId="21" xfId="0" applyNumberFormat="1" applyBorder="1"/>
    <xf numFmtId="0" fontId="0" fillId="4" borderId="1" xfId="0" applyFill="1" applyBorder="1"/>
    <xf numFmtId="1" fontId="1" fillId="0" borderId="5" xfId="0" applyNumberFormat="1" applyFont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1" xfId="0" applyFont="1" applyFill="1" applyBorder="1" applyAlignment="1"/>
    <xf numFmtId="0" fontId="0" fillId="6" borderId="4" xfId="0" applyFill="1" applyBorder="1"/>
    <xf numFmtId="0" fontId="3" fillId="6" borderId="8" xfId="0" applyFont="1" applyFill="1" applyBorder="1" applyAlignment="1"/>
    <xf numFmtId="0" fontId="3" fillId="6" borderId="9" xfId="0" applyFont="1" applyFill="1" applyBorder="1" applyAlignment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7" borderId="1" xfId="0" applyFont="1" applyFill="1" applyBorder="1" applyAlignment="1"/>
    <xf numFmtId="0" fontId="0" fillId="7" borderId="4" xfId="0" applyFill="1" applyBorder="1"/>
    <xf numFmtId="0" fontId="3" fillId="7" borderId="8" xfId="0" applyFont="1" applyFill="1" applyBorder="1" applyAlignment="1"/>
    <xf numFmtId="0" fontId="3" fillId="7" borderId="9" xfId="0" applyFont="1" applyFill="1" applyBorder="1" applyAlignment="1"/>
    <xf numFmtId="0" fontId="0" fillId="6" borderId="1" xfId="0" applyFill="1" applyBorder="1"/>
    <xf numFmtId="0" fontId="0" fillId="7" borderId="1" xfId="0" applyFill="1" applyBorder="1"/>
    <xf numFmtId="0" fontId="0" fillId="0" borderId="0" xfId="0" applyFill="1"/>
    <xf numFmtId="0" fontId="0" fillId="2" borderId="2" xfId="0" applyFill="1" applyBorder="1"/>
    <xf numFmtId="0" fontId="0" fillId="0" borderId="3" xfId="0" applyFill="1" applyBorder="1"/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0" fillId="8" borderId="1" xfId="0" applyFont="1" applyFill="1" applyBorder="1" applyAlignment="1"/>
    <xf numFmtId="0" fontId="3" fillId="8" borderId="8" xfId="0" applyFont="1" applyFill="1" applyBorder="1" applyAlignment="1"/>
    <xf numFmtId="0" fontId="3" fillId="8" borderId="9" xfId="0" applyFont="1" applyFill="1" applyBorder="1" applyAlignment="1"/>
    <xf numFmtId="0" fontId="0" fillId="0" borderId="19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0" fontId="0" fillId="9" borderId="3" xfId="0" applyFill="1" applyBorder="1"/>
    <xf numFmtId="0" fontId="0" fillId="8" borderId="3" xfId="0" applyFill="1" applyBorder="1"/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A060"/>
      <color rgb="FFE9C749"/>
      <color rgb="FFD85A87"/>
      <color rgb="FF660033"/>
      <color rgb="FFC00040"/>
      <color rgb="FFD1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Normal="100" workbookViewId="0">
      <selection activeCell="B3" sqref="B3"/>
    </sheetView>
  </sheetViews>
  <sheetFormatPr baseColWidth="10" defaultColWidth="9.140625" defaultRowHeight="15" x14ac:dyDescent="0.25"/>
  <cols>
    <col min="1" max="1" width="19.710937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1"/>
      <c r="C2" s="15">
        <v>3</v>
      </c>
      <c r="D2" s="9"/>
      <c r="E2" s="15">
        <v>3</v>
      </c>
      <c r="F2" s="5">
        <v>20</v>
      </c>
      <c r="G2" s="5">
        <v>12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40</v>
      </c>
      <c r="B3" s="42">
        <v>50</v>
      </c>
      <c r="C3" s="11">
        <v>7</v>
      </c>
      <c r="D3" s="9"/>
      <c r="E3" s="11">
        <v>7</v>
      </c>
      <c r="F3" s="1">
        <v>21</v>
      </c>
      <c r="G3" s="1">
        <v>4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41</v>
      </c>
      <c r="B4" s="42"/>
      <c r="C4" s="11">
        <v>18</v>
      </c>
      <c r="D4" s="9"/>
      <c r="E4" s="11">
        <v>10</v>
      </c>
      <c r="F4" s="1">
        <v>24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42</v>
      </c>
      <c r="B5" s="42"/>
      <c r="C5" s="11">
        <v>11</v>
      </c>
      <c r="D5" s="9"/>
      <c r="E5" s="11">
        <v>19</v>
      </c>
      <c r="F5" s="1">
        <v>24</v>
      </c>
      <c r="G5" s="1">
        <v>6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43</v>
      </c>
      <c r="B6" s="42">
        <v>60</v>
      </c>
      <c r="C6" s="11">
        <v>19</v>
      </c>
      <c r="D6" s="9"/>
      <c r="E6" s="1">
        <v>26</v>
      </c>
      <c r="F6" s="1">
        <v>27</v>
      </c>
      <c r="G6" s="1">
        <v>5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44</v>
      </c>
      <c r="B7" s="42"/>
      <c r="C7" s="11">
        <v>28</v>
      </c>
      <c r="D7" s="9"/>
      <c r="E7" s="1">
        <v>17</v>
      </c>
      <c r="F7" s="1">
        <v>25</v>
      </c>
      <c r="G7" s="1">
        <v>6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49</v>
      </c>
      <c r="B8" s="42"/>
      <c r="C8" s="11">
        <v>0</v>
      </c>
      <c r="D8" s="44">
        <v>7</v>
      </c>
      <c r="E8" s="1">
        <v>2</v>
      </c>
      <c r="F8" s="1">
        <v>16</v>
      </c>
      <c r="G8" s="1">
        <v>3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50</v>
      </c>
      <c r="B9" s="42"/>
      <c r="C9" s="11">
        <v>0</v>
      </c>
      <c r="D9" s="44">
        <v>15</v>
      </c>
      <c r="E9" s="1">
        <v>5</v>
      </c>
      <c r="F9" s="1">
        <v>18</v>
      </c>
      <c r="G9" s="1">
        <v>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51</v>
      </c>
      <c r="B10" s="42"/>
      <c r="C10" s="11">
        <v>10</v>
      </c>
      <c r="D10" s="44">
        <v>5</v>
      </c>
      <c r="E10" s="1">
        <v>5</v>
      </c>
      <c r="F10" s="1">
        <v>13</v>
      </c>
      <c r="G10" s="1">
        <v>3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52</v>
      </c>
      <c r="B11" s="42">
        <v>6</v>
      </c>
      <c r="C11" s="11">
        <v>0</v>
      </c>
      <c r="D11" s="9"/>
      <c r="E11" s="1">
        <v>5</v>
      </c>
      <c r="F11" s="1">
        <v>10</v>
      </c>
      <c r="G11" s="1">
        <v>120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45</v>
      </c>
      <c r="B12" s="42">
        <v>305</v>
      </c>
      <c r="C12" s="11">
        <v>15</v>
      </c>
      <c r="D12" s="3" t="s">
        <v>53</v>
      </c>
      <c r="E12" s="1">
        <v>23</v>
      </c>
      <c r="F12" s="1">
        <v>16</v>
      </c>
      <c r="G12" s="1">
        <v>4</v>
      </c>
      <c r="H12" s="46">
        <v>40</v>
      </c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46</v>
      </c>
      <c r="B13" s="42"/>
      <c r="C13" s="11">
        <v>24</v>
      </c>
      <c r="D13" s="3" t="s">
        <v>53</v>
      </c>
      <c r="E13" s="1">
        <v>15</v>
      </c>
      <c r="F13" s="1">
        <v>14</v>
      </c>
      <c r="G13" s="1">
        <v>6</v>
      </c>
      <c r="H13" s="46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47</v>
      </c>
      <c r="B14" s="42">
        <v>30</v>
      </c>
      <c r="C14" s="11">
        <v>10</v>
      </c>
      <c r="D14" s="9" t="s">
        <v>55</v>
      </c>
      <c r="E14" s="1">
        <v>13</v>
      </c>
      <c r="F14" s="1">
        <v>13</v>
      </c>
      <c r="G14" s="1">
        <v>5</v>
      </c>
      <c r="H14" s="5">
        <f>B14/100+1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48</v>
      </c>
      <c r="B15" s="42"/>
      <c r="C15" s="11">
        <v>13</v>
      </c>
      <c r="D15" s="9" t="s">
        <v>54</v>
      </c>
      <c r="E15" s="1">
        <v>10</v>
      </c>
      <c r="F15" s="1">
        <v>13</v>
      </c>
      <c r="G15" s="1">
        <v>5</v>
      </c>
      <c r="H15" s="5">
        <f>B15/100+1</f>
        <v>1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ht="15.75" thickBot="1" x14ac:dyDescent="0.3">
      <c r="A16" s="10" t="s">
        <v>5</v>
      </c>
      <c r="B16" s="43">
        <v>1</v>
      </c>
      <c r="C16" s="11">
        <v>100</v>
      </c>
      <c r="D16" s="1">
        <v>45</v>
      </c>
      <c r="E16" s="1">
        <v>100</v>
      </c>
      <c r="F16" s="1">
        <v>145</v>
      </c>
      <c r="G16" s="1">
        <v>10</v>
      </c>
      <c r="H16" s="12"/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22" t="s">
        <v>7</v>
      </c>
      <c r="B17" s="2">
        <f>SUM(B2:B16)</f>
        <v>452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79" t="s">
        <v>38</v>
      </c>
      <c r="B18" s="80"/>
      <c r="C18" s="80"/>
      <c r="D18" s="40">
        <v>450</v>
      </c>
      <c r="E18" s="24"/>
      <c r="F18" s="24"/>
      <c r="G18" s="24"/>
      <c r="H18" s="24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81" t="s">
        <v>29</v>
      </c>
      <c r="B19" s="8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8" t="s">
        <v>30</v>
      </c>
      <c r="R19" s="39"/>
    </row>
    <row r="20" spans="1:18" x14ac:dyDescent="0.25">
      <c r="A20" s="25" t="s">
        <v>1</v>
      </c>
      <c r="B20" s="26">
        <f>(B2*C2+B3*C3+B4*C4+B5*C5+B6*C6+B7*C7+B8*C8+B9*C9+B10*C10+B11*C11+B12*C12+B13*C13+B14*C14+B15*C15+B16*C16)*H15</f>
        <v>6465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B21-B21*0.7</f>
        <v>17.550000000000004</v>
      </c>
    </row>
    <row r="21" spans="1:18" x14ac:dyDescent="0.25">
      <c r="A21" s="25" t="s">
        <v>9</v>
      </c>
      <c r="B21" s="26">
        <f>(B8*D8+B9*D9+B10*D10+B16*D16)*H14</f>
        <v>58.5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10</v>
      </c>
      <c r="B22" s="26">
        <f>(B3*E3+B4*E4+B5*E5+B6*E6+B7*E7+B8*E8+B9*E9+B10*E10+B11*E11+B12*E12+B13*E13+B14*E14+B15*E15+B2*E2+B16*E16)*H14</f>
        <v>12278.5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2</v>
      </c>
      <c r="B23" s="26">
        <f>B5*F5+B6*F6+B7*F7+B8*F8+B9*F9+B10*F10+B11*F11+B12*F12+B13*F13+B14*F14+B15*F15+B4*F4+B3*F3+B2*F2+B16*F16</f>
        <v>8145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B21-B21*0.4</f>
        <v>35.099999999999994</v>
      </c>
    </row>
    <row r="24" spans="1:18" ht="15.75" thickBot="1" x14ac:dyDescent="0.3">
      <c r="A24" s="25" t="s">
        <v>28</v>
      </c>
      <c r="B24" s="26">
        <f>H12+H13</f>
        <v>40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B21-B21*0.7</f>
        <v>17.550000000000004</v>
      </c>
    </row>
    <row r="25" spans="1:18" ht="15.75" thickBot="1" x14ac:dyDescent="0.3">
      <c r="A25" s="27" t="s">
        <v>0</v>
      </c>
      <c r="B25" s="28">
        <f>(B7*G7+B8*G8+B9*G9+B10*G10+B11*G11+B12*G12+B13*G13+B14*G14+B15*G15+B2*G2+B3*G3+B6*G6+B5*G5+B4*G4+B16*G16-B11*5*12)/B17</f>
        <v>4.9557522123893802</v>
      </c>
      <c r="C25" s="47">
        <f>B25</f>
        <v>4.9557522123893802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B21-B21*0.7</f>
        <v>17.550000000000004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8:C18"/>
    <mergeCell ref="A19:B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15" sqref="B15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8"/>
      <c r="C2" s="15">
        <v>2</v>
      </c>
      <c r="D2" s="9"/>
      <c r="E2" s="15">
        <v>2</v>
      </c>
      <c r="F2" s="5">
        <v>12</v>
      </c>
      <c r="G2" s="5">
        <v>11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62</v>
      </c>
      <c r="B3" s="49"/>
      <c r="C3" s="11">
        <v>10</v>
      </c>
      <c r="D3" s="9"/>
      <c r="E3" s="11">
        <v>8</v>
      </c>
      <c r="F3" s="1">
        <v>17</v>
      </c>
      <c r="G3" s="1">
        <v>8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63</v>
      </c>
      <c r="B4" s="49"/>
      <c r="C4" s="11">
        <v>10</v>
      </c>
      <c r="D4" s="9"/>
      <c r="E4" s="11">
        <v>10</v>
      </c>
      <c r="F4" s="1">
        <v>18</v>
      </c>
      <c r="G4" s="1">
        <v>8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64</v>
      </c>
      <c r="B5" s="49">
        <v>124</v>
      </c>
      <c r="C5" s="11">
        <v>19</v>
      </c>
      <c r="D5" s="13"/>
      <c r="E5" s="11">
        <v>18</v>
      </c>
      <c r="F5" s="1">
        <v>25</v>
      </c>
      <c r="G5" s="1">
        <v>10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56</v>
      </c>
      <c r="B6" s="49"/>
      <c r="C6" s="11">
        <v>14</v>
      </c>
      <c r="D6" s="5">
        <v>8</v>
      </c>
      <c r="E6" s="1">
        <v>12</v>
      </c>
      <c r="F6" s="1">
        <v>20</v>
      </c>
      <c r="G6" s="1">
        <v>4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65</v>
      </c>
      <c r="B7" s="49">
        <v>333</v>
      </c>
      <c r="C7" s="11">
        <v>20</v>
      </c>
      <c r="D7" s="3"/>
      <c r="E7" s="1">
        <v>25</v>
      </c>
      <c r="F7" s="1">
        <v>19</v>
      </c>
      <c r="G7" s="1">
        <v>9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57</v>
      </c>
      <c r="B8" s="49"/>
      <c r="C8" s="11">
        <v>0</v>
      </c>
      <c r="D8" s="1">
        <v>13</v>
      </c>
      <c r="E8" s="1">
        <v>5</v>
      </c>
      <c r="F8" s="1">
        <v>13</v>
      </c>
      <c r="G8" s="1">
        <v>9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66</v>
      </c>
      <c r="B9" s="49"/>
      <c r="C9" s="11">
        <v>22</v>
      </c>
      <c r="D9" s="3"/>
      <c r="E9" s="1">
        <v>16</v>
      </c>
      <c r="F9" s="1">
        <v>21</v>
      </c>
      <c r="G9" s="1">
        <v>14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67</v>
      </c>
      <c r="B10" s="49"/>
      <c r="C10" s="11">
        <v>28</v>
      </c>
      <c r="D10" s="3"/>
      <c r="E10" s="1">
        <v>17</v>
      </c>
      <c r="F10" s="1">
        <v>19</v>
      </c>
      <c r="G10" s="1">
        <v>11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68</v>
      </c>
      <c r="B11" s="49"/>
      <c r="C11" s="11">
        <v>6</v>
      </c>
      <c r="D11" s="3"/>
      <c r="E11" s="1">
        <v>5</v>
      </c>
      <c r="F11" s="1">
        <v>8</v>
      </c>
      <c r="G11" s="1">
        <v>8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49">
        <v>2</v>
      </c>
      <c r="C12" s="11">
        <v>15</v>
      </c>
      <c r="D12" s="3"/>
      <c r="E12" s="1">
        <v>16</v>
      </c>
      <c r="F12" s="1">
        <v>12</v>
      </c>
      <c r="G12" s="1">
        <v>10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60</v>
      </c>
      <c r="B13" s="49"/>
      <c r="C13" s="11">
        <v>15</v>
      </c>
      <c r="D13" s="3" t="s">
        <v>53</v>
      </c>
      <c r="E13" s="1">
        <v>14</v>
      </c>
      <c r="F13" s="1">
        <v>10</v>
      </c>
      <c r="G13" s="1">
        <v>10</v>
      </c>
      <c r="H13" s="52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61</v>
      </c>
      <c r="B14" s="49">
        <v>95</v>
      </c>
      <c r="C14" s="11">
        <v>19</v>
      </c>
      <c r="D14" s="3" t="s">
        <v>53</v>
      </c>
      <c r="E14" s="1">
        <v>18</v>
      </c>
      <c r="F14" s="1">
        <v>13</v>
      </c>
      <c r="G14" s="1">
        <v>11</v>
      </c>
      <c r="H14" s="62">
        <v>25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59</v>
      </c>
      <c r="B15" s="49"/>
      <c r="C15" s="11">
        <v>12</v>
      </c>
      <c r="D15" s="3" t="s">
        <v>54</v>
      </c>
      <c r="E15" s="1">
        <v>10</v>
      </c>
      <c r="F15" s="1">
        <v>8</v>
      </c>
      <c r="G15" s="1">
        <v>8</v>
      </c>
      <c r="H15" s="5">
        <f>B15/100+1</f>
        <v>1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58</v>
      </c>
      <c r="B16" s="49">
        <v>30</v>
      </c>
      <c r="C16" s="11">
        <v>10</v>
      </c>
      <c r="D16" s="3" t="s">
        <v>55</v>
      </c>
      <c r="E16" s="1">
        <v>12</v>
      </c>
      <c r="F16" s="1">
        <v>8</v>
      </c>
      <c r="G16" s="1">
        <v>10</v>
      </c>
      <c r="H16" s="5">
        <f>B16/100+1</f>
        <v>1.3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5.75" thickBot="1" x14ac:dyDescent="0.3">
      <c r="A17" s="10" t="s">
        <v>5</v>
      </c>
      <c r="B17" s="50">
        <v>1</v>
      </c>
      <c r="C17" s="11">
        <v>165</v>
      </c>
      <c r="D17" s="1"/>
      <c r="E17" s="1">
        <v>55</v>
      </c>
      <c r="F17" s="1">
        <v>130</v>
      </c>
      <c r="G17" s="1">
        <v>15</v>
      </c>
      <c r="H17" s="12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22" t="s">
        <v>7</v>
      </c>
      <c r="B18" s="2">
        <f>SUM(B2:B17)</f>
        <v>585</v>
      </c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79" t="s">
        <v>38</v>
      </c>
      <c r="B19" s="80"/>
      <c r="C19" s="80"/>
      <c r="D19" s="51">
        <v>599</v>
      </c>
      <c r="E19" s="24"/>
      <c r="F19" s="24"/>
      <c r="G19" s="24"/>
      <c r="H19" s="24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53" t="s">
        <v>30</v>
      </c>
      <c r="R19" s="54"/>
    </row>
    <row r="20" spans="1:18" ht="16.5" thickBot="1" x14ac:dyDescent="0.3">
      <c r="A20" s="85" t="s">
        <v>29</v>
      </c>
      <c r="B20" s="86"/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B22-B22*0.7</f>
        <v>0</v>
      </c>
    </row>
    <row r="21" spans="1:18" x14ac:dyDescent="0.25">
      <c r="A21" s="25" t="s">
        <v>1</v>
      </c>
      <c r="B21" s="45">
        <f>(B2*C2+B3*C3+B4*C4+B5*C5+B6*C6+B7*C7+B8*C8+B9*C9+B10*C10+B11*C11+B12*C12+B13*C13+B14*C14+B15*C15+B16*C16+B17*C17)*H15</f>
        <v>11316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9</v>
      </c>
      <c r="B22" s="26">
        <f>(B6*D6+B8*D8+B17*D17)*H15</f>
        <v>0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10</v>
      </c>
      <c r="B23" s="45">
        <f>(B3*E3+B4*E4+B5*E5+B6*E6+B7*E7+B8*E8+B9*E9+B10*E10+B11*E11+B12*E12+B13*E13+B14*E14+B15*E15+B16*E16+B2*E2+B17*E17)*H16</f>
        <v>16528.2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B22-B22*0.4</f>
        <v>0</v>
      </c>
    </row>
    <row r="24" spans="1:18" x14ac:dyDescent="0.25">
      <c r="A24" s="25" t="s">
        <v>2</v>
      </c>
      <c r="B24" s="26">
        <f>B5*F5+B6*F6+B7*F7+B8*F8+B9*F9+B10*F10+B11*F11+B12*F12+B13*F13+B14*F14+B15*F15+B16*F16+B4*F4+B3*F3+B2*F2+B17*F17</f>
        <v>11056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B22-B22*0.7</f>
        <v>0</v>
      </c>
    </row>
    <row r="25" spans="1:18" ht="15.75" thickBot="1" x14ac:dyDescent="0.3">
      <c r="A25" s="25" t="s">
        <v>28</v>
      </c>
      <c r="B25" s="26">
        <f>H13+H14</f>
        <v>25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B22-B22*0.7</f>
        <v>0</v>
      </c>
    </row>
    <row r="26" spans="1:18" ht="15.75" thickBot="1" x14ac:dyDescent="0.3">
      <c r="A26" s="27" t="s">
        <v>0</v>
      </c>
      <c r="B26" s="28">
        <f>(B7*G7+B8*G8+B9*G9+B10*G10+B11*G11+B12*G12+B13*G13+B14*G14+B15*G15+B16*G16+B2*G2+B3*G3+B6*G6+B5*G5+B4*G4+B17*G17)/SUM(B2:B16)</f>
        <v>9.618150684931507</v>
      </c>
      <c r="C26" s="47">
        <f>B26</f>
        <v>9.618150684931507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9:C19"/>
    <mergeCell ref="A20:B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E6" sqref="E6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8"/>
      <c r="C2" s="15">
        <v>2</v>
      </c>
      <c r="D2" s="9"/>
      <c r="E2" s="15">
        <v>2</v>
      </c>
      <c r="F2" s="5">
        <v>12</v>
      </c>
      <c r="G2" s="5">
        <v>11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62</v>
      </c>
      <c r="B3" s="49"/>
      <c r="C3" s="11">
        <v>10</v>
      </c>
      <c r="D3" s="9"/>
      <c r="E3" s="11">
        <v>8</v>
      </c>
      <c r="F3" s="1">
        <v>17</v>
      </c>
      <c r="G3" s="1">
        <v>8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63</v>
      </c>
      <c r="B4" s="49"/>
      <c r="C4" s="11">
        <v>10</v>
      </c>
      <c r="D4" s="9"/>
      <c r="E4" s="11">
        <v>10</v>
      </c>
      <c r="F4" s="1">
        <v>18</v>
      </c>
      <c r="G4" s="1">
        <v>8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64</v>
      </c>
      <c r="B5" s="49">
        <v>90</v>
      </c>
      <c r="C5" s="11">
        <v>19</v>
      </c>
      <c r="D5" s="13"/>
      <c r="E5" s="11">
        <v>18</v>
      </c>
      <c r="F5" s="1">
        <v>25</v>
      </c>
      <c r="G5" s="1">
        <v>10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56</v>
      </c>
      <c r="B6" s="49"/>
      <c r="C6" s="11">
        <v>14</v>
      </c>
      <c r="D6" s="5">
        <v>8</v>
      </c>
      <c r="E6" s="1">
        <v>12</v>
      </c>
      <c r="F6" s="1">
        <v>20</v>
      </c>
      <c r="G6" s="1">
        <v>4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65</v>
      </c>
      <c r="B7" s="49"/>
      <c r="C7" s="11">
        <v>20</v>
      </c>
      <c r="D7" s="3"/>
      <c r="E7" s="1">
        <v>25</v>
      </c>
      <c r="F7" s="1">
        <v>19</v>
      </c>
      <c r="G7" s="1">
        <v>9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57</v>
      </c>
      <c r="B8" s="49">
        <v>325</v>
      </c>
      <c r="C8" s="11">
        <v>0</v>
      </c>
      <c r="D8" s="1">
        <v>13</v>
      </c>
      <c r="E8" s="1">
        <v>5</v>
      </c>
      <c r="F8" s="1">
        <v>13</v>
      </c>
      <c r="G8" s="1">
        <v>9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66</v>
      </c>
      <c r="B9" s="49">
        <v>17</v>
      </c>
      <c r="C9" s="11">
        <v>22</v>
      </c>
      <c r="D9" s="3"/>
      <c r="E9" s="1">
        <v>16</v>
      </c>
      <c r="F9" s="1">
        <v>21</v>
      </c>
      <c r="G9" s="1">
        <v>14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67</v>
      </c>
      <c r="B10" s="49"/>
      <c r="C10" s="11">
        <v>28</v>
      </c>
      <c r="D10" s="3"/>
      <c r="E10" s="1">
        <v>17</v>
      </c>
      <c r="F10" s="1">
        <v>19</v>
      </c>
      <c r="G10" s="1">
        <v>11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68</v>
      </c>
      <c r="B11" s="49"/>
      <c r="C11" s="11">
        <v>6</v>
      </c>
      <c r="D11" s="3"/>
      <c r="E11" s="1">
        <v>5</v>
      </c>
      <c r="F11" s="1">
        <v>8</v>
      </c>
      <c r="G11" s="1">
        <v>8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49"/>
      <c r="C12" s="11">
        <v>15</v>
      </c>
      <c r="D12" s="3"/>
      <c r="E12" s="1">
        <v>16</v>
      </c>
      <c r="F12" s="1">
        <v>12</v>
      </c>
      <c r="G12" s="1">
        <v>10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60</v>
      </c>
      <c r="B13" s="49"/>
      <c r="C13" s="11">
        <v>15</v>
      </c>
      <c r="D13" s="3" t="s">
        <v>53</v>
      </c>
      <c r="E13" s="1">
        <v>14</v>
      </c>
      <c r="F13" s="1">
        <v>10</v>
      </c>
      <c r="G13" s="1">
        <v>10</v>
      </c>
      <c r="H13" s="52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61</v>
      </c>
      <c r="B14" s="49">
        <v>65</v>
      </c>
      <c r="C14" s="11">
        <v>19</v>
      </c>
      <c r="D14" s="3" t="s">
        <v>53</v>
      </c>
      <c r="E14" s="1">
        <v>18</v>
      </c>
      <c r="F14" s="1">
        <v>13</v>
      </c>
      <c r="G14" s="1">
        <v>11</v>
      </c>
      <c r="H14" s="62">
        <v>25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59</v>
      </c>
      <c r="B15" s="49">
        <v>30</v>
      </c>
      <c r="C15" s="11">
        <v>12</v>
      </c>
      <c r="D15" s="3" t="s">
        <v>54</v>
      </c>
      <c r="E15" s="1">
        <v>10</v>
      </c>
      <c r="F15" s="1">
        <v>8</v>
      </c>
      <c r="G15" s="1">
        <v>8</v>
      </c>
      <c r="H15" s="5">
        <f>B15/100+1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58</v>
      </c>
      <c r="B16" s="49"/>
      <c r="C16" s="11">
        <v>10</v>
      </c>
      <c r="D16" s="3" t="s">
        <v>55</v>
      </c>
      <c r="E16" s="1">
        <v>12</v>
      </c>
      <c r="F16" s="1">
        <v>8</v>
      </c>
      <c r="G16" s="1">
        <v>10</v>
      </c>
      <c r="H16" s="5">
        <f>B16/100+1</f>
        <v>1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5.75" thickBot="1" x14ac:dyDescent="0.3">
      <c r="A17" s="10" t="s">
        <v>5</v>
      </c>
      <c r="B17" s="50">
        <v>1</v>
      </c>
      <c r="C17" s="11">
        <v>110</v>
      </c>
      <c r="D17" s="1">
        <v>20</v>
      </c>
      <c r="E17" s="1">
        <v>85</v>
      </c>
      <c r="F17" s="1">
        <v>130</v>
      </c>
      <c r="G17" s="1">
        <v>15</v>
      </c>
      <c r="H17" s="12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22" t="s">
        <v>7</v>
      </c>
      <c r="B18" s="2">
        <f>SUM(B2:B17)</f>
        <v>528</v>
      </c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79" t="s">
        <v>38</v>
      </c>
      <c r="B19" s="80"/>
      <c r="C19" s="80"/>
      <c r="D19" s="51">
        <v>599</v>
      </c>
      <c r="E19" s="24"/>
      <c r="F19" s="24"/>
      <c r="G19" s="24"/>
      <c r="H19" s="24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53" t="s">
        <v>30</v>
      </c>
      <c r="R19" s="54"/>
    </row>
    <row r="20" spans="1:18" ht="16.5" thickBot="1" x14ac:dyDescent="0.3">
      <c r="A20" s="85" t="s">
        <v>29</v>
      </c>
      <c r="B20" s="86"/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B22-B22*0.7</f>
        <v>1655.5500000000002</v>
      </c>
    </row>
    <row r="21" spans="1:18" x14ac:dyDescent="0.25">
      <c r="A21" s="25" t="s">
        <v>1</v>
      </c>
      <c r="B21" s="45">
        <f>(B2*C2+B3*C3+B4*C4+B5*C5+B6*C6+B7*C7+B8*C8+B9*C9+B10*C10+B11*C11+B12*C12+B13*C13+B14*C14+B15*C15+B16*C16+B17*C17)*H15</f>
        <v>4925.7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9</v>
      </c>
      <c r="B22" s="26">
        <f>(B6*D6+B8*D8+B17*D17)*H15</f>
        <v>5518.5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10</v>
      </c>
      <c r="B23" s="45">
        <f>(B3*E3+B4*E4+B5*E5+B6*E6+B7*E7+B8*E8+B9*E9+B10*E10+B11*E11+B12*E12+B13*E13+B14*E14+B15*E15+B16*E16+B2*E2+B17*E17)*H16</f>
        <v>5072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B22-B22*0.4</f>
        <v>3311.1</v>
      </c>
    </row>
    <row r="24" spans="1:18" x14ac:dyDescent="0.25">
      <c r="A24" s="25" t="s">
        <v>2</v>
      </c>
      <c r="B24" s="26">
        <f>B5*F5+B6*F6+B7*F7+B8*F8+B9*F9+B10*F10+B11*F11+B12*F12+B13*F13+B14*F14+B15*F15+B16*F16+B4*F4+B3*F3+B2*F2+B17*F17</f>
        <v>8047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B22-B22*0.7</f>
        <v>1655.5500000000002</v>
      </c>
    </row>
    <row r="25" spans="1:18" ht="15.75" thickBot="1" x14ac:dyDescent="0.3">
      <c r="A25" s="25" t="s">
        <v>28</v>
      </c>
      <c r="B25" s="26">
        <f>H13+H14</f>
        <v>25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B22-B22*0.7</f>
        <v>1655.5500000000002</v>
      </c>
    </row>
    <row r="26" spans="1:18" ht="15.75" thickBot="1" x14ac:dyDescent="0.3">
      <c r="A26" s="27" t="s">
        <v>0</v>
      </c>
      <c r="B26" s="28">
        <f>(B7*G7+B8*G8+B9*G9+B10*G10+B11*G11+B12*G12+B13*G13+B14*G14+B15*G15+B16*G16+B2*G2+B3*G3+B6*G6+B5*G5+B4*G4+B17*G17)/SUM(B2:B16)</f>
        <v>9.5502846299810251</v>
      </c>
      <c r="C26" s="47">
        <f>B26</f>
        <v>9.5502846299810251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9:C19"/>
    <mergeCell ref="A20:B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21.57031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40</v>
      </c>
      <c r="B2" s="55"/>
      <c r="C2" s="15">
        <v>2</v>
      </c>
      <c r="D2" s="9"/>
      <c r="E2" s="15">
        <v>1</v>
      </c>
      <c r="F2" s="5">
        <v>12</v>
      </c>
      <c r="G2" s="5">
        <v>9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77</v>
      </c>
      <c r="B3" s="56"/>
      <c r="C3" s="11">
        <v>9</v>
      </c>
      <c r="D3" s="9"/>
      <c r="E3" s="11">
        <v>7</v>
      </c>
      <c r="F3" s="1">
        <v>14</v>
      </c>
      <c r="G3" s="1">
        <v>10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78</v>
      </c>
      <c r="B4" s="56">
        <v>90</v>
      </c>
      <c r="C4" s="11">
        <v>22</v>
      </c>
      <c r="D4" s="9"/>
      <c r="E4" s="11">
        <v>22</v>
      </c>
      <c r="F4" s="1">
        <v>25</v>
      </c>
      <c r="G4" s="1">
        <v>9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79</v>
      </c>
      <c r="B5" s="56"/>
      <c r="C5" s="11">
        <v>12</v>
      </c>
      <c r="D5" s="13"/>
      <c r="E5" s="11">
        <v>8</v>
      </c>
      <c r="F5" s="1">
        <v>17</v>
      </c>
      <c r="G5" s="1">
        <v>16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73</v>
      </c>
      <c r="B6" s="56"/>
      <c r="C6" s="11">
        <v>10</v>
      </c>
      <c r="D6" s="5">
        <v>7</v>
      </c>
      <c r="E6" s="1">
        <v>5</v>
      </c>
      <c r="F6" s="1">
        <v>12</v>
      </c>
      <c r="G6" s="1">
        <v>5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74</v>
      </c>
      <c r="B7" s="56"/>
      <c r="C7" s="11">
        <v>0</v>
      </c>
      <c r="D7" s="64">
        <v>6</v>
      </c>
      <c r="E7" s="1">
        <v>12</v>
      </c>
      <c r="F7" s="1">
        <v>15</v>
      </c>
      <c r="G7" s="1">
        <v>2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75</v>
      </c>
      <c r="B8" s="56"/>
      <c r="C8" s="11">
        <v>10</v>
      </c>
      <c r="D8" s="1">
        <v>8</v>
      </c>
      <c r="E8" s="1">
        <v>5</v>
      </c>
      <c r="F8" s="1">
        <v>16</v>
      </c>
      <c r="G8" s="1">
        <v>6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76</v>
      </c>
      <c r="B9" s="56"/>
      <c r="C9" s="11">
        <v>10</v>
      </c>
      <c r="D9" s="66">
        <v>11</v>
      </c>
      <c r="E9" s="1">
        <v>14</v>
      </c>
      <c r="F9" s="1">
        <v>12</v>
      </c>
      <c r="G9" s="1">
        <v>3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80</v>
      </c>
      <c r="B10" s="56"/>
      <c r="C10" s="11">
        <v>19</v>
      </c>
      <c r="D10" s="65"/>
      <c r="E10" s="1">
        <v>25</v>
      </c>
      <c r="F10" s="1">
        <v>19</v>
      </c>
      <c r="G10" s="1">
        <v>13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81</v>
      </c>
      <c r="B11" s="56">
        <v>320</v>
      </c>
      <c r="C11" s="11">
        <v>30</v>
      </c>
      <c r="D11" s="3"/>
      <c r="E11" s="1">
        <v>20</v>
      </c>
      <c r="F11" s="1">
        <v>20</v>
      </c>
      <c r="G11" s="1">
        <v>11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56"/>
      <c r="C12" s="11">
        <v>17</v>
      </c>
      <c r="D12" s="3" t="s">
        <v>53</v>
      </c>
      <c r="E12" s="1">
        <v>19</v>
      </c>
      <c r="F12" s="1">
        <v>11</v>
      </c>
      <c r="G12" s="1">
        <v>10</v>
      </c>
      <c r="H12" s="59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70</v>
      </c>
      <c r="B13" s="56">
        <v>100</v>
      </c>
      <c r="C13" s="11">
        <v>20</v>
      </c>
      <c r="D13" s="3" t="s">
        <v>53</v>
      </c>
      <c r="E13" s="1">
        <v>17</v>
      </c>
      <c r="F13" s="1">
        <v>13</v>
      </c>
      <c r="G13" s="1">
        <v>9</v>
      </c>
      <c r="H13" s="63">
        <v>25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71</v>
      </c>
      <c r="B14" s="56">
        <v>20</v>
      </c>
      <c r="C14" s="11">
        <v>6</v>
      </c>
      <c r="D14" s="3" t="s">
        <v>54</v>
      </c>
      <c r="E14" s="1">
        <v>7</v>
      </c>
      <c r="F14" s="1">
        <v>9</v>
      </c>
      <c r="G14" s="1">
        <v>5</v>
      </c>
      <c r="H14" s="5">
        <f>B14/100*1.5+1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72</v>
      </c>
      <c r="B15" s="56">
        <v>20</v>
      </c>
      <c r="C15" s="11">
        <v>7</v>
      </c>
      <c r="D15" s="3" t="s">
        <v>55</v>
      </c>
      <c r="E15" s="1">
        <v>6</v>
      </c>
      <c r="F15" s="1">
        <v>10</v>
      </c>
      <c r="G15" s="1">
        <v>4</v>
      </c>
      <c r="H15" s="5">
        <f>B15/100*1.5+1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ht="15.75" thickBot="1" x14ac:dyDescent="0.3">
      <c r="A16" s="10" t="s">
        <v>5</v>
      </c>
      <c r="B16" s="57">
        <v>1</v>
      </c>
      <c r="C16" s="11">
        <v>130</v>
      </c>
      <c r="D16" s="1"/>
      <c r="E16" s="1">
        <v>70</v>
      </c>
      <c r="F16" s="1">
        <v>130</v>
      </c>
      <c r="G16" s="1">
        <v>13</v>
      </c>
      <c r="H16" s="12"/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22" t="s">
        <v>7</v>
      </c>
      <c r="B17" s="2">
        <f>SUM(B2:B16)</f>
        <v>551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79" t="s">
        <v>38</v>
      </c>
      <c r="B18" s="80"/>
      <c r="C18" s="80"/>
      <c r="D18" s="58">
        <v>569</v>
      </c>
      <c r="E18" s="24"/>
      <c r="F18" s="24"/>
      <c r="G18" s="24"/>
      <c r="H18" s="24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87" t="s">
        <v>29</v>
      </c>
      <c r="B19" s="88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60" t="s">
        <v>30</v>
      </c>
      <c r="R19" s="61"/>
    </row>
    <row r="20" spans="1:18" x14ac:dyDescent="0.25">
      <c r="A20" s="25" t="s">
        <v>1</v>
      </c>
      <c r="B20" s="45">
        <f>(B2*C2+B3*C3+B4*C4+B5*C5+B6*C6+B7*C7+B8*C8+B9*C9+B10*C10+B11*C11+B12*C12+B13*C13+B14*C14+B15*C15+B16*C16)*H14</f>
        <v>18161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B21-B21*0.7</f>
        <v>0</v>
      </c>
    </row>
    <row r="21" spans="1:18" x14ac:dyDescent="0.25">
      <c r="A21" s="25" t="s">
        <v>9</v>
      </c>
      <c r="B21" s="26">
        <f>(B6*D6+B8*D8+B16*D16+B7*D7+B9*D9)*H14</f>
        <v>0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10</v>
      </c>
      <c r="B22" s="45">
        <f>(B3*E3+B4*E4+B5*E5+B6*E6+B7*E7+B8*E8+B9*E9+B10*E10+B11*E11+B12*E12+B13*E13+B14*E14+B15*E15+B2*E2+B16*E16)*H15</f>
        <v>13533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2</v>
      </c>
      <c r="B23" s="26">
        <f>B5*F5+B6*F6+B7*F7+B8*F8+B9*F9+B10*F10+B11*F11+B12*F12+B13*F13+B14*F14+B15*F15+B4*F4+B3*F3+B2*F2+B16*F16</f>
        <v>10460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B21-B21*0.4</f>
        <v>0</v>
      </c>
    </row>
    <row r="24" spans="1:18" ht="15.75" thickBot="1" x14ac:dyDescent="0.3">
      <c r="A24" s="25" t="s">
        <v>28</v>
      </c>
      <c r="B24" s="26">
        <f>H12+H13</f>
        <v>25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B21-B21*0.7</f>
        <v>0</v>
      </c>
    </row>
    <row r="25" spans="1:18" ht="15.75" thickBot="1" x14ac:dyDescent="0.3">
      <c r="A25" s="27" t="s">
        <v>0</v>
      </c>
      <c r="B25" s="28">
        <f>(B7*G7+B8*G8+B9*G9+B10*G10+B11*G11+B12*G12+B13*G13+B14*G14+B15*G15+B2*G2+B3*G3+B6*G6+B5*G5+B4*G4+B16*G16)/SUM(B2:B15)</f>
        <v>9.86</v>
      </c>
      <c r="C25" s="47">
        <f>B25</f>
        <v>9.86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B21-B21*0.7</f>
        <v>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8:C18"/>
    <mergeCell ref="A19:B1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H8" activeCellId="1" sqref="H6 H8"/>
    </sheetView>
  </sheetViews>
  <sheetFormatPr baseColWidth="10" defaultColWidth="9.140625" defaultRowHeight="15" x14ac:dyDescent="0.25"/>
  <cols>
    <col min="1" max="1" width="22.7109375" bestFit="1" customWidth="1"/>
    <col min="2" max="2" width="9.57031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  <col min="18" max="18" width="9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73" t="s">
        <v>9</v>
      </c>
      <c r="E1" s="16" t="s">
        <v>10</v>
      </c>
      <c r="F1" s="16" t="s">
        <v>2</v>
      </c>
      <c r="G1" s="16" t="s">
        <v>0</v>
      </c>
      <c r="H1" s="76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85</v>
      </c>
      <c r="B2" s="67">
        <v>250</v>
      </c>
      <c r="C2" s="74">
        <v>16</v>
      </c>
      <c r="D2" s="12"/>
      <c r="E2" s="15">
        <v>12</v>
      </c>
      <c r="F2" s="5">
        <v>14</v>
      </c>
      <c r="G2" s="5">
        <v>6</v>
      </c>
      <c r="H2" s="65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86</v>
      </c>
      <c r="B3" s="68">
        <v>150</v>
      </c>
      <c r="C3" s="11">
        <v>6</v>
      </c>
      <c r="D3" s="44">
        <v>18</v>
      </c>
      <c r="E3" s="11">
        <v>5</v>
      </c>
      <c r="F3" s="1">
        <v>1</v>
      </c>
      <c r="G3" s="1">
        <v>2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87</v>
      </c>
      <c r="B4" s="68"/>
      <c r="C4" s="11">
        <v>5</v>
      </c>
      <c r="D4" s="44">
        <v>8</v>
      </c>
      <c r="E4" s="11">
        <v>9</v>
      </c>
      <c r="F4" s="1">
        <v>13</v>
      </c>
      <c r="G4" s="1">
        <v>6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88</v>
      </c>
      <c r="B5" s="68"/>
      <c r="C5" s="75">
        <v>22</v>
      </c>
      <c r="D5" s="65"/>
      <c r="E5" s="11">
        <v>8</v>
      </c>
      <c r="F5" s="1">
        <v>8</v>
      </c>
      <c r="G5" s="1">
        <v>8</v>
      </c>
      <c r="H5" s="13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89</v>
      </c>
      <c r="B6" s="68"/>
      <c r="C6" s="75">
        <v>12</v>
      </c>
      <c r="D6" s="77" t="s">
        <v>53</v>
      </c>
      <c r="E6" s="11">
        <v>6</v>
      </c>
      <c r="F6" s="1">
        <v>7</v>
      </c>
      <c r="G6" s="1">
        <v>9</v>
      </c>
      <c r="H6" s="78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90</v>
      </c>
      <c r="B7" s="68"/>
      <c r="C7" s="75">
        <v>7</v>
      </c>
      <c r="D7" s="77"/>
      <c r="E7" s="11">
        <v>5</v>
      </c>
      <c r="F7" s="1">
        <v>5</v>
      </c>
      <c r="G7" s="1">
        <v>8</v>
      </c>
      <c r="H7" s="12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91</v>
      </c>
      <c r="B8" s="68"/>
      <c r="C8" s="75">
        <v>4</v>
      </c>
      <c r="D8" s="77" t="s">
        <v>53</v>
      </c>
      <c r="E8" s="11">
        <v>6</v>
      </c>
      <c r="F8" s="1">
        <v>5</v>
      </c>
      <c r="G8" s="1">
        <v>6</v>
      </c>
      <c r="H8" s="78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92</v>
      </c>
      <c r="B9" s="68"/>
      <c r="C9" s="75">
        <v>9</v>
      </c>
      <c r="D9" s="9"/>
      <c r="E9" s="11">
        <v>17</v>
      </c>
      <c r="F9" s="1">
        <v>10</v>
      </c>
      <c r="G9" s="1">
        <v>13</v>
      </c>
      <c r="H9" s="65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93</v>
      </c>
      <c r="B10" s="68"/>
      <c r="C10" s="75">
        <v>21</v>
      </c>
      <c r="D10" s="13"/>
      <c r="E10" s="11">
        <v>3</v>
      </c>
      <c r="F10" s="1">
        <v>2</v>
      </c>
      <c r="G10" s="1">
        <v>15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94</v>
      </c>
      <c r="B11" s="68">
        <v>400</v>
      </c>
      <c r="C11" s="11">
        <v>0</v>
      </c>
      <c r="D11" s="64">
        <v>12</v>
      </c>
      <c r="E11" s="1">
        <v>5</v>
      </c>
      <c r="F11" s="1">
        <v>7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95</v>
      </c>
      <c r="B12" s="68"/>
      <c r="C12" s="75">
        <v>6</v>
      </c>
      <c r="D12" s="65"/>
      <c r="E12" s="11">
        <v>20</v>
      </c>
      <c r="F12" s="1">
        <v>5</v>
      </c>
      <c r="G12" s="1">
        <v>8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97</v>
      </c>
      <c r="B13" s="68">
        <v>20</v>
      </c>
      <c r="C13" s="75">
        <v>11</v>
      </c>
      <c r="D13" s="9" t="s">
        <v>54</v>
      </c>
      <c r="E13" s="11">
        <v>8</v>
      </c>
      <c r="F13" s="1">
        <v>5</v>
      </c>
      <c r="G13" s="1">
        <v>6</v>
      </c>
      <c r="H13" s="5">
        <f>(B13*1.5)/100+1</f>
        <v>1.3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96</v>
      </c>
      <c r="B14" s="68">
        <v>20</v>
      </c>
      <c r="C14" s="75">
        <v>8</v>
      </c>
      <c r="D14" s="13" t="s">
        <v>55</v>
      </c>
      <c r="E14" s="11">
        <v>11</v>
      </c>
      <c r="F14" s="1">
        <v>5</v>
      </c>
      <c r="G14" s="1">
        <v>6</v>
      </c>
      <c r="H14" s="5">
        <f>(B14*1.5)/100+1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ht="15.75" thickBot="1" x14ac:dyDescent="0.3">
      <c r="A15" s="10" t="s">
        <v>98</v>
      </c>
      <c r="B15" s="69">
        <v>1</v>
      </c>
      <c r="C15" s="11">
        <v>105</v>
      </c>
      <c r="D15" s="5">
        <v>35</v>
      </c>
      <c r="E15" s="1">
        <v>95</v>
      </c>
      <c r="F15" s="1">
        <v>130</v>
      </c>
      <c r="G15" s="1">
        <v>10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22" t="s">
        <v>7</v>
      </c>
      <c r="B16" s="2">
        <f>SUM(B2:B15)</f>
        <v>841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6.5" thickBot="1" x14ac:dyDescent="0.3">
      <c r="A17" s="79" t="s">
        <v>38</v>
      </c>
      <c r="B17" s="80"/>
      <c r="C17" s="80"/>
      <c r="D17" s="70">
        <v>840</v>
      </c>
      <c r="E17" s="24"/>
      <c r="F17" s="24"/>
      <c r="G17" s="24"/>
      <c r="H17" s="24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89" t="s">
        <v>29</v>
      </c>
      <c r="B18" s="90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  <c r="Q18" s="71" t="s">
        <v>30</v>
      </c>
      <c r="R18" s="72"/>
    </row>
    <row r="19" spans="1:18" x14ac:dyDescent="0.25">
      <c r="A19" s="25" t="s">
        <v>1</v>
      </c>
      <c r="B19" s="45">
        <f>(B2*C2+B3*C3+B4*C4+B5*C5+B6*C6+B7*C7+B8*C8+B9*C9+B10*C10+B11*C11+B12*C12+B13*C13+B14*C14+B15*C15)*H13</f>
        <v>7000.5</v>
      </c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2" t="s">
        <v>31</v>
      </c>
      <c r="R19" s="26">
        <f>B20-B20*0.7</f>
        <v>2938.6500000000005</v>
      </c>
    </row>
    <row r="20" spans="1:18" x14ac:dyDescent="0.25">
      <c r="A20" s="25" t="s">
        <v>9</v>
      </c>
      <c r="B20" s="26">
        <f>(B3*D3+B4*D4+B11*D11+B15*D15)*H13</f>
        <v>9795.5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32</v>
      </c>
      <c r="R20" s="26" t="s">
        <v>37</v>
      </c>
    </row>
    <row r="21" spans="1:18" x14ac:dyDescent="0.25">
      <c r="A21" s="25" t="s">
        <v>10</v>
      </c>
      <c r="B21" s="45">
        <f>(B3*E3+B4*E4+B5*E5+B6*E6+B7*E7+B8*E8+B9*E9+B10*E10+B11*E11+B12*E12+B13*E13+B14*E14+B2*E2+B15*E15)*H14</f>
        <v>8092.5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33</v>
      </c>
      <c r="R21" s="26" t="s">
        <v>37</v>
      </c>
    </row>
    <row r="22" spans="1:18" x14ac:dyDescent="0.25">
      <c r="A22" s="25" t="s">
        <v>2</v>
      </c>
      <c r="B22" s="26">
        <f>B5*F5+B6*F6+B7*F7+B8*F8+B9*F9+B10*F10+B11*F11+B12*F12+B13*F13+B14*F14+B4*F4+B3*F3+B2*F2+B15*F15</f>
        <v>6780</v>
      </c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34</v>
      </c>
      <c r="R22" s="26">
        <f>B20-B20*0.4</f>
        <v>5877.2999999999993</v>
      </c>
    </row>
    <row r="23" spans="1:18" ht="15.75" thickBot="1" x14ac:dyDescent="0.3">
      <c r="A23" s="25" t="s">
        <v>28</v>
      </c>
      <c r="B23" s="26">
        <f>H6+H8</f>
        <v>0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35</v>
      </c>
      <c r="R23" s="26">
        <f>B20-B20*0.7</f>
        <v>2938.6500000000005</v>
      </c>
    </row>
    <row r="24" spans="1:18" ht="15.75" thickBot="1" x14ac:dyDescent="0.3">
      <c r="A24" s="27" t="s">
        <v>0</v>
      </c>
      <c r="B24" s="28">
        <f>(B7*G7+B8*G8+B9*G9+B10*G10+B11*G11+B12*G12+B13*G13+B14*G14++B2*G2+B3*G3+B6*G6+B5*G5+B4*G4+B15*G15)/SUM(B2:B14)</f>
        <v>9.5833333333333339</v>
      </c>
      <c r="C24" s="47">
        <f>B24</f>
        <v>9.5833333333333339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3" t="s">
        <v>36</v>
      </c>
      <c r="R24" s="37">
        <f>B20-B20*0.7</f>
        <v>2938.6500000000005</v>
      </c>
    </row>
    <row r="25" spans="1:18" x14ac:dyDescent="0.25"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7:C17"/>
    <mergeCell ref="A18:B1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9" sqref="B9"/>
    </sheetView>
  </sheetViews>
  <sheetFormatPr baseColWidth="10" defaultColWidth="9.140625" defaultRowHeight="15" x14ac:dyDescent="0.25"/>
  <cols>
    <col min="1" max="1" width="22.7109375" bestFit="1" customWidth="1"/>
    <col min="2" max="2" width="9.57031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  <col min="18" max="18" width="9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73" t="s">
        <v>9</v>
      </c>
      <c r="E1" s="16" t="s">
        <v>10</v>
      </c>
      <c r="F1" s="16" t="s">
        <v>2</v>
      </c>
      <c r="G1" s="16" t="s">
        <v>0</v>
      </c>
      <c r="H1" s="76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85</v>
      </c>
      <c r="B2" s="67">
        <v>200</v>
      </c>
      <c r="C2" s="74">
        <v>16</v>
      </c>
      <c r="D2" s="12"/>
      <c r="E2" s="15">
        <v>12</v>
      </c>
      <c r="F2" s="5">
        <v>14</v>
      </c>
      <c r="G2" s="5">
        <v>6</v>
      </c>
      <c r="H2" s="65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86</v>
      </c>
      <c r="B3" s="68"/>
      <c r="C3" s="11">
        <v>6</v>
      </c>
      <c r="D3" s="44">
        <v>18</v>
      </c>
      <c r="E3" s="11">
        <v>5</v>
      </c>
      <c r="F3" s="1">
        <v>1</v>
      </c>
      <c r="G3" s="1">
        <v>2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87</v>
      </c>
      <c r="B4" s="68"/>
      <c r="C4" s="11">
        <v>5</v>
      </c>
      <c r="D4" s="44">
        <v>8</v>
      </c>
      <c r="E4" s="11">
        <v>9</v>
      </c>
      <c r="F4" s="1">
        <v>13</v>
      </c>
      <c r="G4" s="1">
        <v>6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88</v>
      </c>
      <c r="B5" s="68"/>
      <c r="C5" s="75">
        <v>22</v>
      </c>
      <c r="D5" s="65"/>
      <c r="E5" s="11">
        <v>8</v>
      </c>
      <c r="F5" s="1">
        <v>8</v>
      </c>
      <c r="G5" s="1">
        <v>8</v>
      </c>
      <c r="H5" s="13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89</v>
      </c>
      <c r="B6" s="68">
        <v>400</v>
      </c>
      <c r="C6" s="75">
        <v>12</v>
      </c>
      <c r="D6" s="77" t="s">
        <v>53</v>
      </c>
      <c r="E6" s="11">
        <v>6</v>
      </c>
      <c r="F6" s="1">
        <v>7</v>
      </c>
      <c r="G6" s="1">
        <v>9</v>
      </c>
      <c r="H6" s="78">
        <v>50</v>
      </c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90</v>
      </c>
      <c r="B7" s="68"/>
      <c r="C7" s="75">
        <v>7</v>
      </c>
      <c r="D7" s="77"/>
      <c r="E7" s="11">
        <v>5</v>
      </c>
      <c r="F7" s="1">
        <v>5</v>
      </c>
      <c r="G7" s="1">
        <v>8</v>
      </c>
      <c r="H7" s="12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91</v>
      </c>
      <c r="B8" s="68"/>
      <c r="C8" s="75">
        <v>4</v>
      </c>
      <c r="D8" s="77" t="s">
        <v>53</v>
      </c>
      <c r="E8" s="11">
        <v>6</v>
      </c>
      <c r="F8" s="1">
        <v>5</v>
      </c>
      <c r="G8" s="1">
        <v>6</v>
      </c>
      <c r="H8" s="78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92</v>
      </c>
      <c r="B9" s="68"/>
      <c r="C9" s="75">
        <v>9</v>
      </c>
      <c r="D9" s="9"/>
      <c r="E9" s="11">
        <v>17</v>
      </c>
      <c r="F9" s="1">
        <v>10</v>
      </c>
      <c r="G9" s="1">
        <v>13</v>
      </c>
      <c r="H9" s="65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93</v>
      </c>
      <c r="B10" s="68">
        <v>190</v>
      </c>
      <c r="C10" s="75">
        <v>21</v>
      </c>
      <c r="D10" s="13"/>
      <c r="E10" s="11">
        <v>3</v>
      </c>
      <c r="F10" s="1">
        <v>2</v>
      </c>
      <c r="G10" s="1">
        <v>15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94</v>
      </c>
      <c r="B11" s="68"/>
      <c r="C11" s="11">
        <v>0</v>
      </c>
      <c r="D11" s="64">
        <v>12</v>
      </c>
      <c r="E11" s="1">
        <v>5</v>
      </c>
      <c r="F11" s="1">
        <v>7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95</v>
      </c>
      <c r="B12" s="68"/>
      <c r="C12" s="75">
        <v>6</v>
      </c>
      <c r="D12" s="65"/>
      <c r="E12" s="11">
        <v>20</v>
      </c>
      <c r="F12" s="1">
        <v>5</v>
      </c>
      <c r="G12" s="1">
        <v>8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97</v>
      </c>
      <c r="B13" s="68">
        <v>20</v>
      </c>
      <c r="C13" s="75">
        <v>11</v>
      </c>
      <c r="D13" s="9" t="s">
        <v>54</v>
      </c>
      <c r="E13" s="11">
        <v>8</v>
      </c>
      <c r="F13" s="1">
        <v>5</v>
      </c>
      <c r="G13" s="1">
        <v>6</v>
      </c>
      <c r="H13" s="5">
        <f>(B13*1.5)/100+1</f>
        <v>1.3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96</v>
      </c>
      <c r="B14" s="68">
        <v>20</v>
      </c>
      <c r="C14" s="75">
        <v>8</v>
      </c>
      <c r="D14" s="13" t="s">
        <v>55</v>
      </c>
      <c r="E14" s="11">
        <v>11</v>
      </c>
      <c r="F14" s="1">
        <v>5</v>
      </c>
      <c r="G14" s="1">
        <v>6</v>
      </c>
      <c r="H14" s="5">
        <f>(B14*1.5)/100+1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ht="15.75" thickBot="1" x14ac:dyDescent="0.3">
      <c r="A15" s="10" t="s">
        <v>98</v>
      </c>
      <c r="B15" s="69">
        <v>1</v>
      </c>
      <c r="C15" s="11">
        <v>135</v>
      </c>
      <c r="D15" s="5">
        <v>0</v>
      </c>
      <c r="E15" s="1">
        <v>75</v>
      </c>
      <c r="F15" s="1">
        <v>125</v>
      </c>
      <c r="G15" s="1">
        <v>12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22" t="s">
        <v>7</v>
      </c>
      <c r="B16" s="2">
        <f>SUM(B2:B15)</f>
        <v>831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6.5" thickBot="1" x14ac:dyDescent="0.3">
      <c r="A17" s="79" t="s">
        <v>38</v>
      </c>
      <c r="B17" s="80"/>
      <c r="C17" s="80"/>
      <c r="D17" s="70">
        <v>840</v>
      </c>
      <c r="E17" s="24"/>
      <c r="F17" s="24"/>
      <c r="G17" s="24"/>
      <c r="H17" s="24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89" t="s">
        <v>29</v>
      </c>
      <c r="B18" s="90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  <c r="Q18" s="71" t="s">
        <v>30</v>
      </c>
      <c r="R18" s="72"/>
    </row>
    <row r="19" spans="1:18" x14ac:dyDescent="0.25">
      <c r="A19" s="25" t="s">
        <v>1</v>
      </c>
      <c r="B19" s="45">
        <f>(B2*C2+B3*C3+B4*C4+B5*C5+B6*C6+B7*C7+B8*C8+B9*C9+B10*C10+B11*C11+B12*C12+B13*C13+B14*C14+B15*C15)*H13</f>
        <v>16256.5</v>
      </c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2" t="s">
        <v>31</v>
      </c>
      <c r="R19" s="26">
        <f>B20-B20*0.7</f>
        <v>0</v>
      </c>
    </row>
    <row r="20" spans="1:18" x14ac:dyDescent="0.25">
      <c r="A20" s="25" t="s">
        <v>9</v>
      </c>
      <c r="B20" s="26">
        <f>(B3*D3+B4*D4+B11*D11+B15*D15)*H13</f>
        <v>0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32</v>
      </c>
      <c r="R20" s="26" t="s">
        <v>37</v>
      </c>
    </row>
    <row r="21" spans="1:18" x14ac:dyDescent="0.25">
      <c r="A21" s="25" t="s">
        <v>10</v>
      </c>
      <c r="B21" s="45">
        <f>(B3*E3+B4*E4+B5*E5+B6*E6+B7*E7+B8*E8+B9*E9+B10*E10+B11*E11+B12*E12+B13*E13+B14*E14+B2*E2+B15*E15)*H14</f>
        <v>7572.5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33</v>
      </c>
      <c r="R21" s="26" t="s">
        <v>37</v>
      </c>
    </row>
    <row r="22" spans="1:18" x14ac:dyDescent="0.25">
      <c r="A22" s="25" t="s">
        <v>2</v>
      </c>
      <c r="B22" s="26">
        <f>B5*F5+B6*F6+B7*F7+B8*F8+B9*F9+B10*F10+B11*F11+B12*F12+B13*F13+B14*F14+B4*F4+B3*F3+B2*F2+B15*F15</f>
        <v>6305</v>
      </c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34</v>
      </c>
      <c r="R22" s="26">
        <f>B20-B20*0.4</f>
        <v>0</v>
      </c>
    </row>
    <row r="23" spans="1:18" ht="15.75" thickBot="1" x14ac:dyDescent="0.3">
      <c r="A23" s="25" t="s">
        <v>28</v>
      </c>
      <c r="B23" s="26">
        <f>H6+H8</f>
        <v>50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35</v>
      </c>
      <c r="R23" s="26">
        <f>B20-B20*0.7</f>
        <v>0</v>
      </c>
    </row>
    <row r="24" spans="1:18" ht="15.75" thickBot="1" x14ac:dyDescent="0.3">
      <c r="A24" s="27" t="s">
        <v>0</v>
      </c>
      <c r="B24" s="28">
        <f>(B7*G7+B8*G8+B9*G9+B10*G10+B11*G11+B12*G12+B13*G13+B14*G14++B2*G2+B3*G3+B6*G6+B5*G5+B4*G4+B15*G15)/SUM(B2:B14)</f>
        <v>9.5204819277108435</v>
      </c>
      <c r="C24" s="47">
        <f>B24</f>
        <v>9.5204819277108435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3" t="s">
        <v>36</v>
      </c>
      <c r="R24" s="37">
        <f>B20-B20*0.7</f>
        <v>0</v>
      </c>
    </row>
    <row r="25" spans="1:18" x14ac:dyDescent="0.25"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7:C17"/>
    <mergeCell ref="A18:B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13" sqref="B13"/>
    </sheetView>
  </sheetViews>
  <sheetFormatPr baseColWidth="10" defaultColWidth="9.140625" defaultRowHeight="15" x14ac:dyDescent="0.25"/>
  <cols>
    <col min="1" max="1" width="22.7109375" bestFit="1" customWidth="1"/>
    <col min="2" max="2" width="9.57031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  <col min="18" max="18" width="9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73" t="s">
        <v>9</v>
      </c>
      <c r="E1" s="16" t="s">
        <v>10</v>
      </c>
      <c r="F1" s="16" t="s">
        <v>2</v>
      </c>
      <c r="G1" s="16" t="s">
        <v>0</v>
      </c>
      <c r="H1" s="76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85</v>
      </c>
      <c r="B2" s="67">
        <v>200</v>
      </c>
      <c r="C2" s="74">
        <v>16</v>
      </c>
      <c r="D2" s="12"/>
      <c r="E2" s="15">
        <v>12</v>
      </c>
      <c r="F2" s="5">
        <v>14</v>
      </c>
      <c r="G2" s="5">
        <v>6</v>
      </c>
      <c r="H2" s="65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86</v>
      </c>
      <c r="B3" s="68"/>
      <c r="C3" s="11">
        <v>6</v>
      </c>
      <c r="D3" s="44">
        <v>18</v>
      </c>
      <c r="E3" s="11">
        <v>5</v>
      </c>
      <c r="F3" s="1">
        <v>1</v>
      </c>
      <c r="G3" s="1">
        <v>2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87</v>
      </c>
      <c r="B4" s="68"/>
      <c r="C4" s="11">
        <v>5</v>
      </c>
      <c r="D4" s="44">
        <v>8</v>
      </c>
      <c r="E4" s="11">
        <v>9</v>
      </c>
      <c r="F4" s="1">
        <v>13</v>
      </c>
      <c r="G4" s="1">
        <v>6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88</v>
      </c>
      <c r="B5" s="68"/>
      <c r="C5" s="75">
        <v>22</v>
      </c>
      <c r="D5" s="65"/>
      <c r="E5" s="11">
        <v>8</v>
      </c>
      <c r="F5" s="1">
        <v>8</v>
      </c>
      <c r="G5" s="1">
        <v>8</v>
      </c>
      <c r="H5" s="13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89</v>
      </c>
      <c r="B6" s="68">
        <v>167</v>
      </c>
      <c r="C6" s="75">
        <v>12</v>
      </c>
      <c r="D6" s="77" t="s">
        <v>53</v>
      </c>
      <c r="E6" s="11">
        <v>6</v>
      </c>
      <c r="F6" s="1">
        <v>7</v>
      </c>
      <c r="G6" s="1">
        <v>9</v>
      </c>
      <c r="H6" s="78">
        <v>32</v>
      </c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90</v>
      </c>
      <c r="B7" s="68"/>
      <c r="C7" s="75">
        <v>7</v>
      </c>
      <c r="D7" s="77"/>
      <c r="E7" s="11">
        <v>5</v>
      </c>
      <c r="F7" s="1">
        <v>5</v>
      </c>
      <c r="G7" s="1">
        <v>8</v>
      </c>
      <c r="H7" s="12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91</v>
      </c>
      <c r="B8" s="68"/>
      <c r="C8" s="75">
        <v>4</v>
      </c>
      <c r="D8" s="77" t="s">
        <v>53</v>
      </c>
      <c r="E8" s="11">
        <v>6</v>
      </c>
      <c r="F8" s="1">
        <v>5</v>
      </c>
      <c r="G8" s="1">
        <v>6</v>
      </c>
      <c r="H8" s="78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92</v>
      </c>
      <c r="B9" s="68">
        <v>320</v>
      </c>
      <c r="C9" s="75">
        <v>9</v>
      </c>
      <c r="D9" s="9"/>
      <c r="E9" s="11">
        <v>17</v>
      </c>
      <c r="F9" s="1">
        <v>10</v>
      </c>
      <c r="G9" s="1">
        <v>13</v>
      </c>
      <c r="H9" s="65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93</v>
      </c>
      <c r="B10" s="68"/>
      <c r="C10" s="75">
        <v>21</v>
      </c>
      <c r="D10" s="13"/>
      <c r="E10" s="11">
        <v>3</v>
      </c>
      <c r="F10" s="1">
        <v>2</v>
      </c>
      <c r="G10" s="1">
        <v>15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94</v>
      </c>
      <c r="B11" s="68"/>
      <c r="C11" s="11">
        <v>0</v>
      </c>
      <c r="D11" s="64">
        <v>12</v>
      </c>
      <c r="E11" s="1">
        <v>5</v>
      </c>
      <c r="F11" s="1">
        <v>7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95</v>
      </c>
      <c r="B12" s="68">
        <v>130</v>
      </c>
      <c r="C12" s="75">
        <v>6</v>
      </c>
      <c r="D12" s="65"/>
      <c r="E12" s="11">
        <v>20</v>
      </c>
      <c r="F12" s="1">
        <v>5</v>
      </c>
      <c r="G12" s="1">
        <v>8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97</v>
      </c>
      <c r="B13" s="68"/>
      <c r="C13" s="75">
        <v>11</v>
      </c>
      <c r="D13" s="9" t="s">
        <v>54</v>
      </c>
      <c r="E13" s="11">
        <v>8</v>
      </c>
      <c r="F13" s="1">
        <v>5</v>
      </c>
      <c r="G13" s="1">
        <v>6</v>
      </c>
      <c r="H13" s="5">
        <f>(B13*1.5)/100+1</f>
        <v>1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96</v>
      </c>
      <c r="B14" s="68">
        <v>20</v>
      </c>
      <c r="C14" s="75">
        <v>8</v>
      </c>
      <c r="D14" s="13" t="s">
        <v>55</v>
      </c>
      <c r="E14" s="11">
        <v>11</v>
      </c>
      <c r="F14" s="1">
        <v>5</v>
      </c>
      <c r="G14" s="1">
        <v>6</v>
      </c>
      <c r="H14" s="5">
        <f>(B14*1.5)/100+1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ht="15.75" thickBot="1" x14ac:dyDescent="0.3">
      <c r="A15" s="10" t="s">
        <v>98</v>
      </c>
      <c r="B15" s="69">
        <v>1</v>
      </c>
      <c r="C15" s="11">
        <v>135</v>
      </c>
      <c r="D15" s="5">
        <v>0</v>
      </c>
      <c r="E15" s="1">
        <v>75</v>
      </c>
      <c r="F15" s="1">
        <v>125</v>
      </c>
      <c r="G15" s="1">
        <v>12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22" t="s">
        <v>7</v>
      </c>
      <c r="B16" s="2">
        <f>SUM(B2:B15)</f>
        <v>838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6.5" thickBot="1" x14ac:dyDescent="0.3">
      <c r="A17" s="79" t="s">
        <v>38</v>
      </c>
      <c r="B17" s="80"/>
      <c r="C17" s="80"/>
      <c r="D17" s="70">
        <v>840</v>
      </c>
      <c r="E17" s="24"/>
      <c r="F17" s="24"/>
      <c r="G17" s="24"/>
      <c r="H17" s="24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89" t="s">
        <v>29</v>
      </c>
      <c r="B18" s="90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  <c r="Q18" s="71" t="s">
        <v>30</v>
      </c>
      <c r="R18" s="72"/>
    </row>
    <row r="19" spans="1:18" x14ac:dyDescent="0.25">
      <c r="A19" s="25" t="s">
        <v>1</v>
      </c>
      <c r="B19" s="45">
        <f>(B2*C2+B3*C3+B4*C4+B5*C5+B6*C6+B7*C7+B8*C8+B9*C9+B10*C10+B11*C11+B12*C12+B13*C13+B14*C14+B15*C15)*H13</f>
        <v>9159</v>
      </c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2" t="s">
        <v>31</v>
      </c>
      <c r="R19" s="26">
        <f>B20-B20*0.7</f>
        <v>0</v>
      </c>
    </row>
    <row r="20" spans="1:18" x14ac:dyDescent="0.25">
      <c r="A20" s="25" t="s">
        <v>9</v>
      </c>
      <c r="B20" s="26">
        <f>(B3*D3+B4*D4+B11*D11+B15*D15)*H13</f>
        <v>0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32</v>
      </c>
      <c r="R20" s="26" t="s">
        <v>37</v>
      </c>
    </row>
    <row r="21" spans="1:18" x14ac:dyDescent="0.25">
      <c r="A21" s="25" t="s">
        <v>10</v>
      </c>
      <c r="B21" s="45">
        <f>(B3*E3+B4*E4+B5*E5+B6*E6+B7*E7+B8*E8+B9*E9+B10*E10+B11*E11+B12*E12+B13*E13+B14*E14+B2*E2+B15*E15)*H14</f>
        <v>15258.1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33</v>
      </c>
      <c r="R21" s="26" t="s">
        <v>37</v>
      </c>
    </row>
    <row r="22" spans="1:18" x14ac:dyDescent="0.25">
      <c r="A22" s="25" t="s">
        <v>2</v>
      </c>
      <c r="B22" s="26">
        <f>B5*F5+B6*F6+B7*F7+B8*F8+B9*F9+B10*F10+B11*F11+B12*F12+B13*F13+B14*F14+B4*F4+B3*F3+B2*F2+B15*F15</f>
        <v>8044</v>
      </c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34</v>
      </c>
      <c r="R22" s="26">
        <f>B20-B20*0.4</f>
        <v>0</v>
      </c>
    </row>
    <row r="23" spans="1:18" ht="15.75" thickBot="1" x14ac:dyDescent="0.3">
      <c r="A23" s="25" t="s">
        <v>28</v>
      </c>
      <c r="B23" s="26">
        <f>H6+H8</f>
        <v>32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35</v>
      </c>
      <c r="R23" s="26">
        <f>B20-B20*0.7</f>
        <v>0</v>
      </c>
    </row>
    <row r="24" spans="1:18" ht="15.75" thickBot="1" x14ac:dyDescent="0.3">
      <c r="A24" s="27" t="s">
        <v>0</v>
      </c>
      <c r="B24" s="28">
        <f>(B7*G7+B8*G8+B9*G9+B10*G10+B11*G11+B12*G12+B13*G13+B14*G14++B2*G2+B3*G3+B6*G6+B5*G5+B4*G4+B15*G15)/SUM(B2:B14)</f>
        <v>9.5997610513739549</v>
      </c>
      <c r="C24" s="47">
        <f>B24</f>
        <v>9.5997610513739549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3" t="s">
        <v>36</v>
      </c>
      <c r="R24" s="37">
        <f>B20-B20*0.7</f>
        <v>0</v>
      </c>
    </row>
    <row r="25" spans="1:18" x14ac:dyDescent="0.25"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7:C17"/>
    <mergeCell ref="A18:B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G18" sqref="G18"/>
    </sheetView>
  </sheetViews>
  <sheetFormatPr baseColWidth="10" defaultColWidth="9.140625" defaultRowHeight="15" x14ac:dyDescent="0.25"/>
  <cols>
    <col min="1" max="1" width="22.7109375" bestFit="1" customWidth="1"/>
    <col min="2" max="2" width="9.57031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  <col min="18" max="18" width="9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73" t="s">
        <v>9</v>
      </c>
      <c r="E1" s="16" t="s">
        <v>10</v>
      </c>
      <c r="F1" s="16" t="s">
        <v>2</v>
      </c>
      <c r="G1" s="16" t="s">
        <v>0</v>
      </c>
      <c r="H1" s="76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85</v>
      </c>
      <c r="B2" s="67">
        <v>200</v>
      </c>
      <c r="C2" s="74">
        <v>16</v>
      </c>
      <c r="D2" s="12"/>
      <c r="E2" s="15">
        <v>12</v>
      </c>
      <c r="F2" s="5">
        <v>14</v>
      </c>
      <c r="G2" s="5">
        <v>6</v>
      </c>
      <c r="H2" s="65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86</v>
      </c>
      <c r="B3" s="68"/>
      <c r="C3" s="11">
        <v>6</v>
      </c>
      <c r="D3" s="44">
        <v>18</v>
      </c>
      <c r="E3" s="11">
        <v>5</v>
      </c>
      <c r="F3" s="1">
        <v>1</v>
      </c>
      <c r="G3" s="1">
        <v>2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87</v>
      </c>
      <c r="B4" s="68"/>
      <c r="C4" s="11">
        <v>5</v>
      </c>
      <c r="D4" s="44">
        <v>8</v>
      </c>
      <c r="E4" s="11">
        <v>9</v>
      </c>
      <c r="F4" s="1">
        <v>13</v>
      </c>
      <c r="G4" s="1">
        <v>6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88</v>
      </c>
      <c r="B5" s="68">
        <v>250</v>
      </c>
      <c r="C5" s="75">
        <v>22</v>
      </c>
      <c r="D5" s="65"/>
      <c r="E5" s="11">
        <v>8</v>
      </c>
      <c r="F5" s="1">
        <v>8</v>
      </c>
      <c r="G5" s="1">
        <v>8</v>
      </c>
      <c r="H5" s="13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89</v>
      </c>
      <c r="B6" s="68">
        <v>30</v>
      </c>
      <c r="C6" s="75">
        <v>12</v>
      </c>
      <c r="D6" s="77" t="s">
        <v>53</v>
      </c>
      <c r="E6" s="11">
        <v>6</v>
      </c>
      <c r="F6" s="1">
        <v>7</v>
      </c>
      <c r="G6" s="1">
        <v>9</v>
      </c>
      <c r="H6" s="78">
        <v>13.2</v>
      </c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90</v>
      </c>
      <c r="B7" s="68"/>
      <c r="C7" s="75">
        <v>7</v>
      </c>
      <c r="D7" s="77"/>
      <c r="E7" s="11">
        <v>5</v>
      </c>
      <c r="F7" s="1">
        <v>5</v>
      </c>
      <c r="G7" s="1">
        <v>8</v>
      </c>
      <c r="H7" s="12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91</v>
      </c>
      <c r="B8" s="68"/>
      <c r="C8" s="75">
        <v>4</v>
      </c>
      <c r="D8" s="77" t="s">
        <v>53</v>
      </c>
      <c r="E8" s="11">
        <v>6</v>
      </c>
      <c r="F8" s="1">
        <v>5</v>
      </c>
      <c r="G8" s="1">
        <v>6</v>
      </c>
      <c r="H8" s="78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92</v>
      </c>
      <c r="B9" s="68"/>
      <c r="C9" s="75">
        <v>9</v>
      </c>
      <c r="D9" s="9"/>
      <c r="E9" s="11">
        <v>17</v>
      </c>
      <c r="F9" s="1">
        <v>10</v>
      </c>
      <c r="G9" s="1">
        <v>13</v>
      </c>
      <c r="H9" s="65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93</v>
      </c>
      <c r="B10" s="68">
        <v>123</v>
      </c>
      <c r="C10" s="75">
        <v>21</v>
      </c>
      <c r="D10" s="13"/>
      <c r="E10" s="11">
        <v>3</v>
      </c>
      <c r="F10" s="1">
        <v>2</v>
      </c>
      <c r="G10" s="1">
        <v>15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94</v>
      </c>
      <c r="B11" s="68">
        <v>205</v>
      </c>
      <c r="C11" s="11">
        <v>0</v>
      </c>
      <c r="D11" s="64">
        <v>12</v>
      </c>
      <c r="E11" s="1">
        <v>5</v>
      </c>
      <c r="F11" s="1">
        <v>7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95</v>
      </c>
      <c r="B12" s="68"/>
      <c r="C12" s="75">
        <v>6</v>
      </c>
      <c r="D12" s="65"/>
      <c r="E12" s="11">
        <v>20</v>
      </c>
      <c r="F12" s="1">
        <v>5</v>
      </c>
      <c r="G12" s="1">
        <v>8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97</v>
      </c>
      <c r="B13" s="68">
        <v>20</v>
      </c>
      <c r="C13" s="75">
        <v>11</v>
      </c>
      <c r="D13" s="9" t="s">
        <v>54</v>
      </c>
      <c r="E13" s="11">
        <v>8</v>
      </c>
      <c r="F13" s="1">
        <v>5</v>
      </c>
      <c r="G13" s="1">
        <v>6</v>
      </c>
      <c r="H13" s="5">
        <f>(B13*1.5)/100+1</f>
        <v>1.3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96</v>
      </c>
      <c r="B14" s="68">
        <v>20</v>
      </c>
      <c r="C14" s="75">
        <v>8</v>
      </c>
      <c r="D14" s="13" t="s">
        <v>55</v>
      </c>
      <c r="E14" s="11">
        <v>11</v>
      </c>
      <c r="F14" s="1">
        <v>5</v>
      </c>
      <c r="G14" s="1">
        <v>6</v>
      </c>
      <c r="H14" s="5">
        <f>(B14*1.5)/100+1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ht="15.75" thickBot="1" x14ac:dyDescent="0.3">
      <c r="A15" s="10" t="s">
        <v>99</v>
      </c>
      <c r="B15" s="69">
        <v>1</v>
      </c>
      <c r="C15" s="11">
        <v>135</v>
      </c>
      <c r="D15" s="5"/>
      <c r="E15" s="1">
        <v>75</v>
      </c>
      <c r="F15" s="1">
        <v>125</v>
      </c>
      <c r="G15" s="1">
        <v>12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22" t="s">
        <v>7</v>
      </c>
      <c r="B16" s="2">
        <f>SUM(B2:B15)</f>
        <v>849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6.5" thickBot="1" x14ac:dyDescent="0.3">
      <c r="A17" s="79" t="s">
        <v>38</v>
      </c>
      <c r="B17" s="80"/>
      <c r="C17" s="80"/>
      <c r="D17" s="70">
        <v>840</v>
      </c>
      <c r="E17" s="24"/>
      <c r="F17" s="24"/>
      <c r="G17" s="24"/>
      <c r="H17" s="24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89" t="s">
        <v>29</v>
      </c>
      <c r="B18" s="90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  <c r="Q18" s="71" t="s">
        <v>30</v>
      </c>
      <c r="R18" s="72"/>
    </row>
    <row r="19" spans="1:18" x14ac:dyDescent="0.25">
      <c r="A19" s="25" t="s">
        <v>1</v>
      </c>
      <c r="B19" s="45">
        <f>(B2*C2+B3*C3+B4*C4+B5*C5+B6*C6+B7*C7+B8*C8+B9*C9+B10*C10+B11*C11+B12*C12+B13*C13+B14*C14+B15*C15)*H13</f>
        <v>15805.4</v>
      </c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2" t="s">
        <v>31</v>
      </c>
      <c r="R19" s="26">
        <f>B20-B20*0.7</f>
        <v>959.40000000000009</v>
      </c>
    </row>
    <row r="20" spans="1:18" x14ac:dyDescent="0.25">
      <c r="A20" s="25" t="s">
        <v>9</v>
      </c>
      <c r="B20" s="26">
        <f>(B3*D3+B4*D4+B11*D11+B15*D15)*H13</f>
        <v>3198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32</v>
      </c>
      <c r="R20" s="26" t="s">
        <v>37</v>
      </c>
    </row>
    <row r="21" spans="1:18" x14ac:dyDescent="0.25">
      <c r="A21" s="25" t="s">
        <v>10</v>
      </c>
      <c r="B21" s="45">
        <f>(B3*E3+B4*E4+B5*E5+B6*E6+B7*E7+B8*E8+B9*E9+B10*E10+B11*E11+B12*E12+B13*E13+B14*E14+B2*E2+B15*E15)*H14</f>
        <v>8357.7000000000007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33</v>
      </c>
      <c r="R21" s="26" t="s">
        <v>37</v>
      </c>
    </row>
    <row r="22" spans="1:18" x14ac:dyDescent="0.25">
      <c r="A22" s="25" t="s">
        <v>2</v>
      </c>
      <c r="B22" s="26">
        <f>B5*F5+B6*F6+B7*F7+B8*F8+B9*F9+B10*F10+B11*F11+B12*F12+B13*F13+B14*F14+B4*F4+B3*F3+B2*F2+B15*F15</f>
        <v>7016</v>
      </c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34</v>
      </c>
      <c r="R22" s="26">
        <f>B20-B20*0.4</f>
        <v>1918.8</v>
      </c>
    </row>
    <row r="23" spans="1:18" ht="15.75" thickBot="1" x14ac:dyDescent="0.3">
      <c r="A23" s="25" t="s">
        <v>28</v>
      </c>
      <c r="B23" s="26">
        <f>H6+H8</f>
        <v>13.2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35</v>
      </c>
      <c r="R23" s="26">
        <f>B20-B20*0.7</f>
        <v>959.40000000000009</v>
      </c>
    </row>
    <row r="24" spans="1:18" ht="15.75" thickBot="1" x14ac:dyDescent="0.3">
      <c r="A24" s="27" t="s">
        <v>0</v>
      </c>
      <c r="B24" s="28">
        <f>(B7*G7+B8*G8+B9*G9+B10*G10+B11*G11+B12*G12+B13*G13+B14*G14++B2*G2+B3*G3+B6*G6+B5*G5+B4*G4+B15*G15)/SUM(B2:B14)</f>
        <v>10.191037735849056</v>
      </c>
      <c r="C24" s="47">
        <f>B24</f>
        <v>10.191037735849056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3" t="s">
        <v>36</v>
      </c>
      <c r="R24" s="37">
        <f>B20-B20*0.7</f>
        <v>959.40000000000009</v>
      </c>
    </row>
    <row r="25" spans="1:18" x14ac:dyDescent="0.25"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7:C17"/>
    <mergeCell ref="A18:B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A20" sqref="A20:B25"/>
    </sheetView>
  </sheetViews>
  <sheetFormatPr baseColWidth="10" defaultColWidth="9.140625" defaultRowHeight="15" x14ac:dyDescent="0.25"/>
  <cols>
    <col min="1" max="1" width="21.57031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40</v>
      </c>
      <c r="B2" s="55"/>
      <c r="C2" s="15">
        <v>2</v>
      </c>
      <c r="D2" s="9"/>
      <c r="E2" s="15">
        <v>1</v>
      </c>
      <c r="F2" s="5">
        <v>12</v>
      </c>
      <c r="G2" s="5">
        <v>9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77</v>
      </c>
      <c r="B3" s="56"/>
      <c r="C3" s="11">
        <v>9</v>
      </c>
      <c r="D3" s="9"/>
      <c r="E3" s="11">
        <v>7</v>
      </c>
      <c r="F3" s="1">
        <v>14</v>
      </c>
      <c r="G3" s="1">
        <v>10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78</v>
      </c>
      <c r="B4" s="56">
        <v>75</v>
      </c>
      <c r="C4" s="11">
        <v>22</v>
      </c>
      <c r="D4" s="9"/>
      <c r="E4" s="11">
        <v>22</v>
      </c>
      <c r="F4" s="1">
        <v>25</v>
      </c>
      <c r="G4" s="1">
        <v>9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79</v>
      </c>
      <c r="B5" s="56"/>
      <c r="C5" s="11">
        <v>12</v>
      </c>
      <c r="D5" s="13"/>
      <c r="E5" s="11">
        <v>8</v>
      </c>
      <c r="F5" s="1">
        <v>17</v>
      </c>
      <c r="G5" s="1">
        <v>16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73</v>
      </c>
      <c r="B6" s="56"/>
      <c r="C6" s="11">
        <v>10</v>
      </c>
      <c r="D6" s="5">
        <v>7</v>
      </c>
      <c r="E6" s="1">
        <v>5</v>
      </c>
      <c r="F6" s="1">
        <v>12</v>
      </c>
      <c r="G6" s="1">
        <v>5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74</v>
      </c>
      <c r="B7" s="56"/>
      <c r="C7" s="11">
        <v>0</v>
      </c>
      <c r="D7" s="64">
        <v>6</v>
      </c>
      <c r="E7" s="1">
        <v>12</v>
      </c>
      <c r="F7" s="1">
        <v>15</v>
      </c>
      <c r="G7" s="1">
        <v>2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75</v>
      </c>
      <c r="B8" s="56"/>
      <c r="C8" s="11">
        <v>10</v>
      </c>
      <c r="D8" s="1">
        <v>8</v>
      </c>
      <c r="E8" s="1">
        <v>5</v>
      </c>
      <c r="F8" s="1">
        <v>16</v>
      </c>
      <c r="G8" s="1">
        <v>6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76</v>
      </c>
      <c r="B9" s="56"/>
      <c r="C9" s="11">
        <v>10</v>
      </c>
      <c r="D9" s="66">
        <v>11</v>
      </c>
      <c r="E9" s="1">
        <v>14</v>
      </c>
      <c r="F9" s="1">
        <v>12</v>
      </c>
      <c r="G9" s="1">
        <v>3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80</v>
      </c>
      <c r="B10" s="56"/>
      <c r="C10" s="11">
        <v>19</v>
      </c>
      <c r="D10" s="65"/>
      <c r="E10" s="1">
        <v>25</v>
      </c>
      <c r="F10" s="1">
        <v>19</v>
      </c>
      <c r="G10" s="1">
        <v>13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81</v>
      </c>
      <c r="B11" s="56">
        <v>320</v>
      </c>
      <c r="C11" s="11">
        <v>30</v>
      </c>
      <c r="D11" s="3"/>
      <c r="E11" s="1">
        <v>20</v>
      </c>
      <c r="F11" s="1">
        <v>20</v>
      </c>
      <c r="G11" s="1">
        <v>11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56"/>
      <c r="C12" s="11">
        <v>17</v>
      </c>
      <c r="D12" s="3" t="s">
        <v>53</v>
      </c>
      <c r="E12" s="1">
        <v>19</v>
      </c>
      <c r="F12" s="1">
        <v>11</v>
      </c>
      <c r="G12" s="1">
        <v>10</v>
      </c>
      <c r="H12" s="59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70</v>
      </c>
      <c r="B13" s="56">
        <v>121</v>
      </c>
      <c r="C13" s="11">
        <v>20</v>
      </c>
      <c r="D13" s="3" t="s">
        <v>53</v>
      </c>
      <c r="E13" s="1">
        <v>17</v>
      </c>
      <c r="F13" s="1">
        <v>13</v>
      </c>
      <c r="G13" s="1">
        <v>9</v>
      </c>
      <c r="H13" s="63">
        <v>28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71</v>
      </c>
      <c r="B14" s="56">
        <v>20</v>
      </c>
      <c r="C14" s="11">
        <v>6</v>
      </c>
      <c r="D14" s="3" t="s">
        <v>54</v>
      </c>
      <c r="E14" s="1">
        <v>7</v>
      </c>
      <c r="F14" s="1">
        <v>9</v>
      </c>
      <c r="G14" s="1">
        <v>5</v>
      </c>
      <c r="H14" s="5">
        <f>B14/100*1.5+1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72</v>
      </c>
      <c r="B15" s="56">
        <v>20</v>
      </c>
      <c r="C15" s="11">
        <v>7</v>
      </c>
      <c r="D15" s="3" t="s">
        <v>55</v>
      </c>
      <c r="E15" s="1">
        <v>6</v>
      </c>
      <c r="F15" s="1">
        <v>10</v>
      </c>
      <c r="G15" s="1">
        <v>4</v>
      </c>
      <c r="H15" s="5">
        <f>B15/100*1.5+1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ht="15.75" thickBot="1" x14ac:dyDescent="0.3">
      <c r="A16" s="10" t="s">
        <v>5</v>
      </c>
      <c r="B16" s="57">
        <v>1</v>
      </c>
      <c r="C16" s="11">
        <v>130</v>
      </c>
      <c r="D16" s="1"/>
      <c r="E16" s="1">
        <v>70</v>
      </c>
      <c r="F16" s="1">
        <v>130</v>
      </c>
      <c r="G16" s="1">
        <v>13</v>
      </c>
      <c r="H16" s="12"/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22" t="s">
        <v>7</v>
      </c>
      <c r="B17" s="2">
        <f>SUM(B2:B16)</f>
        <v>557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79" t="s">
        <v>38</v>
      </c>
      <c r="B18" s="80"/>
      <c r="C18" s="80"/>
      <c r="D18" s="58">
        <v>558</v>
      </c>
      <c r="E18" s="24"/>
      <c r="F18" s="24"/>
      <c r="G18" s="24"/>
      <c r="H18" s="24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87" t="s">
        <v>29</v>
      </c>
      <c r="B19" s="88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60" t="s">
        <v>30</v>
      </c>
      <c r="R19" s="61"/>
    </row>
    <row r="20" spans="1:18" x14ac:dyDescent="0.25">
      <c r="A20" s="25" t="s">
        <v>1</v>
      </c>
      <c r="B20" s="45">
        <f>(B2*C2+B3*C3+B4*C4+B5*C5+B6*C6+B7*C7+B8*C8+B9*C9+B10*C10+B11*C11+B12*C12+B13*C13+B14*C14+B15*C15+B16*C16)*H14</f>
        <v>18278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B21-B21*0.7</f>
        <v>0</v>
      </c>
    </row>
    <row r="21" spans="1:18" x14ac:dyDescent="0.25">
      <c r="A21" s="25" t="s">
        <v>9</v>
      </c>
      <c r="B21" s="26">
        <f>(B6*D6+B8*D8+B16*D16+B7*D7+B9*D9)*H14</f>
        <v>0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10</v>
      </c>
      <c r="B22" s="45">
        <f>(B3*E3+B4*E4+B5*E5+B6*E6+B7*E7+B8*E8+B9*E9+B10*E10+B11*E11+B12*E12+B13*E13+B14*E14+B15*E15+B2*E2+B16*E16)*H15</f>
        <v>13568.1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2</v>
      </c>
      <c r="B23" s="26">
        <f>B5*F5+B6*F6+B7*F7+B8*F8+B9*F9+B10*F10+B11*F11+B12*F12+B13*F13+B14*F14+B15*F15+B4*F4+B3*F3+B2*F2+B16*F16</f>
        <v>10358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B21-B21*0.4</f>
        <v>0</v>
      </c>
    </row>
    <row r="24" spans="1:18" ht="15.75" thickBot="1" x14ac:dyDescent="0.3">
      <c r="A24" s="25" t="s">
        <v>28</v>
      </c>
      <c r="B24" s="26">
        <f>H12+H13</f>
        <v>28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B21-B21*0.7</f>
        <v>0</v>
      </c>
    </row>
    <row r="25" spans="1:18" ht="15.75" thickBot="1" x14ac:dyDescent="0.3">
      <c r="A25" s="27" t="s">
        <v>0</v>
      </c>
      <c r="B25" s="28">
        <f>(B7*G7+B8*G8+B9*G9+B10*G10+B11*G11+B12*G12+B13*G13+B14*G14+B15*G15+B2*G2+B3*G3+B6*G6+B5*G5+B4*G4+B16*G16)/SUM(B2:B15)</f>
        <v>9.850719424460431</v>
      </c>
      <c r="C25" s="47">
        <f>B25</f>
        <v>9.850719424460431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B21-B21*0.7</f>
        <v>0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8:C18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11</v>
      </c>
      <c r="B2" s="29"/>
      <c r="C2" s="15">
        <v>3</v>
      </c>
      <c r="D2" s="9"/>
      <c r="E2" s="15">
        <v>1</v>
      </c>
      <c r="F2" s="5">
        <v>13</v>
      </c>
      <c r="G2" s="5">
        <v>10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12</v>
      </c>
      <c r="B3" s="30"/>
      <c r="C3" s="11">
        <v>11</v>
      </c>
      <c r="D3" s="9"/>
      <c r="E3" s="11">
        <v>6</v>
      </c>
      <c r="F3" s="1">
        <v>16</v>
      </c>
      <c r="G3" s="1">
        <v>9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13</v>
      </c>
      <c r="B4" s="30"/>
      <c r="C4" s="11">
        <v>17</v>
      </c>
      <c r="D4" s="9"/>
      <c r="E4" s="11">
        <v>10</v>
      </c>
      <c r="F4" s="1">
        <v>18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14</v>
      </c>
      <c r="B5" s="30">
        <v>100</v>
      </c>
      <c r="C5" s="11">
        <v>20</v>
      </c>
      <c r="D5" s="13"/>
      <c r="E5" s="11">
        <v>20</v>
      </c>
      <c r="F5" s="1">
        <v>28</v>
      </c>
      <c r="G5" s="1">
        <v>7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18</v>
      </c>
      <c r="B6" s="30"/>
      <c r="C6" s="11">
        <v>16</v>
      </c>
      <c r="D6" s="5">
        <v>7</v>
      </c>
      <c r="E6" s="1">
        <v>5</v>
      </c>
      <c r="F6" s="1">
        <v>16</v>
      </c>
      <c r="G6" s="1">
        <v>8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17</v>
      </c>
      <c r="B7" s="30"/>
      <c r="C7" s="11">
        <v>18</v>
      </c>
      <c r="D7" s="3"/>
      <c r="E7" s="1">
        <v>25</v>
      </c>
      <c r="F7" s="1">
        <v>20</v>
      </c>
      <c r="G7" s="1">
        <v>8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16</v>
      </c>
      <c r="B8" s="30"/>
      <c r="C8" s="11">
        <v>18</v>
      </c>
      <c r="D8" s="1">
        <v>3</v>
      </c>
      <c r="E8" s="1">
        <v>12</v>
      </c>
      <c r="F8" s="1">
        <v>16</v>
      </c>
      <c r="G8" s="1">
        <v>12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15</v>
      </c>
      <c r="B9" s="30">
        <v>75</v>
      </c>
      <c r="C9" s="11">
        <v>29</v>
      </c>
      <c r="D9" s="3"/>
      <c r="E9" s="1">
        <v>16</v>
      </c>
      <c r="F9" s="1">
        <v>20</v>
      </c>
      <c r="G9" s="1">
        <v>12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19</v>
      </c>
      <c r="B10" s="30">
        <v>1</v>
      </c>
      <c r="C10" s="11">
        <v>7</v>
      </c>
      <c r="D10" s="3"/>
      <c r="E10" s="1">
        <v>3</v>
      </c>
      <c r="F10" s="1">
        <v>12</v>
      </c>
      <c r="G10" s="1">
        <v>20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20</v>
      </c>
      <c r="B11" s="30">
        <v>246</v>
      </c>
      <c r="C11" s="11">
        <v>22</v>
      </c>
      <c r="D11" s="3"/>
      <c r="E11" s="1">
        <v>20</v>
      </c>
      <c r="F11" s="1">
        <v>22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21</v>
      </c>
      <c r="B12" s="30"/>
      <c r="C12" s="11">
        <v>16</v>
      </c>
      <c r="D12" s="3"/>
      <c r="E12" s="1">
        <v>17</v>
      </c>
      <c r="F12" s="1">
        <v>18</v>
      </c>
      <c r="G12" s="1">
        <v>7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22</v>
      </c>
      <c r="B13" s="30"/>
      <c r="C13" s="11">
        <v>13</v>
      </c>
      <c r="D13" s="3" t="s">
        <v>53</v>
      </c>
      <c r="E13" s="1">
        <v>18</v>
      </c>
      <c r="F13" s="1">
        <v>13</v>
      </c>
      <c r="G13" s="1">
        <v>8</v>
      </c>
      <c r="H13" s="18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3</v>
      </c>
      <c r="B14" s="30">
        <v>50</v>
      </c>
      <c r="C14" s="11">
        <v>18</v>
      </c>
      <c r="D14" s="3" t="s">
        <v>53</v>
      </c>
      <c r="E14" s="1">
        <v>13</v>
      </c>
      <c r="F14" s="1">
        <v>12</v>
      </c>
      <c r="G14" s="1">
        <v>9</v>
      </c>
      <c r="H14" s="19">
        <v>18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23</v>
      </c>
      <c r="B15" s="30"/>
      <c r="C15" s="11">
        <v>10</v>
      </c>
      <c r="D15" s="3"/>
      <c r="E15" s="1">
        <v>7</v>
      </c>
      <c r="F15" s="1">
        <v>15</v>
      </c>
      <c r="G15" s="1">
        <v>9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24</v>
      </c>
      <c r="B16" s="30">
        <v>30</v>
      </c>
      <c r="C16" s="11">
        <v>15</v>
      </c>
      <c r="D16" s="3" t="s">
        <v>54</v>
      </c>
      <c r="E16" s="1">
        <v>11</v>
      </c>
      <c r="F16" s="1">
        <v>12</v>
      </c>
      <c r="G16" s="1">
        <v>8</v>
      </c>
      <c r="H16" s="5">
        <f>B16/100+1</f>
        <v>1.3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10" t="s">
        <v>25</v>
      </c>
      <c r="B17" s="30">
        <v>30</v>
      </c>
      <c r="C17" s="11">
        <v>11</v>
      </c>
      <c r="D17" s="3" t="s">
        <v>55</v>
      </c>
      <c r="E17" s="1">
        <v>15</v>
      </c>
      <c r="F17" s="1">
        <v>12</v>
      </c>
      <c r="G17" s="1">
        <v>7</v>
      </c>
      <c r="H17" s="5">
        <f>B17/100+1</f>
        <v>1.3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10" t="s">
        <v>4</v>
      </c>
      <c r="B18" s="30"/>
      <c r="C18" s="11">
        <v>5</v>
      </c>
      <c r="D18" s="1">
        <v>13</v>
      </c>
      <c r="E18" s="1">
        <v>14</v>
      </c>
      <c r="F18" s="1">
        <v>18</v>
      </c>
      <c r="G18" s="1">
        <v>6</v>
      </c>
      <c r="H18" s="12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10" t="s">
        <v>5</v>
      </c>
      <c r="B19" s="31">
        <v>1</v>
      </c>
      <c r="C19" s="11">
        <v>100</v>
      </c>
      <c r="D19" s="1">
        <v>90</v>
      </c>
      <c r="E19" s="1">
        <v>30</v>
      </c>
      <c r="F19" s="1">
        <v>135</v>
      </c>
      <c r="G19" s="1">
        <v>10</v>
      </c>
      <c r="H19" s="1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5" t="s">
        <v>30</v>
      </c>
      <c r="R19" s="36"/>
    </row>
    <row r="20" spans="1:18" x14ac:dyDescent="0.25">
      <c r="A20" s="22" t="s">
        <v>7</v>
      </c>
      <c r="B20" s="2">
        <f>SUM(B2:B19)</f>
        <v>533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B24-B24*0.7</f>
        <v>35.100000000000009</v>
      </c>
    </row>
    <row r="21" spans="1:18" ht="16.5" thickBot="1" x14ac:dyDescent="0.3">
      <c r="A21" s="79" t="s">
        <v>38</v>
      </c>
      <c r="B21" s="80"/>
      <c r="C21" s="80"/>
      <c r="D21" s="34">
        <v>571</v>
      </c>
      <c r="E21" s="24"/>
      <c r="F21" s="24"/>
      <c r="G21" s="24"/>
      <c r="H21" s="24"/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ht="16.5" thickBot="1" x14ac:dyDescent="0.3">
      <c r="A22" s="83" t="s">
        <v>29</v>
      </c>
      <c r="B22" s="84"/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33</v>
      </c>
      <c r="R22" s="26" t="s">
        <v>37</v>
      </c>
    </row>
    <row r="23" spans="1:18" x14ac:dyDescent="0.25">
      <c r="A23" s="25" t="s">
        <v>1</v>
      </c>
      <c r="B23" s="45">
        <f>(B2*C2+B3*C3+B4*C4+B5*C5+B6*C6+B7*C7+B8*C8+B9*C9+B10*C10+B11*C11+B12*C12+B13*C13+B14*C14+B15*C15+B16*C16+B17*C17+B18*C18+B19*C19)*H16</f>
        <v>14786.2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34</v>
      </c>
      <c r="R23" s="26">
        <f>B24-B24*0.4</f>
        <v>70.199999999999989</v>
      </c>
    </row>
    <row r="24" spans="1:18" x14ac:dyDescent="0.25">
      <c r="A24" s="25" t="s">
        <v>9</v>
      </c>
      <c r="B24" s="26">
        <f>(B6*D6+B8*D8+B18*D18+B19*D19)*H16</f>
        <v>117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2" t="s">
        <v>35</v>
      </c>
      <c r="R24" s="26">
        <f>B24-B24*0.7</f>
        <v>35.100000000000009</v>
      </c>
    </row>
    <row r="25" spans="1:18" ht="15.75" thickBot="1" x14ac:dyDescent="0.3">
      <c r="A25" s="25" t="s">
        <v>10</v>
      </c>
      <c r="B25" s="45">
        <f>(B3*E3+B4*E4+B5*E5+B6*E6+B7*E7+B8*E8+B9*E9+B10*E10+B11*E11+B12*E12+B13*E13+B14*E14+B15*E15+B16*E16+B17*E17+B18*E18+B2*E2+B19*E19)*H17</f>
        <v>12457.9</v>
      </c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  <c r="Q25" s="33" t="s">
        <v>36</v>
      </c>
      <c r="R25" s="37">
        <f>B24-B24*0.7</f>
        <v>35.100000000000009</v>
      </c>
    </row>
    <row r="26" spans="1:18" x14ac:dyDescent="0.25">
      <c r="A26" s="25" t="s">
        <v>2</v>
      </c>
      <c r="B26" s="26">
        <f>B5*F5+B6*F6+B7*F7+B8*F8+B9*F9+B10*F10+B11*F11+B12*F12+B13*F13+B14*F14+B15*F15+B16*F16+B17*F17+B18*F18+B4*F4+B3*F3+B2*F2+B19*F19</f>
        <v>11179</v>
      </c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ht="15.75" thickBot="1" x14ac:dyDescent="0.3">
      <c r="A27" s="25" t="s">
        <v>28</v>
      </c>
      <c r="B27" s="26">
        <f>H13+H14</f>
        <v>18</v>
      </c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ht="15.75" thickBot="1" x14ac:dyDescent="0.3">
      <c r="A28" s="27" t="s">
        <v>0</v>
      </c>
      <c r="B28" s="28">
        <f>(B7*G7+B8*G8+B9*G9+B10*G10+B11*G11+B12*G12+B13*G13+B14*G14+B15*G15+B16*G16+B17*G17+B18*G18+B2*G2+B3*G3+B6*G6+B5*G5+B4*G4+B19*G19)/SUM(B2:B18)</f>
        <v>11.691729323308271</v>
      </c>
      <c r="C28" s="47">
        <f>B28</f>
        <v>11.691729323308271</v>
      </c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21:C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11</v>
      </c>
      <c r="B2" s="29"/>
      <c r="C2" s="15">
        <v>3</v>
      </c>
      <c r="D2" s="9"/>
      <c r="E2" s="15">
        <v>1</v>
      </c>
      <c r="F2" s="5">
        <v>13</v>
      </c>
      <c r="G2" s="5">
        <v>10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12</v>
      </c>
      <c r="B3" s="30"/>
      <c r="C3" s="11">
        <v>11</v>
      </c>
      <c r="D3" s="9"/>
      <c r="E3" s="11">
        <v>6</v>
      </c>
      <c r="F3" s="1">
        <v>16</v>
      </c>
      <c r="G3" s="1">
        <v>9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13</v>
      </c>
      <c r="B4" s="30"/>
      <c r="C4" s="11">
        <v>17</v>
      </c>
      <c r="D4" s="9"/>
      <c r="E4" s="11">
        <v>10</v>
      </c>
      <c r="F4" s="1">
        <v>18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14</v>
      </c>
      <c r="B5" s="30"/>
      <c r="C5" s="11">
        <v>20</v>
      </c>
      <c r="D5" s="13"/>
      <c r="E5" s="11">
        <v>20</v>
      </c>
      <c r="F5" s="1">
        <v>28</v>
      </c>
      <c r="G5" s="1">
        <v>7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18</v>
      </c>
      <c r="B6" s="30"/>
      <c r="C6" s="11">
        <v>16</v>
      </c>
      <c r="D6" s="5">
        <v>7</v>
      </c>
      <c r="E6" s="1">
        <v>5</v>
      </c>
      <c r="F6" s="1">
        <v>16</v>
      </c>
      <c r="G6" s="1">
        <v>8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17</v>
      </c>
      <c r="B7" s="30"/>
      <c r="C7" s="11">
        <v>18</v>
      </c>
      <c r="D7" s="3"/>
      <c r="E7" s="1">
        <v>25</v>
      </c>
      <c r="F7" s="1">
        <v>20</v>
      </c>
      <c r="G7" s="1">
        <v>8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16</v>
      </c>
      <c r="B8" s="30"/>
      <c r="C8" s="11">
        <v>18</v>
      </c>
      <c r="D8" s="1">
        <v>3</v>
      </c>
      <c r="E8" s="1">
        <v>12</v>
      </c>
      <c r="F8" s="1">
        <v>16</v>
      </c>
      <c r="G8" s="1">
        <v>12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15</v>
      </c>
      <c r="B9" s="30"/>
      <c r="C9" s="11">
        <v>29</v>
      </c>
      <c r="D9" s="3"/>
      <c r="E9" s="1">
        <v>16</v>
      </c>
      <c r="F9" s="1">
        <v>20</v>
      </c>
      <c r="G9" s="1">
        <v>12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19</v>
      </c>
      <c r="B10" s="30">
        <v>85</v>
      </c>
      <c r="C10" s="11">
        <v>7</v>
      </c>
      <c r="D10" s="3"/>
      <c r="E10" s="1">
        <v>3</v>
      </c>
      <c r="F10" s="1">
        <v>12</v>
      </c>
      <c r="G10" s="1">
        <v>20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20</v>
      </c>
      <c r="B11" s="30"/>
      <c r="C11" s="11">
        <v>22</v>
      </c>
      <c r="D11" s="3"/>
      <c r="E11" s="1">
        <v>20</v>
      </c>
      <c r="F11" s="1">
        <v>22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21</v>
      </c>
      <c r="B12" s="30"/>
      <c r="C12" s="11">
        <v>16</v>
      </c>
      <c r="D12" s="3"/>
      <c r="E12" s="1">
        <v>17</v>
      </c>
      <c r="F12" s="1">
        <v>18</v>
      </c>
      <c r="G12" s="1">
        <v>7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22</v>
      </c>
      <c r="B13" s="30"/>
      <c r="C13" s="11">
        <v>13</v>
      </c>
      <c r="D13" s="3" t="s">
        <v>53</v>
      </c>
      <c r="E13" s="1">
        <v>18</v>
      </c>
      <c r="F13" s="1">
        <v>13</v>
      </c>
      <c r="G13" s="1">
        <v>8</v>
      </c>
      <c r="H13" s="18">
        <v>50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3</v>
      </c>
      <c r="B14" s="30"/>
      <c r="C14" s="11">
        <v>18</v>
      </c>
      <c r="D14" s="3" t="s">
        <v>53</v>
      </c>
      <c r="E14" s="1">
        <v>13</v>
      </c>
      <c r="F14" s="1">
        <v>12</v>
      </c>
      <c r="G14" s="1">
        <v>9</v>
      </c>
      <c r="H14" s="19"/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23</v>
      </c>
      <c r="B15" s="30"/>
      <c r="C15" s="11">
        <v>10</v>
      </c>
      <c r="D15" s="3"/>
      <c r="E15" s="1">
        <v>7</v>
      </c>
      <c r="F15" s="1">
        <v>15</v>
      </c>
      <c r="G15" s="1">
        <v>9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24</v>
      </c>
      <c r="B16" s="30">
        <v>30</v>
      </c>
      <c r="C16" s="11">
        <v>15</v>
      </c>
      <c r="D16" s="3" t="s">
        <v>54</v>
      </c>
      <c r="E16" s="1">
        <v>11</v>
      </c>
      <c r="F16" s="1">
        <v>12</v>
      </c>
      <c r="G16" s="1">
        <v>8</v>
      </c>
      <c r="H16" s="5">
        <f>B16/100+1</f>
        <v>1.3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10" t="s">
        <v>25</v>
      </c>
      <c r="B17" s="30"/>
      <c r="C17" s="11">
        <v>11</v>
      </c>
      <c r="D17" s="3" t="s">
        <v>55</v>
      </c>
      <c r="E17" s="1">
        <v>15</v>
      </c>
      <c r="F17" s="1">
        <v>12</v>
      </c>
      <c r="G17" s="1">
        <v>7</v>
      </c>
      <c r="H17" s="5">
        <f>B17/100+1</f>
        <v>1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10" t="s">
        <v>4</v>
      </c>
      <c r="B18" s="30">
        <v>158</v>
      </c>
      <c r="C18" s="11">
        <v>5</v>
      </c>
      <c r="D18" s="1">
        <v>13</v>
      </c>
      <c r="E18" s="1">
        <v>14</v>
      </c>
      <c r="F18" s="1">
        <v>18</v>
      </c>
      <c r="G18" s="1">
        <v>6</v>
      </c>
      <c r="H18" s="12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10" t="s">
        <v>5</v>
      </c>
      <c r="B19" s="31"/>
      <c r="C19" s="11">
        <v>100</v>
      </c>
      <c r="D19" s="1">
        <v>90</v>
      </c>
      <c r="E19" s="1">
        <v>30</v>
      </c>
      <c r="F19" s="1">
        <v>135</v>
      </c>
      <c r="G19" s="1">
        <v>10</v>
      </c>
      <c r="H19" s="1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5" t="s">
        <v>30</v>
      </c>
      <c r="R19" s="36"/>
    </row>
    <row r="20" spans="1:18" x14ac:dyDescent="0.25">
      <c r="A20" s="22" t="s">
        <v>7</v>
      </c>
      <c r="B20" s="2">
        <f>SUM(B2:B19)</f>
        <v>273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B24-B24*0.7</f>
        <v>801.06000000000017</v>
      </c>
    </row>
    <row r="21" spans="1:18" ht="16.5" thickBot="1" x14ac:dyDescent="0.3">
      <c r="A21" s="79" t="s">
        <v>38</v>
      </c>
      <c r="B21" s="80"/>
      <c r="C21" s="80"/>
      <c r="D21" s="34">
        <v>578</v>
      </c>
      <c r="E21" s="24"/>
      <c r="F21" s="24"/>
      <c r="G21" s="24"/>
      <c r="H21" s="24"/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ht="16.5" thickBot="1" x14ac:dyDescent="0.3">
      <c r="A22" s="83" t="s">
        <v>29</v>
      </c>
      <c r="B22" s="84"/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</v>
      </c>
      <c r="B23" s="45">
        <f>(B2*C2+B3*C3+B4*C4+B5*C5+B6*C6+B7*C7+B8*C8+B9*C9+B10*C10+B11*C11+B12*C12+B13*C13+B14*C14+B15*C15+B16*C16+B17*C17+B18*C18+B19*C19)*H16</f>
        <v>2385.5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B24-B24*0.4</f>
        <v>1602.1200000000001</v>
      </c>
    </row>
    <row r="24" spans="1:18" x14ac:dyDescent="0.25">
      <c r="A24" s="25" t="s">
        <v>9</v>
      </c>
      <c r="B24" s="26">
        <f>(B6*D6+B8*D8+B18*D18+B19*D19)*H16</f>
        <v>2670.2000000000003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B24-B24*0.7</f>
        <v>801.06000000000017</v>
      </c>
    </row>
    <row r="25" spans="1:18" ht="15.75" thickBot="1" x14ac:dyDescent="0.3">
      <c r="A25" s="25" t="s">
        <v>10</v>
      </c>
      <c r="B25" s="45">
        <f>(B3*E3+B4*E4+B5*E5+B6*E6+B7*E7+B8*E8+B9*E9+B10*E10+B11*E11+B12*E12+B13*E13+B14*E14+B15*E15+B16*E16+B17*E17+B18*E18+B2*E2+B19*E19)*H17</f>
        <v>2797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B24-B24*0.7</f>
        <v>801.06000000000017</v>
      </c>
    </row>
    <row r="26" spans="1:18" x14ac:dyDescent="0.25">
      <c r="A26" s="25" t="s">
        <v>2</v>
      </c>
      <c r="B26" s="26">
        <f>B5*F5+B6*F6+B7*F7+B8*F8+B9*F9+B10*F10+B11*F11+B12*F12+B13*F13+B14*F14+B15*F15+B16*F16+B17*F17+B18*F18+B4*F4+B3*F3+B2*F2+B19*F19</f>
        <v>4224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ht="15.75" thickBot="1" x14ac:dyDescent="0.3">
      <c r="A27" s="25" t="s">
        <v>28</v>
      </c>
      <c r="B27" s="26">
        <f>H13+H14</f>
        <v>50</v>
      </c>
      <c r="J27" s="4">
        <v>26</v>
      </c>
      <c r="K27" s="4">
        <v>11.9</v>
      </c>
      <c r="L27" s="4">
        <v>56</v>
      </c>
      <c r="M27" s="4">
        <v>19.100000000000001</v>
      </c>
    </row>
    <row r="28" spans="1:18" ht="15.75" thickBot="1" x14ac:dyDescent="0.3">
      <c r="A28" s="27" t="s">
        <v>0</v>
      </c>
      <c r="B28" s="28">
        <f>(B7*G7+B8*G8+B9*G9+B10*G10+B11*G11+B12*G12+B13*G13+B14*G14+B15*G15+B16*G16+B17*G17+B18*G18+B2*G2+B3*G3+B6*G6+B5*G5+B4*G4+B19*G19)/SUM(B2:B18)</f>
        <v>10.578754578754578</v>
      </c>
      <c r="C28" s="47">
        <f>B28</f>
        <v>10.578754578754578</v>
      </c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O29" t="s">
        <v>82</v>
      </c>
      <c r="P29">
        <f>B18*5*2</f>
        <v>1580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  <c r="O30" t="s">
        <v>83</v>
      </c>
      <c r="P30">
        <f>B18*2*10</f>
        <v>3160</v>
      </c>
    </row>
    <row r="31" spans="1:18" x14ac:dyDescent="0.25">
      <c r="O31" t="s">
        <v>84</v>
      </c>
      <c r="P31">
        <f>B18*2*3</f>
        <v>948</v>
      </c>
    </row>
  </sheetData>
  <mergeCells count="2">
    <mergeCell ref="A21:C21"/>
    <mergeCell ref="A22:B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10" sqref="B10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11</v>
      </c>
      <c r="B2" s="29"/>
      <c r="C2" s="15">
        <v>3</v>
      </c>
      <c r="D2" s="9"/>
      <c r="E2" s="15">
        <v>1</v>
      </c>
      <c r="F2" s="5">
        <v>13</v>
      </c>
      <c r="G2" s="5">
        <v>10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12</v>
      </c>
      <c r="B3" s="30"/>
      <c r="C3" s="11">
        <v>11</v>
      </c>
      <c r="D3" s="9"/>
      <c r="E3" s="11">
        <v>6</v>
      </c>
      <c r="F3" s="1">
        <v>16</v>
      </c>
      <c r="G3" s="1">
        <v>9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13</v>
      </c>
      <c r="B4" s="30"/>
      <c r="C4" s="11">
        <v>17</v>
      </c>
      <c r="D4" s="9"/>
      <c r="E4" s="11">
        <v>10</v>
      </c>
      <c r="F4" s="1">
        <v>18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14</v>
      </c>
      <c r="B5" s="30">
        <v>45</v>
      </c>
      <c r="C5" s="11">
        <v>20</v>
      </c>
      <c r="D5" s="13"/>
      <c r="E5" s="11">
        <v>20</v>
      </c>
      <c r="F5" s="1">
        <v>28</v>
      </c>
      <c r="G5" s="1">
        <v>7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18</v>
      </c>
      <c r="B6" s="30"/>
      <c r="C6" s="11">
        <v>16</v>
      </c>
      <c r="D6" s="5">
        <v>7</v>
      </c>
      <c r="E6" s="1">
        <v>5</v>
      </c>
      <c r="F6" s="1">
        <v>16</v>
      </c>
      <c r="G6" s="1">
        <v>8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17</v>
      </c>
      <c r="B7" s="30"/>
      <c r="C7" s="11">
        <v>18</v>
      </c>
      <c r="D7" s="3"/>
      <c r="E7" s="1">
        <v>25</v>
      </c>
      <c r="F7" s="1">
        <v>20</v>
      </c>
      <c r="G7" s="1">
        <v>8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16</v>
      </c>
      <c r="B8" s="30"/>
      <c r="C8" s="11">
        <v>18</v>
      </c>
      <c r="D8" s="1">
        <v>3</v>
      </c>
      <c r="E8" s="1">
        <v>12</v>
      </c>
      <c r="F8" s="1">
        <v>16</v>
      </c>
      <c r="G8" s="1">
        <v>12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15</v>
      </c>
      <c r="B9" s="30">
        <v>325</v>
      </c>
      <c r="C9" s="11">
        <v>29</v>
      </c>
      <c r="D9" s="3"/>
      <c r="E9" s="1">
        <v>16</v>
      </c>
      <c r="F9" s="1">
        <v>20</v>
      </c>
      <c r="G9" s="1">
        <v>12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19</v>
      </c>
      <c r="B10" s="30"/>
      <c r="C10" s="11">
        <v>7</v>
      </c>
      <c r="D10" s="3"/>
      <c r="E10" s="1">
        <v>3</v>
      </c>
      <c r="F10" s="1">
        <v>12</v>
      </c>
      <c r="G10" s="1">
        <v>20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20</v>
      </c>
      <c r="B11" s="30"/>
      <c r="C11" s="11">
        <v>22</v>
      </c>
      <c r="D11" s="3"/>
      <c r="E11" s="1">
        <v>20</v>
      </c>
      <c r="F11" s="1">
        <v>22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21</v>
      </c>
      <c r="B12" s="30"/>
      <c r="C12" s="11">
        <v>16</v>
      </c>
      <c r="D12" s="3"/>
      <c r="E12" s="1">
        <v>17</v>
      </c>
      <c r="F12" s="1">
        <v>18</v>
      </c>
      <c r="G12" s="1">
        <v>7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22</v>
      </c>
      <c r="B13" s="30"/>
      <c r="C13" s="11">
        <v>13</v>
      </c>
      <c r="D13" s="3" t="s">
        <v>53</v>
      </c>
      <c r="E13" s="1">
        <v>18</v>
      </c>
      <c r="F13" s="1">
        <v>13</v>
      </c>
      <c r="G13" s="1">
        <v>8</v>
      </c>
      <c r="H13" s="18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3</v>
      </c>
      <c r="B14" s="30">
        <v>167</v>
      </c>
      <c r="C14" s="11">
        <v>18</v>
      </c>
      <c r="D14" s="3" t="s">
        <v>53</v>
      </c>
      <c r="E14" s="1">
        <v>13</v>
      </c>
      <c r="F14" s="1">
        <v>12</v>
      </c>
      <c r="G14" s="1">
        <v>9</v>
      </c>
      <c r="H14" s="19">
        <v>32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23</v>
      </c>
      <c r="B15" s="30"/>
      <c r="C15" s="11">
        <v>10</v>
      </c>
      <c r="D15" s="3"/>
      <c r="E15" s="1">
        <v>7</v>
      </c>
      <c r="F15" s="1">
        <v>15</v>
      </c>
      <c r="G15" s="1">
        <v>9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24</v>
      </c>
      <c r="B16" s="30">
        <v>30</v>
      </c>
      <c r="C16" s="11">
        <v>15</v>
      </c>
      <c r="D16" s="3" t="s">
        <v>54</v>
      </c>
      <c r="E16" s="1">
        <v>11</v>
      </c>
      <c r="F16" s="1">
        <v>12</v>
      </c>
      <c r="G16" s="1">
        <v>8</v>
      </c>
      <c r="H16" s="5">
        <f>B16/100+1</f>
        <v>1.3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10" t="s">
        <v>25</v>
      </c>
      <c r="B17" s="30"/>
      <c r="C17" s="11">
        <v>11</v>
      </c>
      <c r="D17" s="3" t="s">
        <v>55</v>
      </c>
      <c r="E17" s="1">
        <v>15</v>
      </c>
      <c r="F17" s="1">
        <v>12</v>
      </c>
      <c r="G17" s="1">
        <v>7</v>
      </c>
      <c r="H17" s="5">
        <f>B17/100+1</f>
        <v>1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10" t="s">
        <v>4</v>
      </c>
      <c r="B18" s="30"/>
      <c r="C18" s="11">
        <v>5</v>
      </c>
      <c r="D18" s="1">
        <v>13</v>
      </c>
      <c r="E18" s="1">
        <v>14</v>
      </c>
      <c r="F18" s="1">
        <v>18</v>
      </c>
      <c r="G18" s="1">
        <v>6</v>
      </c>
      <c r="H18" s="12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10" t="s">
        <v>5</v>
      </c>
      <c r="B19" s="31">
        <v>1</v>
      </c>
      <c r="C19" s="11">
        <v>175</v>
      </c>
      <c r="D19" s="1"/>
      <c r="E19" s="1">
        <v>45</v>
      </c>
      <c r="F19" s="1">
        <v>135</v>
      </c>
      <c r="G19" s="1">
        <v>10</v>
      </c>
      <c r="H19" s="1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5" t="s">
        <v>30</v>
      </c>
      <c r="R19" s="36"/>
    </row>
    <row r="20" spans="1:18" x14ac:dyDescent="0.25">
      <c r="A20" s="22" t="s">
        <v>7</v>
      </c>
      <c r="B20" s="2">
        <f>SUM(B2:B19)</f>
        <v>568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B24-B24*0.7</f>
        <v>0</v>
      </c>
    </row>
    <row r="21" spans="1:18" ht="16.5" thickBot="1" x14ac:dyDescent="0.3">
      <c r="A21" s="79" t="s">
        <v>38</v>
      </c>
      <c r="B21" s="80"/>
      <c r="C21" s="80"/>
      <c r="D21" s="34">
        <v>570</v>
      </c>
      <c r="E21" s="24"/>
      <c r="F21" s="24"/>
      <c r="G21" s="24"/>
      <c r="H21" s="24"/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ht="16.5" thickBot="1" x14ac:dyDescent="0.3">
      <c r="A22" s="83" t="s">
        <v>29</v>
      </c>
      <c r="B22" s="84"/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</v>
      </c>
      <c r="B23" s="45">
        <f>(B2*C2+B3*C3+B4*C4+B5*C5+B6*C6+B7*C7+B8*C8+B9*C9+B10*C10+B11*C11+B12*C12+B13*C13+B14*C14+B15*C15+B16*C16+B17*C17+B18*C18+B19*C19)*H16</f>
        <v>18142.8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B24-B24*0.4</f>
        <v>0</v>
      </c>
    </row>
    <row r="24" spans="1:18" x14ac:dyDescent="0.25">
      <c r="A24" s="25" t="s">
        <v>9</v>
      </c>
      <c r="B24" s="26">
        <f>(B6*D6+B8*D8+B18*D18+B19*D19)*H16</f>
        <v>0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B24-B24*0.7</f>
        <v>0</v>
      </c>
    </row>
    <row r="25" spans="1:18" ht="15.75" thickBot="1" x14ac:dyDescent="0.3">
      <c r="A25" s="25" t="s">
        <v>10</v>
      </c>
      <c r="B25" s="45">
        <f>(B3*E3+B4*E4+B5*E5+B6*E6+B7*E7+B8*E8+B9*E9+B10*E10+B11*E11+B12*E12+B13*E13+B14*E14+B15*E15+B16*E16+B17*E17+B18*E18+B2*E2+B19*E19)*H17</f>
        <v>8646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B24-B24*0.7</f>
        <v>0</v>
      </c>
    </row>
    <row r="26" spans="1:18" x14ac:dyDescent="0.25">
      <c r="A26" s="25" t="s">
        <v>2</v>
      </c>
      <c r="B26" s="26">
        <f>B5*F5+B6*F6+B7*F7+B8*F8+B9*F9+B10*F10+B11*F11+B12*F12+B13*F13+B14*F14+B15*F15+B16*F16+B17*F17+B18*F18+B4*F4+B3*F3+B2*F2+B19*F19</f>
        <v>10259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ht="15.75" thickBot="1" x14ac:dyDescent="0.3">
      <c r="A27" s="25" t="s">
        <v>28</v>
      </c>
      <c r="B27" s="26">
        <f>H13+H14</f>
        <v>32</v>
      </c>
      <c r="J27" s="4">
        <v>26</v>
      </c>
      <c r="K27" s="4">
        <v>11.9</v>
      </c>
      <c r="L27" s="4">
        <v>56</v>
      </c>
      <c r="M27" s="4">
        <v>19.100000000000001</v>
      </c>
    </row>
    <row r="28" spans="1:18" ht="15.75" thickBot="1" x14ac:dyDescent="0.3">
      <c r="A28" s="27" t="s">
        <v>0</v>
      </c>
      <c r="B28" s="28">
        <f>(B7*G7+B8*G8+B9*G9+B10*G10+B11*G11+B12*G12+B13*G13+B14*G14+B15*G15+B16*G16+B17*G17+B18*G18+B2*G2+B3*G3+B6*G6+B5*G5+B4*G4+B19*G19)/SUM(B2:B18)</f>
        <v>10.525573192239859</v>
      </c>
      <c r="C28" s="47">
        <f>B28</f>
        <v>10.525573192239859</v>
      </c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21:C21"/>
    <mergeCell ref="A22:B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8" sqref="B8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11</v>
      </c>
      <c r="B2" s="29"/>
      <c r="C2" s="15">
        <v>3</v>
      </c>
      <c r="D2" s="9"/>
      <c r="E2" s="15">
        <v>1</v>
      </c>
      <c r="F2" s="5">
        <v>13</v>
      </c>
      <c r="G2" s="5">
        <v>10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12</v>
      </c>
      <c r="B3" s="30"/>
      <c r="C3" s="11">
        <v>11</v>
      </c>
      <c r="D3" s="9"/>
      <c r="E3" s="11">
        <v>6</v>
      </c>
      <c r="F3" s="1">
        <v>16</v>
      </c>
      <c r="G3" s="1">
        <v>9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13</v>
      </c>
      <c r="B4" s="30"/>
      <c r="C4" s="11">
        <v>17</v>
      </c>
      <c r="D4" s="9"/>
      <c r="E4" s="11">
        <v>10</v>
      </c>
      <c r="F4" s="1">
        <v>18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14</v>
      </c>
      <c r="B5" s="30">
        <v>40</v>
      </c>
      <c r="C5" s="11">
        <v>20</v>
      </c>
      <c r="D5" s="13"/>
      <c r="E5" s="11">
        <v>20</v>
      </c>
      <c r="F5" s="1">
        <v>28</v>
      </c>
      <c r="G5" s="1">
        <v>7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18</v>
      </c>
      <c r="B6" s="30"/>
      <c r="C6" s="11">
        <v>16</v>
      </c>
      <c r="D6" s="5">
        <v>7</v>
      </c>
      <c r="E6" s="1">
        <v>5</v>
      </c>
      <c r="F6" s="1">
        <v>16</v>
      </c>
      <c r="G6" s="1">
        <v>8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17</v>
      </c>
      <c r="B7" s="30">
        <v>330</v>
      </c>
      <c r="C7" s="11">
        <v>18</v>
      </c>
      <c r="D7" s="3"/>
      <c r="E7" s="1">
        <v>25</v>
      </c>
      <c r="F7" s="1">
        <v>20</v>
      </c>
      <c r="G7" s="1">
        <v>8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16</v>
      </c>
      <c r="B8" s="30"/>
      <c r="C8" s="11">
        <v>18</v>
      </c>
      <c r="D8" s="1">
        <v>3</v>
      </c>
      <c r="E8" s="1">
        <v>12</v>
      </c>
      <c r="F8" s="1">
        <v>16</v>
      </c>
      <c r="G8" s="1">
        <v>12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15</v>
      </c>
      <c r="B9" s="30"/>
      <c r="C9" s="11">
        <v>29</v>
      </c>
      <c r="D9" s="3"/>
      <c r="E9" s="1">
        <v>16</v>
      </c>
      <c r="F9" s="1">
        <v>20</v>
      </c>
      <c r="G9" s="1">
        <v>12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19</v>
      </c>
      <c r="B10" s="30"/>
      <c r="C10" s="11">
        <v>7</v>
      </c>
      <c r="D10" s="3"/>
      <c r="E10" s="1">
        <v>3</v>
      </c>
      <c r="F10" s="1">
        <v>12</v>
      </c>
      <c r="G10" s="1">
        <v>20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20</v>
      </c>
      <c r="B11" s="30"/>
      <c r="C11" s="11">
        <v>22</v>
      </c>
      <c r="D11" s="3"/>
      <c r="E11" s="1">
        <v>20</v>
      </c>
      <c r="F11" s="1">
        <v>22</v>
      </c>
      <c r="G11" s="1">
        <v>15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21</v>
      </c>
      <c r="B12" s="30"/>
      <c r="C12" s="11">
        <v>16</v>
      </c>
      <c r="D12" s="3"/>
      <c r="E12" s="1">
        <v>17</v>
      </c>
      <c r="F12" s="1">
        <v>18</v>
      </c>
      <c r="G12" s="1">
        <v>7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22</v>
      </c>
      <c r="B13" s="30">
        <v>142</v>
      </c>
      <c r="C13" s="11">
        <v>13</v>
      </c>
      <c r="D13" s="3" t="s">
        <v>53</v>
      </c>
      <c r="E13" s="1">
        <v>18</v>
      </c>
      <c r="F13" s="1">
        <v>13</v>
      </c>
      <c r="G13" s="1">
        <v>8</v>
      </c>
      <c r="H13" s="18">
        <v>30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3</v>
      </c>
      <c r="B14" s="30"/>
      <c r="C14" s="11">
        <v>18</v>
      </c>
      <c r="D14" s="3" t="s">
        <v>53</v>
      </c>
      <c r="E14" s="1">
        <v>13</v>
      </c>
      <c r="F14" s="1">
        <v>12</v>
      </c>
      <c r="G14" s="1">
        <v>9</v>
      </c>
      <c r="H14" s="19"/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23</v>
      </c>
      <c r="B15" s="30"/>
      <c r="C15" s="11">
        <v>10</v>
      </c>
      <c r="D15" s="3"/>
      <c r="E15" s="1">
        <v>7</v>
      </c>
      <c r="F15" s="1">
        <v>15</v>
      </c>
      <c r="G15" s="1">
        <v>9</v>
      </c>
      <c r="H15" s="12"/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24</v>
      </c>
      <c r="B16" s="30"/>
      <c r="C16" s="11">
        <v>15</v>
      </c>
      <c r="D16" s="3" t="s">
        <v>54</v>
      </c>
      <c r="E16" s="1">
        <v>11</v>
      </c>
      <c r="F16" s="1">
        <v>12</v>
      </c>
      <c r="G16" s="1">
        <v>8</v>
      </c>
      <c r="H16" s="5">
        <f>B16/100+1</f>
        <v>1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10" t="s">
        <v>25</v>
      </c>
      <c r="B17" s="30">
        <v>30</v>
      </c>
      <c r="C17" s="11">
        <v>11</v>
      </c>
      <c r="D17" s="3" t="s">
        <v>55</v>
      </c>
      <c r="E17" s="1">
        <v>15</v>
      </c>
      <c r="F17" s="1">
        <v>12</v>
      </c>
      <c r="G17" s="1">
        <v>7</v>
      </c>
      <c r="H17" s="5">
        <f>B17/100+1</f>
        <v>1.3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10" t="s">
        <v>4</v>
      </c>
      <c r="B18" s="30"/>
      <c r="C18" s="11">
        <v>5</v>
      </c>
      <c r="D18" s="1">
        <v>13</v>
      </c>
      <c r="E18" s="1">
        <v>14</v>
      </c>
      <c r="F18" s="1">
        <v>18</v>
      </c>
      <c r="G18" s="1">
        <v>6</v>
      </c>
      <c r="H18" s="12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10" t="s">
        <v>5</v>
      </c>
      <c r="B19" s="31">
        <v>1</v>
      </c>
      <c r="C19" s="11">
        <v>175</v>
      </c>
      <c r="D19" s="1"/>
      <c r="E19" s="1">
        <v>45</v>
      </c>
      <c r="F19" s="1">
        <v>135</v>
      </c>
      <c r="G19" s="1">
        <v>10</v>
      </c>
      <c r="H19" s="1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5" t="s">
        <v>30</v>
      </c>
      <c r="R19" s="36"/>
    </row>
    <row r="20" spans="1:18" x14ac:dyDescent="0.25">
      <c r="A20" s="22" t="s">
        <v>7</v>
      </c>
      <c r="B20" s="2">
        <f>SUM(B2:B19)</f>
        <v>543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B24-B24*0.7</f>
        <v>0</v>
      </c>
    </row>
    <row r="21" spans="1:18" ht="16.5" thickBot="1" x14ac:dyDescent="0.3">
      <c r="A21" s="79" t="s">
        <v>38</v>
      </c>
      <c r="B21" s="80"/>
      <c r="C21" s="80"/>
      <c r="D21" s="34">
        <v>551</v>
      </c>
      <c r="E21" s="24"/>
      <c r="F21" s="24"/>
      <c r="G21" s="24"/>
      <c r="H21" s="24"/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ht="16.5" thickBot="1" x14ac:dyDescent="0.3">
      <c r="A22" s="83" t="s">
        <v>29</v>
      </c>
      <c r="B22" s="84"/>
      <c r="J22" s="4">
        <v>21</v>
      </c>
      <c r="K22" s="4">
        <v>10.3</v>
      </c>
      <c r="L22" s="4">
        <v>51</v>
      </c>
      <c r="M22" s="4">
        <v>18.2</v>
      </c>
      <c r="N22" s="66">
        <v>121</v>
      </c>
      <c r="O22" s="66">
        <v>28</v>
      </c>
      <c r="Q22" s="32" t="s">
        <v>33</v>
      </c>
      <c r="R22" s="26" t="s">
        <v>37</v>
      </c>
    </row>
    <row r="23" spans="1:18" x14ac:dyDescent="0.25">
      <c r="A23" s="25" t="s">
        <v>1</v>
      </c>
      <c r="B23" s="45">
        <f>(B2*C2+B3*C3+B4*C4+B5*C5+B6*C6+B7*C7+B8*C8+B9*C9+B10*C10+B11*C11+B12*C12+B13*C13+B14*C14+B15*C15+B16*C16+B17*C17+B18*C18+B19*C19)*H16</f>
        <v>9091</v>
      </c>
      <c r="J23" s="4">
        <v>22</v>
      </c>
      <c r="K23" s="4">
        <v>10.6</v>
      </c>
      <c r="L23" s="4">
        <v>52</v>
      </c>
      <c r="M23" s="4">
        <v>18.399999999999999</v>
      </c>
      <c r="N23" s="66">
        <v>132</v>
      </c>
      <c r="O23" s="66">
        <v>29.1</v>
      </c>
      <c r="Q23" s="32" t="s">
        <v>34</v>
      </c>
      <c r="R23" s="26">
        <f>B24-B24*0.4</f>
        <v>0</v>
      </c>
    </row>
    <row r="24" spans="1:18" x14ac:dyDescent="0.25">
      <c r="A24" s="25" t="s">
        <v>9</v>
      </c>
      <c r="B24" s="26">
        <f>(B6*D6+B8*D8+B18*D18+B19*D19)*H16</f>
        <v>0</v>
      </c>
      <c r="J24" s="20">
        <v>23</v>
      </c>
      <c r="K24" s="20">
        <v>11</v>
      </c>
      <c r="L24" s="4">
        <v>53</v>
      </c>
      <c r="M24" s="4">
        <v>18.600000000000001</v>
      </c>
      <c r="N24" s="66">
        <v>137</v>
      </c>
      <c r="O24" s="66">
        <v>29.5</v>
      </c>
      <c r="Q24" s="32" t="s">
        <v>35</v>
      </c>
      <c r="R24" s="26">
        <f>B24-B24*0.7</f>
        <v>0</v>
      </c>
    </row>
    <row r="25" spans="1:18" ht="15.75" thickBot="1" x14ac:dyDescent="0.3">
      <c r="A25" s="25" t="s">
        <v>10</v>
      </c>
      <c r="B25" s="45">
        <f>(B3*E3+B4*E4+B5*E5+B6*E6+B7*E7+B8*E8+B9*E9+B10*E10+B11*E11+B12*E12+B13*E13+B14*E14+B15*E15+B16*E16+B17*E17+B18*E18+B2*E2+B19*E19)*H17</f>
        <v>15731.300000000001</v>
      </c>
      <c r="J25" s="4">
        <v>24</v>
      </c>
      <c r="K25" s="4">
        <v>11.3</v>
      </c>
      <c r="L25" s="4">
        <v>54</v>
      </c>
      <c r="M25" s="4">
        <v>18.8</v>
      </c>
      <c r="N25" s="66">
        <v>142</v>
      </c>
      <c r="O25" s="66">
        <v>30</v>
      </c>
      <c r="Q25" s="33" t="s">
        <v>36</v>
      </c>
      <c r="R25" s="37">
        <f>B24-B24*0.7</f>
        <v>0</v>
      </c>
    </row>
    <row r="26" spans="1:18" x14ac:dyDescent="0.25">
      <c r="A26" s="25" t="s">
        <v>2</v>
      </c>
      <c r="B26" s="26">
        <f>B5*F5+B6*F6+B7*F7+B8*F8+B9*F9+B10*F10+B11*F11+B12*F12+B13*F13+B14*F14+B15*F15+B16*F16+B17*F17+B18*F18+B4*F4+B3*F3+B2*F2+B19*F19</f>
        <v>10061</v>
      </c>
      <c r="J26" s="4">
        <v>25</v>
      </c>
      <c r="K26" s="4">
        <v>11.6</v>
      </c>
      <c r="L26" s="4">
        <v>55</v>
      </c>
      <c r="M26" s="4">
        <v>18.899999999999999</v>
      </c>
      <c r="N26" s="66">
        <v>157</v>
      </c>
      <c r="O26" s="66">
        <v>31.2</v>
      </c>
    </row>
    <row r="27" spans="1:18" ht="15.75" thickBot="1" x14ac:dyDescent="0.3">
      <c r="A27" s="25" t="s">
        <v>28</v>
      </c>
      <c r="B27" s="26">
        <f>H13+H14</f>
        <v>30</v>
      </c>
      <c r="J27" s="4">
        <v>26</v>
      </c>
      <c r="K27" s="4">
        <v>11.9</v>
      </c>
      <c r="L27" s="4">
        <v>56</v>
      </c>
      <c r="M27" s="4">
        <v>19.100000000000001</v>
      </c>
      <c r="N27" s="66">
        <v>167</v>
      </c>
      <c r="O27" s="66">
        <v>32</v>
      </c>
    </row>
    <row r="28" spans="1:18" ht="15.75" thickBot="1" x14ac:dyDescent="0.3">
      <c r="A28" s="27" t="s">
        <v>0</v>
      </c>
      <c r="B28" s="28">
        <f>(B7*G7+B8*G8+B9*G9+B10*G10+B11*G11+B12*G12+B13*G13+B14*G14+B15*G15+B16*G16+B17*G17+B18*G18+B2*G2+B3*G3+B6*G6+B5*G5+B4*G4+B19*G19)/SUM(B2:B18)</f>
        <v>7.8892988929889301</v>
      </c>
      <c r="C28" s="47">
        <f>B28</f>
        <v>7.8892988929889301</v>
      </c>
      <c r="J28" s="4">
        <v>27</v>
      </c>
      <c r="K28" s="4">
        <v>12.2</v>
      </c>
      <c r="L28" s="4">
        <v>57</v>
      </c>
      <c r="M28" s="4">
        <v>19.3</v>
      </c>
      <c r="N28" s="66">
        <v>168</v>
      </c>
      <c r="O28" s="66">
        <v>32.1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  <c r="N29" s="66">
        <v>220</v>
      </c>
      <c r="O29" s="66">
        <v>35.6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22:B22"/>
    <mergeCell ref="A21:C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B12" sqref="B12"/>
    </sheetView>
  </sheetViews>
  <sheetFormatPr baseColWidth="10" defaultColWidth="9.140625" defaultRowHeight="15" x14ac:dyDescent="0.25"/>
  <cols>
    <col min="1" max="1" width="19.710937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1"/>
      <c r="C2" s="15">
        <v>3</v>
      </c>
      <c r="D2" s="9"/>
      <c r="E2" s="15">
        <v>3</v>
      </c>
      <c r="F2" s="5">
        <v>20</v>
      </c>
      <c r="G2" s="5">
        <v>12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40</v>
      </c>
      <c r="B3" s="42">
        <v>20</v>
      </c>
      <c r="C3" s="11">
        <v>7</v>
      </c>
      <c r="D3" s="9"/>
      <c r="E3" s="11">
        <v>7</v>
      </c>
      <c r="F3" s="1">
        <v>21</v>
      </c>
      <c r="G3" s="1">
        <v>4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41</v>
      </c>
      <c r="B4" s="42"/>
      <c r="C4" s="11">
        <v>18</v>
      </c>
      <c r="D4" s="9"/>
      <c r="E4" s="11">
        <v>10</v>
      </c>
      <c r="F4" s="1">
        <v>24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42</v>
      </c>
      <c r="B5" s="42"/>
      <c r="C5" s="11">
        <v>11</v>
      </c>
      <c r="D5" s="9"/>
      <c r="E5" s="11">
        <v>19</v>
      </c>
      <c r="F5" s="1">
        <v>24</v>
      </c>
      <c r="G5" s="1">
        <v>6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43</v>
      </c>
      <c r="B6" s="42"/>
      <c r="C6" s="11">
        <v>19</v>
      </c>
      <c r="D6" s="9"/>
      <c r="E6" s="1">
        <v>26</v>
      </c>
      <c r="F6" s="1">
        <v>27</v>
      </c>
      <c r="G6" s="1">
        <v>5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44</v>
      </c>
      <c r="B7" s="42">
        <v>87</v>
      </c>
      <c r="C7" s="11">
        <v>28</v>
      </c>
      <c r="D7" s="9"/>
      <c r="E7" s="1">
        <v>17</v>
      </c>
      <c r="F7" s="1">
        <v>25</v>
      </c>
      <c r="G7" s="1">
        <v>6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49</v>
      </c>
      <c r="B8" s="42"/>
      <c r="C8" s="11">
        <v>0</v>
      </c>
      <c r="D8" s="44">
        <v>7</v>
      </c>
      <c r="E8" s="1">
        <v>2</v>
      </c>
      <c r="F8" s="1">
        <v>16</v>
      </c>
      <c r="G8" s="1">
        <v>3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50</v>
      </c>
      <c r="B9" s="42"/>
      <c r="C9" s="11">
        <v>0</v>
      </c>
      <c r="D9" s="44">
        <v>15</v>
      </c>
      <c r="E9" s="1">
        <v>5</v>
      </c>
      <c r="F9" s="1">
        <v>18</v>
      </c>
      <c r="G9" s="1">
        <v>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51</v>
      </c>
      <c r="B10" s="42"/>
      <c r="C10" s="11">
        <v>10</v>
      </c>
      <c r="D10" s="44">
        <v>5</v>
      </c>
      <c r="E10" s="1">
        <v>5</v>
      </c>
      <c r="F10" s="1">
        <v>13</v>
      </c>
      <c r="G10" s="1">
        <v>3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52</v>
      </c>
      <c r="B11" s="42">
        <v>22</v>
      </c>
      <c r="C11" s="11">
        <v>0</v>
      </c>
      <c r="D11" s="9"/>
      <c r="E11" s="1">
        <v>5</v>
      </c>
      <c r="F11" s="1">
        <v>10</v>
      </c>
      <c r="G11" s="1">
        <v>120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45</v>
      </c>
      <c r="B12" s="42"/>
      <c r="C12" s="11">
        <v>15</v>
      </c>
      <c r="D12" s="3" t="s">
        <v>53</v>
      </c>
      <c r="E12" s="1">
        <v>23</v>
      </c>
      <c r="F12" s="1">
        <v>16</v>
      </c>
      <c r="G12" s="1">
        <v>4</v>
      </c>
      <c r="H12" s="46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46</v>
      </c>
      <c r="B13" s="42">
        <v>305</v>
      </c>
      <c r="C13" s="11">
        <v>24</v>
      </c>
      <c r="D13" s="3" t="s">
        <v>53</v>
      </c>
      <c r="E13" s="1">
        <v>15</v>
      </c>
      <c r="F13" s="1">
        <v>14</v>
      </c>
      <c r="G13" s="1">
        <v>6</v>
      </c>
      <c r="H13" s="46">
        <v>50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47</v>
      </c>
      <c r="B14" s="42">
        <v>30</v>
      </c>
      <c r="C14" s="11">
        <v>10</v>
      </c>
      <c r="D14" s="9" t="s">
        <v>54</v>
      </c>
      <c r="E14" s="1">
        <v>13</v>
      </c>
      <c r="F14" s="1">
        <v>13</v>
      </c>
      <c r="G14" s="1">
        <v>5</v>
      </c>
      <c r="H14" s="5">
        <f>B14/100+1</f>
        <v>1.3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48</v>
      </c>
      <c r="B15" s="42">
        <v>30</v>
      </c>
      <c r="C15" s="11">
        <v>13</v>
      </c>
      <c r="D15" s="9" t="s">
        <v>55</v>
      </c>
      <c r="E15" s="1">
        <v>10</v>
      </c>
      <c r="F15" s="1">
        <v>13</v>
      </c>
      <c r="G15" s="1">
        <v>5</v>
      </c>
      <c r="H15" s="5">
        <f>B15/100+1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ht="15.75" thickBot="1" x14ac:dyDescent="0.3">
      <c r="A16" s="10" t="s">
        <v>5</v>
      </c>
      <c r="B16" s="43">
        <v>1</v>
      </c>
      <c r="C16" s="11">
        <v>100</v>
      </c>
      <c r="D16" s="1">
        <v>45</v>
      </c>
      <c r="E16" s="1">
        <v>100</v>
      </c>
      <c r="F16" s="1">
        <v>145</v>
      </c>
      <c r="G16" s="1">
        <v>10</v>
      </c>
      <c r="H16" s="12"/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22" t="s">
        <v>7</v>
      </c>
      <c r="B17" s="2">
        <f>SUM(B2:B16)</f>
        <v>495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79" t="s">
        <v>38</v>
      </c>
      <c r="B18" s="80"/>
      <c r="C18" s="80"/>
      <c r="D18" s="40">
        <v>569</v>
      </c>
      <c r="E18" s="24"/>
      <c r="F18" s="24"/>
      <c r="G18" s="24"/>
      <c r="H18" s="24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81" t="s">
        <v>29</v>
      </c>
      <c r="B19" s="8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8" t="s">
        <v>30</v>
      </c>
      <c r="R19" s="39"/>
    </row>
    <row r="20" spans="1:18" x14ac:dyDescent="0.25">
      <c r="A20" s="25" t="s">
        <v>1</v>
      </c>
      <c r="B20" s="26">
        <f>(B2*C2+B3*C3+B4*C4+B5*C5+B6*C6+B7*C7+B8*C8+B9*C9+B10*C10+B11*C11+B12*C12+B13*C13+B14*C14+B15*C15+B16*C16)*H15</f>
        <v>13891.800000000001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B21-B21*0.7</f>
        <v>17.550000000000004</v>
      </c>
    </row>
    <row r="21" spans="1:18" x14ac:dyDescent="0.25">
      <c r="A21" s="25" t="s">
        <v>9</v>
      </c>
      <c r="B21" s="26">
        <f>(B8*D8+B9*D9+B10*D10+B16*D16)*H14</f>
        <v>58.5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10</v>
      </c>
      <c r="B22" s="26">
        <f>(B3*E3+B4*E4+B5*E5+B6*E6+B7*E7+B8*E8+B9*E9+B10*E10+B11*E11+B12*E12+B13*E13+B14*E14+B15*E15+B2*E2+B16*E16)*H14</f>
        <v>9222.2000000000007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2</v>
      </c>
      <c r="B23" s="26">
        <f>B5*F5+B6*F6+B7*F7+B8*F8+B9*F9+B10*F10+B11*F11+B12*F12+B13*F13+B14*F14+B15*F15+B4*F4+B3*F3+B2*F2+B16*F16</f>
        <v>8010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B21-B21*0.4</f>
        <v>35.099999999999994</v>
      </c>
    </row>
    <row r="24" spans="1:18" ht="15.75" thickBot="1" x14ac:dyDescent="0.3">
      <c r="A24" s="25" t="s">
        <v>28</v>
      </c>
      <c r="B24" s="26">
        <f>H12+H13</f>
        <v>50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B21-B21*0.7</f>
        <v>17.550000000000004</v>
      </c>
    </row>
    <row r="25" spans="1:18" ht="15.75" thickBot="1" x14ac:dyDescent="0.3">
      <c r="A25" s="27" t="s">
        <v>0</v>
      </c>
      <c r="B25" s="28">
        <f>(B7*G7+B8*G8+B9*G9+B10*G10+B11*G11+B12*G12+B13*G13+B14*G14+B15*G15+B2*G2+B3*G3+B6*G6+B5*G5+B4*G4+B16*G16-B11*5*12)/B17</f>
        <v>8.2060606060606069</v>
      </c>
      <c r="C25" s="47">
        <f>B25</f>
        <v>8.2060606060606069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B21-B21*0.7</f>
        <v>17.550000000000004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8:C18"/>
    <mergeCell ref="A19:B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E23" sqref="E23"/>
    </sheetView>
  </sheetViews>
  <sheetFormatPr baseColWidth="10" defaultColWidth="9.140625" defaultRowHeight="15" x14ac:dyDescent="0.25"/>
  <cols>
    <col min="1" max="1" width="19.710937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1"/>
      <c r="C2" s="15">
        <v>3</v>
      </c>
      <c r="D2" s="9"/>
      <c r="E2" s="15">
        <v>3</v>
      </c>
      <c r="F2" s="5">
        <v>20</v>
      </c>
      <c r="G2" s="5">
        <v>12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40</v>
      </c>
      <c r="B3" s="42"/>
      <c r="C3" s="11">
        <v>7</v>
      </c>
      <c r="D3" s="9"/>
      <c r="E3" s="11">
        <v>7</v>
      </c>
      <c r="F3" s="1">
        <v>21</v>
      </c>
      <c r="G3" s="1">
        <v>4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41</v>
      </c>
      <c r="B4" s="42"/>
      <c r="C4" s="11">
        <v>18</v>
      </c>
      <c r="D4" s="9"/>
      <c r="E4" s="11">
        <v>10</v>
      </c>
      <c r="F4" s="1">
        <v>24</v>
      </c>
      <c r="G4" s="1">
        <v>7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42</v>
      </c>
      <c r="B5" s="42"/>
      <c r="C5" s="11">
        <v>11</v>
      </c>
      <c r="D5" s="9"/>
      <c r="E5" s="11">
        <v>19</v>
      </c>
      <c r="F5" s="1">
        <v>24</v>
      </c>
      <c r="G5" s="1">
        <v>6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43</v>
      </c>
      <c r="B6" s="42">
        <v>145</v>
      </c>
      <c r="C6" s="11">
        <v>19</v>
      </c>
      <c r="D6" s="9"/>
      <c r="E6" s="1">
        <v>26</v>
      </c>
      <c r="F6" s="1">
        <v>27</v>
      </c>
      <c r="G6" s="1">
        <v>5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44</v>
      </c>
      <c r="B7" s="42"/>
      <c r="C7" s="11">
        <v>28</v>
      </c>
      <c r="D7" s="9"/>
      <c r="E7" s="1">
        <v>17</v>
      </c>
      <c r="F7" s="1">
        <v>25</v>
      </c>
      <c r="G7" s="1">
        <v>6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49</v>
      </c>
      <c r="B8" s="42"/>
      <c r="C8" s="11">
        <v>0</v>
      </c>
      <c r="D8" s="44">
        <v>7</v>
      </c>
      <c r="E8" s="1">
        <v>2</v>
      </c>
      <c r="F8" s="1">
        <v>16</v>
      </c>
      <c r="G8" s="1">
        <v>3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50</v>
      </c>
      <c r="B9" s="42"/>
      <c r="C9" s="11">
        <v>0</v>
      </c>
      <c r="D9" s="44">
        <v>15</v>
      </c>
      <c r="E9" s="1">
        <v>5</v>
      </c>
      <c r="F9" s="1">
        <v>18</v>
      </c>
      <c r="G9" s="1">
        <v>2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51</v>
      </c>
      <c r="B10" s="42"/>
      <c r="C10" s="11">
        <v>10</v>
      </c>
      <c r="D10" s="44">
        <v>5</v>
      </c>
      <c r="E10" s="1">
        <v>5</v>
      </c>
      <c r="F10" s="1">
        <v>13</v>
      </c>
      <c r="G10" s="1">
        <v>3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52</v>
      </c>
      <c r="B11" s="42">
        <v>22</v>
      </c>
      <c r="C11" s="11">
        <v>0</v>
      </c>
      <c r="D11" s="9"/>
      <c r="E11" s="1">
        <v>5</v>
      </c>
      <c r="F11" s="1">
        <v>10</v>
      </c>
      <c r="G11" s="1">
        <v>120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45</v>
      </c>
      <c r="B12" s="42">
        <v>305</v>
      </c>
      <c r="C12" s="11">
        <v>15</v>
      </c>
      <c r="D12" s="3" t="s">
        <v>53</v>
      </c>
      <c r="E12" s="1">
        <v>23</v>
      </c>
      <c r="F12" s="1">
        <v>16</v>
      </c>
      <c r="G12" s="1">
        <v>4</v>
      </c>
      <c r="H12" s="46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46</v>
      </c>
      <c r="B13" s="42"/>
      <c r="C13" s="11">
        <v>24</v>
      </c>
      <c r="D13" s="3" t="s">
        <v>53</v>
      </c>
      <c r="E13" s="1">
        <v>15</v>
      </c>
      <c r="F13" s="1">
        <v>14</v>
      </c>
      <c r="G13" s="1">
        <v>6</v>
      </c>
      <c r="H13" s="46">
        <v>50</v>
      </c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47</v>
      </c>
      <c r="B14" s="42"/>
      <c r="C14" s="11">
        <v>10</v>
      </c>
      <c r="D14" s="9" t="s">
        <v>54</v>
      </c>
      <c r="E14" s="1">
        <v>13</v>
      </c>
      <c r="F14" s="1">
        <v>13</v>
      </c>
      <c r="G14" s="1">
        <v>5</v>
      </c>
      <c r="H14" s="5">
        <f>B14/100+1</f>
        <v>1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48</v>
      </c>
      <c r="B15" s="42">
        <v>30</v>
      </c>
      <c r="C15" s="11">
        <v>13</v>
      </c>
      <c r="D15" s="9" t="s">
        <v>55</v>
      </c>
      <c r="E15" s="1">
        <v>10</v>
      </c>
      <c r="F15" s="1">
        <v>13</v>
      </c>
      <c r="G15" s="1">
        <v>5</v>
      </c>
      <c r="H15" s="5">
        <f>B15/100+1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ht="15.75" thickBot="1" x14ac:dyDescent="0.3">
      <c r="A16" s="10" t="s">
        <v>5</v>
      </c>
      <c r="B16" s="43">
        <v>1</v>
      </c>
      <c r="C16" s="11">
        <v>100</v>
      </c>
      <c r="D16" s="1">
        <v>45</v>
      </c>
      <c r="E16" s="1">
        <v>100</v>
      </c>
      <c r="F16" s="1">
        <v>145</v>
      </c>
      <c r="G16" s="1">
        <v>10</v>
      </c>
      <c r="H16" s="12"/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x14ac:dyDescent="0.25">
      <c r="A17" s="22" t="s">
        <v>7</v>
      </c>
      <c r="B17" s="2">
        <f>SUM(B2:B16)</f>
        <v>503</v>
      </c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6.5" thickBot="1" x14ac:dyDescent="0.3">
      <c r="A18" s="79" t="s">
        <v>38</v>
      </c>
      <c r="B18" s="80"/>
      <c r="C18" s="80"/>
      <c r="D18" s="40">
        <v>569</v>
      </c>
      <c r="E18" s="24"/>
      <c r="F18" s="24"/>
      <c r="G18" s="24"/>
      <c r="H18" s="24"/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81" t="s">
        <v>29</v>
      </c>
      <c r="B19" s="82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38" t="s">
        <v>30</v>
      </c>
      <c r="R19" s="39"/>
    </row>
    <row r="20" spans="1:18" x14ac:dyDescent="0.25">
      <c r="A20" s="25" t="s">
        <v>1</v>
      </c>
      <c r="B20" s="26">
        <f>(B2*C2+B3*C3+B4*C4+B5*C5+B6*C6+B7*C7+B8*C8+B9*C9+B10*C10+B11*C11+B12*C12+B13*C13+B14*C14+B15*C15+B16*C16)*H15</f>
        <v>10166</v>
      </c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B21-B21*0.7</f>
        <v>13.500000000000004</v>
      </c>
    </row>
    <row r="21" spans="1:18" x14ac:dyDescent="0.25">
      <c r="A21" s="25" t="s">
        <v>9</v>
      </c>
      <c r="B21" s="26">
        <f>(B8*D8+B9*D9+B10*D10+B16*D16)*H14</f>
        <v>45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10</v>
      </c>
      <c r="B22" s="26">
        <f>(B3*E3+B4*E4+B5*E5+B6*E6+B7*E7+B8*E8+B9*E9+B10*E10+B11*E11+B12*E12+B13*E13+B14*E14+B15*E15+B2*E2+B16*E16)*H14</f>
        <v>11295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2</v>
      </c>
      <c r="B23" s="26">
        <f>B5*F5+B6*F6+B7*F7+B8*F8+B9*F9+B10*F10+B11*F11+B12*F12+B13*F13+B14*F14+B15*F15+B4*F4+B3*F3+B2*F2+B16*F16</f>
        <v>9550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B21-B21*0.4</f>
        <v>27</v>
      </c>
    </row>
    <row r="24" spans="1:18" ht="15.75" thickBot="1" x14ac:dyDescent="0.3">
      <c r="A24" s="25" t="s">
        <v>28</v>
      </c>
      <c r="B24" s="26">
        <f>H12+H13</f>
        <v>50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B21-B21*0.7</f>
        <v>13.500000000000004</v>
      </c>
    </row>
    <row r="25" spans="1:18" ht="15.75" thickBot="1" x14ac:dyDescent="0.3">
      <c r="A25" s="27" t="s">
        <v>0</v>
      </c>
      <c r="B25" s="28">
        <f>(B7*G7+B8*G8+B9*G9+B10*G10+B11*G11+B12*G12+B13*G13+B14*G14+B15*G15+B2*G2+B3*G3+B6*G6+B5*G5+B4*G4+B16*G16-B11*5*12)/B17</f>
        <v>6.8091451292246523</v>
      </c>
      <c r="C25" s="47">
        <f>B25</f>
        <v>6.8091451292246523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B21-B21*0.7</f>
        <v>13.500000000000004</v>
      </c>
    </row>
    <row r="26" spans="1:18" x14ac:dyDescent="0.25"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8:C18"/>
    <mergeCell ref="A19:B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R23" sqref="Q23:R23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8"/>
      <c r="C2" s="15">
        <v>2</v>
      </c>
      <c r="D2" s="9"/>
      <c r="E2" s="15">
        <v>2</v>
      </c>
      <c r="F2" s="5">
        <v>12</v>
      </c>
      <c r="G2" s="5">
        <v>11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62</v>
      </c>
      <c r="B3" s="49"/>
      <c r="C3" s="11">
        <v>10</v>
      </c>
      <c r="D3" s="9"/>
      <c r="E3" s="11">
        <v>8</v>
      </c>
      <c r="F3" s="1">
        <v>17</v>
      </c>
      <c r="G3" s="1">
        <v>8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63</v>
      </c>
      <c r="B4" s="49"/>
      <c r="C4" s="11">
        <v>10</v>
      </c>
      <c r="D4" s="9"/>
      <c r="E4" s="11">
        <v>10</v>
      </c>
      <c r="F4" s="1">
        <v>18</v>
      </c>
      <c r="G4" s="1">
        <v>8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64</v>
      </c>
      <c r="B5" s="49"/>
      <c r="C5" s="11">
        <v>19</v>
      </c>
      <c r="D5" s="13"/>
      <c r="E5" s="11">
        <v>18</v>
      </c>
      <c r="F5" s="1">
        <v>25</v>
      </c>
      <c r="G5" s="1">
        <v>10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56</v>
      </c>
      <c r="B6" s="49"/>
      <c r="C6" s="11">
        <v>14</v>
      </c>
      <c r="D6" s="5">
        <v>8</v>
      </c>
      <c r="E6" s="1">
        <v>12</v>
      </c>
      <c r="F6" s="1">
        <v>20</v>
      </c>
      <c r="G6" s="1">
        <v>4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65</v>
      </c>
      <c r="B7" s="49"/>
      <c r="C7" s="11">
        <v>20</v>
      </c>
      <c r="D7" s="3"/>
      <c r="E7" s="1">
        <v>25</v>
      </c>
      <c r="F7" s="1">
        <v>19</v>
      </c>
      <c r="G7" s="1">
        <v>9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57</v>
      </c>
      <c r="B8" s="49">
        <v>99</v>
      </c>
      <c r="C8" s="11">
        <v>0</v>
      </c>
      <c r="D8" s="1">
        <v>13</v>
      </c>
      <c r="E8" s="1">
        <v>5</v>
      </c>
      <c r="F8" s="1">
        <v>13</v>
      </c>
      <c r="G8" s="1">
        <v>9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66</v>
      </c>
      <c r="B9" s="49">
        <v>30</v>
      </c>
      <c r="C9" s="11">
        <v>22</v>
      </c>
      <c r="D9" s="3"/>
      <c r="E9" s="1">
        <v>16</v>
      </c>
      <c r="F9" s="1">
        <v>21</v>
      </c>
      <c r="G9" s="1">
        <v>14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67</v>
      </c>
      <c r="B10" s="49"/>
      <c r="C10" s="11">
        <v>28</v>
      </c>
      <c r="D10" s="3"/>
      <c r="E10" s="1">
        <v>17</v>
      </c>
      <c r="F10" s="1">
        <v>19</v>
      </c>
      <c r="G10" s="1">
        <v>11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68</v>
      </c>
      <c r="B11" s="49"/>
      <c r="C11" s="11">
        <v>6</v>
      </c>
      <c r="D11" s="3"/>
      <c r="E11" s="1">
        <v>5</v>
      </c>
      <c r="F11" s="1">
        <v>8</v>
      </c>
      <c r="G11" s="1">
        <v>8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49"/>
      <c r="C12" s="11">
        <v>15</v>
      </c>
      <c r="D12" s="3"/>
      <c r="E12" s="1">
        <v>16</v>
      </c>
      <c r="F12" s="1">
        <v>12</v>
      </c>
      <c r="G12" s="1">
        <v>10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60</v>
      </c>
      <c r="B13" s="49"/>
      <c r="C13" s="11">
        <v>15</v>
      </c>
      <c r="D13" s="3" t="s">
        <v>53</v>
      </c>
      <c r="E13" s="1">
        <v>14</v>
      </c>
      <c r="F13" s="1">
        <v>10</v>
      </c>
      <c r="G13" s="1">
        <v>10</v>
      </c>
      <c r="H13" s="52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61</v>
      </c>
      <c r="B14" s="49"/>
      <c r="C14" s="11">
        <v>19</v>
      </c>
      <c r="D14" s="3" t="s">
        <v>53</v>
      </c>
      <c r="E14" s="1">
        <v>18</v>
      </c>
      <c r="F14" s="1">
        <v>13</v>
      </c>
      <c r="G14" s="1">
        <v>11</v>
      </c>
      <c r="H14" s="62"/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59</v>
      </c>
      <c r="B15" s="49">
        <v>30</v>
      </c>
      <c r="C15" s="11">
        <v>12</v>
      </c>
      <c r="D15" s="3" t="s">
        <v>54</v>
      </c>
      <c r="E15" s="1">
        <v>10</v>
      </c>
      <c r="F15" s="1">
        <v>8</v>
      </c>
      <c r="G15" s="1">
        <v>8</v>
      </c>
      <c r="H15" s="5">
        <f>B15/100+1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58</v>
      </c>
      <c r="B16" s="49"/>
      <c r="C16" s="11">
        <v>10</v>
      </c>
      <c r="D16" s="3" t="s">
        <v>55</v>
      </c>
      <c r="E16" s="1">
        <v>12</v>
      </c>
      <c r="F16" s="1">
        <v>8</v>
      </c>
      <c r="G16" s="1">
        <v>10</v>
      </c>
      <c r="H16" s="5">
        <f>B16/100+1</f>
        <v>1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5.75" thickBot="1" x14ac:dyDescent="0.3">
      <c r="A17" s="10" t="s">
        <v>5</v>
      </c>
      <c r="B17" s="50"/>
      <c r="C17" s="11">
        <v>110</v>
      </c>
      <c r="D17" s="1">
        <v>20</v>
      </c>
      <c r="E17" s="1">
        <v>85</v>
      </c>
      <c r="F17" s="1">
        <v>135</v>
      </c>
      <c r="G17" s="1">
        <v>10</v>
      </c>
      <c r="H17" s="12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22" t="s">
        <v>7</v>
      </c>
      <c r="B18" s="2">
        <f>SUM(B2:B17)</f>
        <v>159</v>
      </c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79" t="s">
        <v>38</v>
      </c>
      <c r="B19" s="80"/>
      <c r="C19" s="80"/>
      <c r="D19" s="51">
        <v>599</v>
      </c>
      <c r="E19" s="24"/>
      <c r="F19" s="24"/>
      <c r="G19" s="24"/>
      <c r="H19" s="24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53" t="s">
        <v>30</v>
      </c>
      <c r="R19" s="54"/>
    </row>
    <row r="20" spans="1:18" ht="16.5" thickBot="1" x14ac:dyDescent="0.3">
      <c r="A20" s="85" t="s">
        <v>29</v>
      </c>
      <c r="B20" s="86"/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B22-B22*0.7</f>
        <v>501.93000000000006</v>
      </c>
    </row>
    <row r="21" spans="1:18" x14ac:dyDescent="0.25">
      <c r="A21" s="25" t="s">
        <v>1</v>
      </c>
      <c r="B21" s="45">
        <f>(B2*C2+B3*C3+B4*C4+B5*C5+B6*C6+B7*C7+B8*C8+B9*C9+B10*C10+B11*C11+B12*C12+B13*C13+B14*C14+B15*C15+B16*C16+B17*C17)*H15</f>
        <v>1326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9</v>
      </c>
      <c r="B22" s="26">
        <f>(B6*D6+B8*D8+B17*D17)*H15</f>
        <v>1673.1000000000001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10</v>
      </c>
      <c r="B23" s="45">
        <f>(B3*E3+B4*E4+B5*E5+B6*E6+B7*E7+B8*E8+B9*E9+B10*E10+B11*E11+B12*E12+B13*E13+B14*E14+B15*E15+B16*E16+B2*E2+B17*E17)*H16</f>
        <v>1275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B22-B22*0.4</f>
        <v>1003.86</v>
      </c>
    </row>
    <row r="24" spans="1:18" x14ac:dyDescent="0.25">
      <c r="A24" s="25" t="s">
        <v>2</v>
      </c>
      <c r="B24" s="26">
        <f>B5*F5+B6*F6+B7*F7+B8*F8+B9*F9+B10*F10+B11*F11+B12*F12+B13*F13+B14*F14+B15*F15+B16*F16+B4*F4+B3*F3+B2*F2+B17*F17</f>
        <v>2157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B22-B22*0.7</f>
        <v>501.93000000000006</v>
      </c>
    </row>
    <row r="25" spans="1:18" ht="15.75" thickBot="1" x14ac:dyDescent="0.3">
      <c r="A25" s="25" t="s">
        <v>28</v>
      </c>
      <c r="B25" s="26">
        <f>H13+H14</f>
        <v>0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B22-B22*0.7</f>
        <v>501.93000000000006</v>
      </c>
    </row>
    <row r="26" spans="1:18" ht="15.75" thickBot="1" x14ac:dyDescent="0.3">
      <c r="A26" s="27" t="s">
        <v>0</v>
      </c>
      <c r="B26" s="28">
        <f>(B7*G7+B8*G8+B9*G9+B10*G10+B11*G11+B12*G12+B13*G13+B14*G14+B15*G15+B16*G16+B2*G2+B3*G3+B6*G6+B5*G5+B4*G4+B17*G17)/SUM(B2:B16)</f>
        <v>9.7547169811320753</v>
      </c>
      <c r="C26" s="47">
        <f>B26</f>
        <v>9.7547169811320753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9:C19"/>
    <mergeCell ref="A20:B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selection activeCell="H15" sqref="H15"/>
    </sheetView>
  </sheetViews>
  <sheetFormatPr baseColWidth="10" defaultColWidth="9.140625" defaultRowHeight="15" x14ac:dyDescent="0.25"/>
  <cols>
    <col min="1" max="1" width="19.140625" bestFit="1" customWidth="1"/>
    <col min="2" max="2" width="10.28515625" bestFit="1" customWidth="1"/>
    <col min="3" max="3" width="10" bestFit="1" customWidth="1"/>
    <col min="4" max="4" width="7" bestFit="1" customWidth="1"/>
    <col min="5" max="5" width="10.28515625" bestFit="1" customWidth="1"/>
    <col min="6" max="6" width="4.7109375" bestFit="1" customWidth="1"/>
    <col min="7" max="7" width="9.140625" bestFit="1" customWidth="1"/>
    <col min="8" max="8" width="17" bestFit="1" customWidth="1"/>
    <col min="9" max="9" width="3.28515625" customWidth="1"/>
    <col min="10" max="10" width="14.7109375" bestFit="1" customWidth="1"/>
    <col min="11" max="11" width="12.140625" bestFit="1" customWidth="1"/>
    <col min="12" max="12" width="15.140625" bestFit="1" customWidth="1"/>
    <col min="13" max="13" width="10.85546875" bestFit="1" customWidth="1"/>
    <col min="14" max="14" width="15.140625" bestFit="1" customWidth="1"/>
    <col min="15" max="15" width="10.85546875" bestFit="1" customWidth="1"/>
    <col min="16" max="16" width="15.140625" bestFit="1" customWidth="1"/>
    <col min="17" max="17" width="43.5703125" bestFit="1" customWidth="1"/>
  </cols>
  <sheetData>
    <row r="1" spans="1:15" ht="16.5" thickBot="1" x14ac:dyDescent="0.3">
      <c r="A1" s="6" t="s">
        <v>8</v>
      </c>
      <c r="B1" s="23" t="s">
        <v>6</v>
      </c>
      <c r="C1" s="16" t="s">
        <v>1</v>
      </c>
      <c r="D1" s="16" t="s">
        <v>9</v>
      </c>
      <c r="E1" s="16" t="s">
        <v>10</v>
      </c>
      <c r="F1" s="16" t="s">
        <v>2</v>
      </c>
      <c r="G1" s="16" t="s">
        <v>0</v>
      </c>
      <c r="H1" s="17" t="s">
        <v>26</v>
      </c>
      <c r="J1" s="6" t="s">
        <v>27</v>
      </c>
      <c r="K1" s="7" t="s">
        <v>28</v>
      </c>
      <c r="L1" s="7" t="s">
        <v>27</v>
      </c>
      <c r="M1" s="7" t="s">
        <v>28</v>
      </c>
      <c r="N1" s="7" t="s">
        <v>27</v>
      </c>
      <c r="O1" s="8" t="s">
        <v>28</v>
      </c>
    </row>
    <row r="2" spans="1:15" x14ac:dyDescent="0.25">
      <c r="A2" s="14" t="s">
        <v>39</v>
      </c>
      <c r="B2" s="48"/>
      <c r="C2" s="15">
        <v>2</v>
      </c>
      <c r="D2" s="9"/>
      <c r="E2" s="15">
        <v>2</v>
      </c>
      <c r="F2" s="5">
        <v>12</v>
      </c>
      <c r="G2" s="5">
        <v>11</v>
      </c>
      <c r="H2" s="9"/>
      <c r="J2" s="4">
        <v>1</v>
      </c>
      <c r="K2" s="4">
        <v>0.7</v>
      </c>
      <c r="L2" s="4">
        <v>31</v>
      </c>
      <c r="M2" s="4">
        <v>13.4</v>
      </c>
      <c r="N2" s="20">
        <v>61</v>
      </c>
      <c r="O2" s="21">
        <v>20</v>
      </c>
    </row>
    <row r="3" spans="1:15" x14ac:dyDescent="0.25">
      <c r="A3" s="10" t="s">
        <v>62</v>
      </c>
      <c r="B3" s="49"/>
      <c r="C3" s="11">
        <v>10</v>
      </c>
      <c r="D3" s="9"/>
      <c r="E3" s="11">
        <v>8</v>
      </c>
      <c r="F3" s="1">
        <v>17</v>
      </c>
      <c r="G3" s="1">
        <v>8</v>
      </c>
      <c r="H3" s="9"/>
      <c r="J3" s="4">
        <v>2</v>
      </c>
      <c r="K3" s="4">
        <v>1.4</v>
      </c>
      <c r="L3" s="4">
        <v>32</v>
      </c>
      <c r="M3" s="4">
        <v>13.7</v>
      </c>
      <c r="N3" s="4">
        <v>62</v>
      </c>
      <c r="O3" s="4">
        <v>20.2</v>
      </c>
    </row>
    <row r="4" spans="1:15" x14ac:dyDescent="0.25">
      <c r="A4" s="10" t="s">
        <v>63</v>
      </c>
      <c r="B4" s="49"/>
      <c r="C4" s="11">
        <v>10</v>
      </c>
      <c r="D4" s="9"/>
      <c r="E4" s="11">
        <v>10</v>
      </c>
      <c r="F4" s="1">
        <v>18</v>
      </c>
      <c r="G4" s="1">
        <v>8</v>
      </c>
      <c r="H4" s="9"/>
      <c r="J4" s="4">
        <v>3</v>
      </c>
      <c r="K4" s="4">
        <v>2</v>
      </c>
      <c r="L4" s="20">
        <v>33</v>
      </c>
      <c r="M4" s="21">
        <v>14</v>
      </c>
      <c r="N4" s="4">
        <v>63</v>
      </c>
      <c r="O4" s="4">
        <v>20.399999999999999</v>
      </c>
    </row>
    <row r="5" spans="1:15" x14ac:dyDescent="0.25">
      <c r="A5" s="10" t="s">
        <v>64</v>
      </c>
      <c r="B5" s="49">
        <v>120</v>
      </c>
      <c r="C5" s="11">
        <v>19</v>
      </c>
      <c r="D5" s="13"/>
      <c r="E5" s="11">
        <v>18</v>
      </c>
      <c r="F5" s="1">
        <v>25</v>
      </c>
      <c r="G5" s="1">
        <v>10</v>
      </c>
      <c r="H5" s="9"/>
      <c r="J5" s="4">
        <v>4</v>
      </c>
      <c r="K5" s="4">
        <v>2.6</v>
      </c>
      <c r="L5" s="4">
        <v>34</v>
      </c>
      <c r="M5" s="4">
        <v>14.2</v>
      </c>
      <c r="N5" s="4">
        <v>64</v>
      </c>
      <c r="O5" s="4">
        <v>20.6</v>
      </c>
    </row>
    <row r="6" spans="1:15" x14ac:dyDescent="0.25">
      <c r="A6" s="10" t="s">
        <v>56</v>
      </c>
      <c r="B6" s="49"/>
      <c r="C6" s="11">
        <v>14</v>
      </c>
      <c r="D6" s="5">
        <v>8</v>
      </c>
      <c r="E6" s="1">
        <v>12</v>
      </c>
      <c r="F6" s="1">
        <v>20</v>
      </c>
      <c r="G6" s="1">
        <v>4</v>
      </c>
      <c r="H6" s="9"/>
      <c r="J6" s="4">
        <v>5</v>
      </c>
      <c r="K6" s="4">
        <v>3.2</v>
      </c>
      <c r="L6" s="4">
        <v>35</v>
      </c>
      <c r="M6" s="4">
        <v>14.5</v>
      </c>
      <c r="N6" s="4">
        <v>65</v>
      </c>
      <c r="O6" s="4">
        <v>20.7</v>
      </c>
    </row>
    <row r="7" spans="1:15" x14ac:dyDescent="0.25">
      <c r="A7" s="10" t="s">
        <v>65</v>
      </c>
      <c r="B7" s="49"/>
      <c r="C7" s="11">
        <v>20</v>
      </c>
      <c r="D7" s="3"/>
      <c r="E7" s="1">
        <v>25</v>
      </c>
      <c r="F7" s="1">
        <v>19</v>
      </c>
      <c r="G7" s="1">
        <v>9</v>
      </c>
      <c r="H7" s="9"/>
      <c r="J7" s="4">
        <v>6</v>
      </c>
      <c r="K7" s="4">
        <v>3.8</v>
      </c>
      <c r="L7" s="4">
        <v>36</v>
      </c>
      <c r="M7" s="4">
        <v>14.8</v>
      </c>
      <c r="N7" s="4">
        <v>66</v>
      </c>
      <c r="O7" s="4">
        <v>20.9</v>
      </c>
    </row>
    <row r="8" spans="1:15" x14ac:dyDescent="0.25">
      <c r="A8" s="10" t="s">
        <v>57</v>
      </c>
      <c r="B8" s="49"/>
      <c r="C8" s="11">
        <v>0</v>
      </c>
      <c r="D8" s="1">
        <v>13</v>
      </c>
      <c r="E8" s="1">
        <v>5</v>
      </c>
      <c r="F8" s="1">
        <v>13</v>
      </c>
      <c r="G8" s="1">
        <v>9</v>
      </c>
      <c r="H8" s="9"/>
      <c r="J8" s="4">
        <v>7</v>
      </c>
      <c r="K8" s="4">
        <v>4.3</v>
      </c>
      <c r="L8" s="20">
        <v>37</v>
      </c>
      <c r="M8" s="21">
        <v>15</v>
      </c>
      <c r="N8" s="4">
        <v>67</v>
      </c>
      <c r="O8" s="4">
        <v>21.1</v>
      </c>
    </row>
    <row r="9" spans="1:15" x14ac:dyDescent="0.25">
      <c r="A9" s="10" t="s">
        <v>66</v>
      </c>
      <c r="B9" s="49"/>
      <c r="C9" s="11">
        <v>22</v>
      </c>
      <c r="D9" s="3"/>
      <c r="E9" s="1">
        <v>16</v>
      </c>
      <c r="F9" s="1">
        <v>21</v>
      </c>
      <c r="G9" s="1">
        <v>14</v>
      </c>
      <c r="H9" s="9"/>
      <c r="J9" s="4">
        <v>8</v>
      </c>
      <c r="K9" s="4">
        <v>4.8</v>
      </c>
      <c r="L9" s="4">
        <v>38</v>
      </c>
      <c r="M9" s="4">
        <v>15.3</v>
      </c>
      <c r="N9" s="4">
        <v>68</v>
      </c>
      <c r="O9" s="4">
        <v>21.2</v>
      </c>
    </row>
    <row r="10" spans="1:15" x14ac:dyDescent="0.25">
      <c r="A10" s="10" t="s">
        <v>67</v>
      </c>
      <c r="B10" s="49">
        <v>313</v>
      </c>
      <c r="C10" s="11">
        <v>28</v>
      </c>
      <c r="D10" s="3"/>
      <c r="E10" s="1">
        <v>17</v>
      </c>
      <c r="F10" s="1">
        <v>19</v>
      </c>
      <c r="G10" s="1">
        <v>11</v>
      </c>
      <c r="H10" s="9"/>
      <c r="J10" s="4">
        <v>9</v>
      </c>
      <c r="K10" s="4">
        <v>5.3</v>
      </c>
      <c r="L10" s="4">
        <v>39</v>
      </c>
      <c r="M10" s="4">
        <v>15.5</v>
      </c>
      <c r="N10" s="4">
        <v>69</v>
      </c>
      <c r="O10" s="4">
        <v>21.4</v>
      </c>
    </row>
    <row r="11" spans="1:15" x14ac:dyDescent="0.25">
      <c r="A11" s="10" t="s">
        <v>68</v>
      </c>
      <c r="B11" s="49"/>
      <c r="C11" s="11">
        <v>6</v>
      </c>
      <c r="D11" s="3"/>
      <c r="E11" s="1">
        <v>5</v>
      </c>
      <c r="F11" s="1">
        <v>8</v>
      </c>
      <c r="G11" s="1">
        <v>8</v>
      </c>
      <c r="H11" s="9"/>
      <c r="J11" s="4">
        <v>10</v>
      </c>
      <c r="K11" s="4">
        <v>5.8</v>
      </c>
      <c r="L11" s="4">
        <v>40</v>
      </c>
      <c r="M11" s="4">
        <v>15.7</v>
      </c>
      <c r="N11" s="4">
        <v>70</v>
      </c>
      <c r="O11" s="4">
        <v>21.6</v>
      </c>
    </row>
    <row r="12" spans="1:15" x14ac:dyDescent="0.25">
      <c r="A12" s="10" t="s">
        <v>69</v>
      </c>
      <c r="B12" s="49"/>
      <c r="C12" s="11">
        <v>15</v>
      </c>
      <c r="D12" s="3"/>
      <c r="E12" s="1">
        <v>16</v>
      </c>
      <c r="F12" s="1">
        <v>12</v>
      </c>
      <c r="G12" s="1">
        <v>10</v>
      </c>
      <c r="H12" s="13"/>
      <c r="J12" s="4">
        <v>11</v>
      </c>
      <c r="K12" s="4">
        <v>6.3</v>
      </c>
      <c r="L12" s="20">
        <v>41</v>
      </c>
      <c r="M12" s="21">
        <v>16</v>
      </c>
      <c r="N12" s="4">
        <v>71</v>
      </c>
      <c r="O12" s="4">
        <v>21.7</v>
      </c>
    </row>
    <row r="13" spans="1:15" x14ac:dyDescent="0.25">
      <c r="A13" s="10" t="s">
        <v>60</v>
      </c>
      <c r="B13" s="49"/>
      <c r="C13" s="11">
        <v>15</v>
      </c>
      <c r="D13" s="3" t="s">
        <v>53</v>
      </c>
      <c r="E13" s="1">
        <v>14</v>
      </c>
      <c r="F13" s="1">
        <v>10</v>
      </c>
      <c r="G13" s="1">
        <v>10</v>
      </c>
      <c r="H13" s="52"/>
      <c r="J13" s="4">
        <v>12</v>
      </c>
      <c r="K13" s="4">
        <v>6.7</v>
      </c>
      <c r="L13" s="4">
        <v>42</v>
      </c>
      <c r="M13" s="4">
        <v>16.2</v>
      </c>
      <c r="N13" s="4">
        <v>72</v>
      </c>
      <c r="O13" s="4">
        <v>21.9</v>
      </c>
    </row>
    <row r="14" spans="1:15" x14ac:dyDescent="0.25">
      <c r="A14" s="10" t="s">
        <v>61</v>
      </c>
      <c r="B14" s="49">
        <v>100</v>
      </c>
      <c r="C14" s="11">
        <v>19</v>
      </c>
      <c r="D14" s="3" t="s">
        <v>53</v>
      </c>
      <c r="E14" s="1">
        <v>18</v>
      </c>
      <c r="F14" s="1">
        <v>13</v>
      </c>
      <c r="G14" s="1">
        <v>11</v>
      </c>
      <c r="H14" s="62">
        <v>25</v>
      </c>
      <c r="J14" s="4">
        <v>13</v>
      </c>
      <c r="K14" s="4">
        <v>7.2</v>
      </c>
      <c r="L14" s="4">
        <v>43</v>
      </c>
      <c r="M14" s="4">
        <v>16.399999999999999</v>
      </c>
      <c r="N14" s="4">
        <v>73</v>
      </c>
      <c r="O14" s="4">
        <v>22</v>
      </c>
    </row>
    <row r="15" spans="1:15" x14ac:dyDescent="0.25">
      <c r="A15" s="10" t="s">
        <v>59</v>
      </c>
      <c r="B15" s="49">
        <v>30</v>
      </c>
      <c r="C15" s="11">
        <v>12</v>
      </c>
      <c r="D15" s="3" t="s">
        <v>54</v>
      </c>
      <c r="E15" s="1">
        <v>10</v>
      </c>
      <c r="F15" s="1">
        <v>8</v>
      </c>
      <c r="G15" s="1">
        <v>8</v>
      </c>
      <c r="H15" s="5">
        <f>B15/100+1</f>
        <v>1.3</v>
      </c>
      <c r="J15" s="4">
        <v>14</v>
      </c>
      <c r="K15" s="4">
        <v>7.6</v>
      </c>
      <c r="L15" s="4">
        <v>44</v>
      </c>
      <c r="M15" s="4">
        <v>16.7</v>
      </c>
      <c r="N15" s="4">
        <v>74</v>
      </c>
      <c r="O15" s="4">
        <v>22.2</v>
      </c>
    </row>
    <row r="16" spans="1:15" x14ac:dyDescent="0.25">
      <c r="A16" s="10" t="s">
        <v>58</v>
      </c>
      <c r="B16" s="49">
        <v>30</v>
      </c>
      <c r="C16" s="11">
        <v>10</v>
      </c>
      <c r="D16" s="3" t="s">
        <v>55</v>
      </c>
      <c r="E16" s="1">
        <v>12</v>
      </c>
      <c r="F16" s="1">
        <v>8</v>
      </c>
      <c r="G16" s="1">
        <v>10</v>
      </c>
      <c r="H16" s="5">
        <f>B16/100+1</f>
        <v>1.3</v>
      </c>
      <c r="J16" s="4">
        <v>15</v>
      </c>
      <c r="K16" s="4">
        <v>8</v>
      </c>
      <c r="L16" s="4">
        <v>45</v>
      </c>
      <c r="M16" s="4">
        <v>16.899999999999999</v>
      </c>
      <c r="N16" s="4">
        <v>75</v>
      </c>
      <c r="O16" s="4">
        <v>22.3</v>
      </c>
    </row>
    <row r="17" spans="1:18" ht="15.75" thickBot="1" x14ac:dyDescent="0.3">
      <c r="A17" s="10" t="s">
        <v>5</v>
      </c>
      <c r="B17" s="50">
        <v>1</v>
      </c>
      <c r="C17" s="11">
        <v>165</v>
      </c>
      <c r="D17" s="1"/>
      <c r="E17" s="1">
        <v>55</v>
      </c>
      <c r="F17" s="1">
        <v>130</v>
      </c>
      <c r="G17" s="1">
        <v>15</v>
      </c>
      <c r="H17" s="12"/>
      <c r="J17" s="4">
        <v>16</v>
      </c>
      <c r="K17" s="4">
        <v>8.4</v>
      </c>
      <c r="L17" s="4">
        <v>46</v>
      </c>
      <c r="M17" s="4">
        <v>17.100000000000001</v>
      </c>
      <c r="N17" s="4">
        <v>76</v>
      </c>
      <c r="O17" s="4">
        <v>22.5</v>
      </c>
    </row>
    <row r="18" spans="1:18" ht="15.75" thickBot="1" x14ac:dyDescent="0.3">
      <c r="A18" s="22" t="s">
        <v>7</v>
      </c>
      <c r="B18" s="2">
        <f>SUM(B2:B17)</f>
        <v>594</v>
      </c>
      <c r="J18" s="4">
        <v>17</v>
      </c>
      <c r="K18" s="4">
        <v>8.8000000000000007</v>
      </c>
      <c r="L18" s="4">
        <v>47</v>
      </c>
      <c r="M18" s="4">
        <v>17.3</v>
      </c>
      <c r="N18" s="4">
        <v>77</v>
      </c>
      <c r="O18" s="4">
        <v>22.6</v>
      </c>
    </row>
    <row r="19" spans="1:18" ht="16.5" thickBot="1" x14ac:dyDescent="0.3">
      <c r="A19" s="79" t="s">
        <v>38</v>
      </c>
      <c r="B19" s="80"/>
      <c r="C19" s="80"/>
      <c r="D19" s="51">
        <v>599</v>
      </c>
      <c r="E19" s="24"/>
      <c r="F19" s="24"/>
      <c r="G19" s="24"/>
      <c r="H19" s="24"/>
      <c r="J19" s="4">
        <v>18</v>
      </c>
      <c r="K19" s="4">
        <v>9.1999999999999993</v>
      </c>
      <c r="L19" s="4">
        <v>48</v>
      </c>
      <c r="M19" s="4">
        <v>17.5</v>
      </c>
      <c r="N19" s="4">
        <v>78</v>
      </c>
      <c r="O19" s="4">
        <v>22.8</v>
      </c>
      <c r="Q19" s="53" t="s">
        <v>30</v>
      </c>
      <c r="R19" s="54"/>
    </row>
    <row r="20" spans="1:18" ht="16.5" thickBot="1" x14ac:dyDescent="0.3">
      <c r="A20" s="85" t="s">
        <v>29</v>
      </c>
      <c r="B20" s="86"/>
      <c r="J20" s="4">
        <v>19</v>
      </c>
      <c r="K20" s="4">
        <v>9.6</v>
      </c>
      <c r="L20" s="4">
        <v>49</v>
      </c>
      <c r="M20" s="4">
        <v>17.7</v>
      </c>
      <c r="N20" s="4">
        <v>79</v>
      </c>
      <c r="O20" s="4">
        <v>22.9</v>
      </c>
      <c r="Q20" s="32" t="s">
        <v>31</v>
      </c>
      <c r="R20" s="26">
        <f>B22-B22*0.7</f>
        <v>0</v>
      </c>
    </row>
    <row r="21" spans="1:18" x14ac:dyDescent="0.25">
      <c r="A21" s="25" t="s">
        <v>1</v>
      </c>
      <c r="B21" s="45">
        <f>(B2*C2+B3*C3+B4*C4+B5*C5+B6*C6+B7*C7+B8*C8+B9*C9+B10*C10+B11*C11+B12*C12+B13*C13+B14*C14+B15*C15+B16*C16+B17*C17)*H15</f>
        <v>17899.7</v>
      </c>
      <c r="J21" s="4">
        <v>20</v>
      </c>
      <c r="K21" s="4">
        <v>9.9</v>
      </c>
      <c r="L21" s="20">
        <v>50</v>
      </c>
      <c r="M21" s="21">
        <v>18</v>
      </c>
      <c r="N21" s="5">
        <v>80</v>
      </c>
      <c r="O21" s="5">
        <v>23.1</v>
      </c>
      <c r="Q21" s="32" t="s">
        <v>32</v>
      </c>
      <c r="R21" s="26" t="s">
        <v>37</v>
      </c>
    </row>
    <row r="22" spans="1:18" x14ac:dyDescent="0.25">
      <c r="A22" s="25" t="s">
        <v>9</v>
      </c>
      <c r="B22" s="26">
        <f>(B6*D6+B8*D8+B17*D17)*H15</f>
        <v>0</v>
      </c>
      <c r="J22" s="4">
        <v>21</v>
      </c>
      <c r="K22" s="4">
        <v>10.3</v>
      </c>
      <c r="L22" s="4">
        <v>51</v>
      </c>
      <c r="M22" s="4">
        <v>18.2</v>
      </c>
      <c r="Q22" s="32" t="s">
        <v>33</v>
      </c>
      <c r="R22" s="26" t="s">
        <v>37</v>
      </c>
    </row>
    <row r="23" spans="1:18" x14ac:dyDescent="0.25">
      <c r="A23" s="25" t="s">
        <v>10</v>
      </c>
      <c r="B23" s="45">
        <f>(B3*E3+B4*E4+B5*E5+B6*E6+B7*E7+B8*E8+B9*E9+B10*E10+B11*E11+B12*E12+B13*E13+B14*E14+B15*E15+B16*E16+B2*E2+B17*E17)*H16</f>
        <v>12994.800000000001</v>
      </c>
      <c r="J23" s="4">
        <v>22</v>
      </c>
      <c r="K23" s="4">
        <v>10.6</v>
      </c>
      <c r="L23" s="4">
        <v>52</v>
      </c>
      <c r="M23" s="4">
        <v>18.399999999999999</v>
      </c>
      <c r="Q23" s="32" t="s">
        <v>34</v>
      </c>
      <c r="R23" s="26">
        <f>B22-B22*0.4</f>
        <v>0</v>
      </c>
    </row>
    <row r="24" spans="1:18" x14ac:dyDescent="0.25">
      <c r="A24" s="25" t="s">
        <v>2</v>
      </c>
      <c r="B24" s="26">
        <f>B5*F5+B6*F6+B7*F7+B8*F8+B9*F9+B10*F10+B11*F11+B12*F12+B13*F13+B14*F14+B15*F15+B16*F16+B4*F4+B3*F3+B2*F2+B17*F17</f>
        <v>10857</v>
      </c>
      <c r="J24" s="20">
        <v>23</v>
      </c>
      <c r="K24" s="20">
        <v>11</v>
      </c>
      <c r="L24" s="4">
        <v>53</v>
      </c>
      <c r="M24" s="4">
        <v>18.600000000000001</v>
      </c>
      <c r="Q24" s="32" t="s">
        <v>35</v>
      </c>
      <c r="R24" s="26">
        <f>B22-B22*0.7</f>
        <v>0</v>
      </c>
    </row>
    <row r="25" spans="1:18" ht="15.75" thickBot="1" x14ac:dyDescent="0.3">
      <c r="A25" s="25" t="s">
        <v>28</v>
      </c>
      <c r="B25" s="26">
        <f>H13+H14</f>
        <v>25</v>
      </c>
      <c r="J25" s="4">
        <v>24</v>
      </c>
      <c r="K25" s="4">
        <v>11.3</v>
      </c>
      <c r="L25" s="4">
        <v>54</v>
      </c>
      <c r="M25" s="4">
        <v>18.8</v>
      </c>
      <c r="Q25" s="33" t="s">
        <v>36</v>
      </c>
      <c r="R25" s="37">
        <f>B22-B22*0.7</f>
        <v>0</v>
      </c>
    </row>
    <row r="26" spans="1:18" ht="15.75" thickBot="1" x14ac:dyDescent="0.3">
      <c r="A26" s="27" t="s">
        <v>0</v>
      </c>
      <c r="B26" s="28">
        <f>(B7*G7+B8*G8+B9*G9+B10*G10+B11*G11+B12*G12+B13*G13+B14*G14+B15*G15+B16*G16+B2*G2+B3*G3+B6*G6+B5*G5+B4*G4+B17*G17)/SUM(B2:B16)</f>
        <v>10.620573355817875</v>
      </c>
      <c r="C26" s="47">
        <f>B26</f>
        <v>10.620573355817875</v>
      </c>
      <c r="J26" s="4">
        <v>25</v>
      </c>
      <c r="K26" s="4">
        <v>11.6</v>
      </c>
      <c r="L26" s="4">
        <v>55</v>
      </c>
      <c r="M26" s="4">
        <v>18.899999999999999</v>
      </c>
    </row>
    <row r="27" spans="1:18" x14ac:dyDescent="0.25">
      <c r="J27" s="4">
        <v>26</v>
      </c>
      <c r="K27" s="4">
        <v>11.9</v>
      </c>
      <c r="L27" s="4">
        <v>56</v>
      </c>
      <c r="M27" s="4">
        <v>19.100000000000001</v>
      </c>
    </row>
    <row r="28" spans="1:18" x14ac:dyDescent="0.25">
      <c r="J28" s="4">
        <v>27</v>
      </c>
      <c r="K28" s="4">
        <v>12.2</v>
      </c>
      <c r="L28" s="4">
        <v>57</v>
      </c>
      <c r="M28" s="4">
        <v>19.3</v>
      </c>
    </row>
    <row r="29" spans="1:18" x14ac:dyDescent="0.25">
      <c r="J29" s="4">
        <v>28</v>
      </c>
      <c r="K29" s="4">
        <v>12.5</v>
      </c>
      <c r="L29" s="4">
        <v>58</v>
      </c>
      <c r="M29" s="4">
        <v>19.5</v>
      </c>
    </row>
    <row r="30" spans="1:18" x14ac:dyDescent="0.25">
      <c r="J30" s="5">
        <v>29</v>
      </c>
      <c r="K30" s="5">
        <v>12.8</v>
      </c>
      <c r="L30" s="5">
        <v>59</v>
      </c>
      <c r="M30" s="5">
        <v>19.7</v>
      </c>
    </row>
  </sheetData>
  <mergeCells count="2">
    <mergeCell ref="A19:C19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Nouveau perso</vt:lpstr>
      <vt:lpstr>Ombre</vt:lpstr>
      <vt:lpstr>Cassbat</vt:lpstr>
      <vt:lpstr>AZAZEL</vt:lpstr>
      <vt:lpstr>KUR</vt:lpstr>
      <vt:lpstr>BOURRADOR</vt:lpstr>
      <vt:lpstr>SUYPER</vt:lpstr>
      <vt:lpstr>ELWING</vt:lpstr>
      <vt:lpstr>RIAE</vt:lpstr>
      <vt:lpstr>ESTRELLA</vt:lpstr>
      <vt:lpstr>MYRILLIA</vt:lpstr>
      <vt:lpstr>PARSIFAL</vt:lpstr>
      <vt:lpstr>JEAN TEMPS</vt:lpstr>
      <vt:lpstr>Gobelin OFF</vt:lpstr>
      <vt:lpstr>Gobelin DEF</vt:lpstr>
      <vt:lpstr>JEAN TEMPS légion mix</vt:lpstr>
      <vt:lpstr>FRATUS SINISTER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2018-06-26T09:12:40Z</dcterms:modified>
</cp:coreProperties>
</file>