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2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b727d88b4261044/Bureau/"/>
    </mc:Choice>
  </mc:AlternateContent>
  <xr:revisionPtr revIDLastSave="0" documentId="8_{22BE39CA-2D33-4817-8160-DE0D32FB0BFB}" xr6:coauthVersionLast="34" xr6:coauthVersionMax="34" xr10:uidLastSave="{00000000-0000-0000-0000-000000000000}"/>
  <workbookProtection workbookAlgorithmName="SHA-512" workbookHashValue="2wl4xqV7ESVYw+xxHbx1O7I+7lqTbpYnHFgf65DtdKjuxNiUkWfl5GV/55OIPnHTilTqh256hjW1EnT90DMerw==" workbookSaltValue="iNBY9zIBZlm7eDiuukCABg==" workbookSpinCount="100000" lockStructure="1"/>
  <bookViews>
    <workbookView xWindow="0" yWindow="0" windowWidth="19200" windowHeight="6950" tabRatio="826" firstSheet="1" activeTab="6" xr2:uid="{00000000-000D-0000-FFFF-FFFF00000000}"/>
  </bookViews>
  <sheets>
    <sheet name="config" sheetId="2" r:id="rId1"/>
    <sheet name="Janvier" sheetId="1" r:id="rId2"/>
    <sheet name="Février" sheetId="6" r:id="rId3"/>
    <sheet name="Mars" sheetId="7" r:id="rId4"/>
    <sheet name="Avril" sheetId="8" r:id="rId5"/>
    <sheet name="Mai" sheetId="9" r:id="rId6"/>
    <sheet name="Juin" sheetId="10" r:id="rId7"/>
    <sheet name="Acompte" sheetId="3" r:id="rId8"/>
    <sheet name="Note des journées" sheetId="5" r:id="rId9"/>
    <sheet name="Juillet" sheetId="11" r:id="rId10"/>
    <sheet name="Août" sheetId="12" r:id="rId11"/>
    <sheet name="Septembre" sheetId="13" r:id="rId12"/>
    <sheet name="Octobre" sheetId="14" r:id="rId13"/>
    <sheet name="Novembre" sheetId="15" r:id="rId14"/>
    <sheet name="Décembre" sheetId="16" r:id="rId15"/>
  </sheets>
  <externalReferences>
    <externalReference r:id="rId16"/>
    <externalReference r:id="rId17"/>
    <externalReference r:id="rId18"/>
  </externalReferences>
  <definedNames>
    <definedName name="Acompte_Colonne_Date">OFFSET(Acompte!$D$1,1,,COUNTA(Acompte!$A:$A)-1,1)</definedName>
    <definedName name="Acompte_Colonne_Montant">OFFSET(Acompte!$F$1,1,,COUNTA(Acompte!$A:$A)-1,1)</definedName>
    <definedName name="Acompte_Colonne_N__de_paiement">OFFSET(Acompte!$A$1,1,,COUNTA(Acompte!$A:$A)-1,1)</definedName>
    <definedName name="Acompte_Colonne_N__employer">OFFSET(Acompte!$B$1,1,,COUNTA(Acompte!$A:$A)-1,1)</definedName>
    <definedName name="Acompte_Colonne_N__mois">OFFSET(Acompte!$E$1,1,,COUNTA(Acompte!$A:$A)-1,1)</definedName>
    <definedName name="Acompte_Colonne_Nom_employer">OFFSET(Acompte!$C$1,1,,COUNTA(Acompte!$A:$A)-1,1)</definedName>
    <definedName name="Acompte_Titre_Date">Acompte!#REF!</definedName>
    <definedName name="Acompte_Titre_Date_Mars">Acompte!#REF!</definedName>
    <definedName name="Acompte_Titre_Montant">Acompte!#REF!</definedName>
    <definedName name="Acompte_Titre_N__de_paiement">Acompte!#REF!</definedName>
    <definedName name="Acompte_Titre_N__employer">Acompte!#REF!</definedName>
    <definedName name="Acompte_Titre_N__mois">Acompte!#REF!</definedName>
    <definedName name="Acompte_titre_n_de_paiement_mars">Acompte!#REF!</definedName>
    <definedName name="Acompte_Titre_Nom_employer">Acompte!#REF!</definedName>
    <definedName name="Acompte_tout">OFFSET(Acompte!#REF!,,,COUNTA(Acompte!$A:$A),COUNTA(Acompte!$1:$1))</definedName>
    <definedName name="config_Colonne_Adresse">OFFSET(config!$G$1,1,,COUNTA(config!$A:$A)-1,1)</definedName>
    <definedName name="config_Colonne_Adresse_Email">OFFSET(config!$L$1,1,,COUNTA(config!$A:$A)-1,1)</definedName>
    <definedName name="config_Colonne_Code_Postale">OFFSET(config!$H$1,1,,COUNTA(config!$A:$A)-1,1)</definedName>
    <definedName name="config_Colonne_Commune">OFFSET(config!$I$1,1,,COUNTA(config!$A:$A)-1,1)</definedName>
    <definedName name="config_Colonne_Date_">OFFSET(config!$E$1,1,,COUNTA(config!$A:$A)-1,1)</definedName>
    <definedName name="config_Colonne_Montant_journee">OFFSET(config!$D$1,1,,COUNTA(config!$A:$A)-1,1)</definedName>
    <definedName name="config_Colonne_N_">OFFSET(config!$A$1,1,,COUNTA(config!$A:$A)-1,1)</definedName>
    <definedName name="config_Colonne_N_de_mois">OFFSET(config!$F$1,1,,COUNTA(config!$A:$A)-1,1)</definedName>
    <definedName name="config_Colonne_Nom">OFFSET(config!$B$1,1,,COUNTA(config!$A:$A)-1,1)</definedName>
    <definedName name="config_Colonne_Numero_de_securite_sociale">OFFSET(config!$K$1,1,,COUNTA(config!$A:$A)-1,1)</definedName>
    <definedName name="config_Colonne_Permis_B">OFFSET(config!$M$1,1,,COUNTA(config!$A:$A)-1,1)</definedName>
    <definedName name="config_Colonne_Prenom">OFFSET(config!$C$1,1,,COUNTA(config!$A:$A)-1,1)</definedName>
    <definedName name="config_Colonne_Telephone">OFFSET(config!$J$1,1,,COUNTA(config!$A:$A)-1,1)</definedName>
    <definedName name="config_Titre_Adresse">config!$G$1</definedName>
    <definedName name="config_Titre_Adresse_Email">config!$L$1</definedName>
    <definedName name="config_Titre_Code_Postale">config!$H$1</definedName>
    <definedName name="config_Titre_Commune">config!$I$1</definedName>
    <definedName name="config_Titre_Date_">config!$E$1</definedName>
    <definedName name="config_Titre_Montant_journee">config!$D$1</definedName>
    <definedName name="config_Titre_N_">config!$A$1</definedName>
    <definedName name="config_Titre_N_de_mois">config!$F$1</definedName>
    <definedName name="config_Titre_Nom">config!$B$1</definedName>
    <definedName name="config_Titre_Numero_de_securite_sociale">config!$K$1</definedName>
    <definedName name="config_Titre_Permis_B">config!$M$1</definedName>
    <definedName name="config_Titre_Prenom">config!$C$1</definedName>
    <definedName name="config_Titre_Telephone">config!$J$1</definedName>
    <definedName name="config_tout">OFFSET(config!$A$1,,,COUNTA(config!$A:$A),COUNTA(config!$1:$1))</definedName>
    <definedName name="Mois_Août_Totale">Tableau4271014161720[Totale]</definedName>
    <definedName name="Mois_Avril_Totale">Tableau42710[Totale]</definedName>
    <definedName name="Mois_Décembre_Totale">Tableau427101416172021242528[Totale]</definedName>
    <definedName name="Mois_Février_Totale">Tableau42[Totale]</definedName>
    <definedName name="Mois_Janvier_Acompte">OFFSET([1]Mois_Janvier!$F$1,1,,COUNTA([1]Mois_Janvier!$A:$A)-1,1)</definedName>
    <definedName name="Mois_Janvier_Date">OFFSET([1]Mois_Janvier!$D$1,1,,COUNTA([1]Mois_Janvier!$A:$A)-1,1)</definedName>
    <definedName name="Mois_Janvier_Employé">OFFSET([1]Mois_Janvier!$C$1,1,,COUNTA([1]Mois_Janvier!$A:$A)-1,1)</definedName>
    <definedName name="Mois_Janvier_N°mois">OFFSET([1]Mois_Janvier!$E$1,1,,COUNTA([1]Mois_Janvier!$A:$A)-1,1)</definedName>
    <definedName name="Mois_Janvier_Totale">Tableau4[Totale]</definedName>
    <definedName name="Mois_Janvier_tout">OFFSET(Janvier!#REF!,,,COUNTA(Janvier!$A:$A),COUNTA(Janvier!$1:$1))</definedName>
    <definedName name="Mois_Juillet_Totale">Tableau42710141617[Totale]</definedName>
    <definedName name="Mois_Juin_Totale">Tableau427101416[Totale]</definedName>
    <definedName name="Mois_Mai_Totale">Tableau4271014[Totale]</definedName>
    <definedName name="Mois_Mars_Totale">Tableau427[Totale]</definedName>
    <definedName name="Mois_Novembre_Totale">Tableau4271014161720212425[Totale]</definedName>
    <definedName name="Mois_Octobre_Totale">Tableau42710141617202124[Totale]</definedName>
    <definedName name="Mois_Septembre_Totale">Tableau427101416172021[Totale]</definedName>
    <definedName name="N°_février">Tableau42[N°]</definedName>
    <definedName name="Note_des_journees_Colonne_01_01_2018">OFFSET('Note des journées'!$D$1,1,,COUNTA('Note des journées'!$A:$A)-1,1)</definedName>
    <definedName name="Note_des_journees_Colonne_2018">OFFSET('Note des journées'!$Q$1,1,,COUNTA('Note des journées'!$A:$A)-1,1)</definedName>
    <definedName name="Note_des_journees_Colonne_DATE">OFFSET('Note des journées'!$A$1,1,,COUNTA('Note des journées'!$A:$A)-1,1)</definedName>
    <definedName name="Note_des_journees_Colonne_NOTE_DE_LA_JOURNEE">OFFSET('Note des journées'!$B$1,1,,COUNTA('Note des journées'!$A:$A)-1,1)</definedName>
    <definedName name="Note_des_journees_Titre_01_01_2018">'Note des journées'!$D$1</definedName>
    <definedName name="Note_des_journees_Titre_2018">'Note des journées'!$Q$1</definedName>
    <definedName name="Note_des_journees_Titre_DATE">'Note des journées'!$A$1</definedName>
    <definedName name="Note_des_journees_Titre_NOTE_DE_LA_JOURNEE">'Note des journées'!$B$1</definedName>
    <definedName name="Note_des_journees_tout">OFFSET('Note des journées'!$A$1,,,COUNTA('Note des journées'!$A:$A),COUNTA('Note des journées'!$1:$1))</definedName>
    <definedName name="Salaire_Janvier_Acompte_versé">OFFSET([2]Salaire_Janvier!$I$1,1,,COUNTA([2]Salaire_Janvier!$A:$A)-1,1)</definedName>
    <definedName name="Salaire_Janvier_Date_de_paiement">OFFSET([2]Salaire_Janvier!$D$1,1,,COUNTA([2]Salaire_Janvier!$A:$A)-1,1)</definedName>
    <definedName name="Salaire_Janvier_Journée_travaillée">OFFSET([2]Salaire_Janvier!$G$1,1,,COUNTA([2]Salaire_Janvier!$A:$A)-1,1)</definedName>
    <definedName name="Salaire_Janvier_Montant_Journée">OFFSET([2]Salaire_Janvier!$F$1,1,,COUNTA([2]Salaire_Janvier!$A:$A)-1,1)</definedName>
    <definedName name="Salaire_Janvier_N°_de_salaire">OFFSET([3]Salire_Janvier!$A$1,1,,COUNTA([2]Salaire_Janvier!$A:$A)-1,1)</definedName>
    <definedName name="Salaire_Janvier_N°_employer">OFFSET([2]Salaire_Janvier!$B$1,1,,COUNTA([2]Salaire_Janvier!$A:$A)-1,1)</definedName>
    <definedName name="Salaire_Janvier_Nom_employer">OFFSET([2]Salaire_Janvier!$C$1,1,,COUNTA([2]Salaire_Janvier!$A:$A)-1,1)</definedName>
    <definedName name="Salaire_Janvier_Paiement_du_mois">OFFSET([2]Salaire_Janvier!$E$1,1,,COUNTA([2]Salaire_Janvier!$A:$A)-1,1)</definedName>
    <definedName name="Salaire_Janvier_Restant_dû">OFFSET([2]Salaire_Janvier!$K$1,1,,COUNTA([2]Salaire_Janvier!$A:$A)-1,1)</definedName>
    <definedName name="Salaire_Janvier_Salaire">OFFSET([2]Salaire_Janvier!$J$1,1,,COUNTA([2]Salaire_Janvier!$A:$A)-1,1)</definedName>
    <definedName name="Salaire_Janvier_Total_mensuel">OFFSET([2]Salaire_Janvier!$H$1,1,,COUNTA([2]Salaire_Janvier!$A:$A)-1,1)</definedName>
    <definedName name="Salaire_Janvier_tout">OFFSET(#REF!,,,COUNTA(#REF!),COUNTA(#REF!))</definedName>
    <definedName name="Total_mensuel">OFFSET(Janvier!$H$1,,,COUNTA(Janvier!$H:$H),COUNTA(Janvier!$1:$1))</definedName>
  </definedNames>
  <calcPr calcId="162913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7" i="16" l="1"/>
  <c r="C43" i="12"/>
  <c r="C42" i="12" s="1"/>
  <c r="C41" i="12" s="1"/>
  <c r="C40" i="12" s="1"/>
  <c r="C39" i="12" s="1"/>
  <c r="C38" i="12" s="1"/>
  <c r="C37" i="12" s="1"/>
  <c r="C36" i="12" s="1"/>
  <c r="C35" i="12" s="1"/>
  <c r="C34" i="12" s="1"/>
  <c r="C33" i="12" s="1"/>
  <c r="C32" i="12" s="1"/>
  <c r="C31" i="12" s="1"/>
  <c r="C30" i="12" s="1"/>
  <c r="C29" i="12" s="1"/>
  <c r="C28" i="12" s="1"/>
  <c r="C27" i="12" s="1"/>
  <c r="C26" i="12" s="1"/>
  <c r="C25" i="12" s="1"/>
  <c r="C24" i="12" s="1"/>
  <c r="C23" i="12" s="1"/>
  <c r="C22" i="12" s="1"/>
  <c r="C21" i="12" s="1"/>
  <c r="C20" i="12" s="1"/>
  <c r="C19" i="12" s="1"/>
  <c r="C18" i="12" s="1"/>
  <c r="C17" i="12" s="1"/>
  <c r="C16" i="12" s="1"/>
  <c r="C15" i="12" s="1"/>
  <c r="A5" i="15"/>
  <c r="A9" i="14"/>
  <c r="A7" i="13"/>
  <c r="A7" i="12"/>
  <c r="A8" i="10"/>
  <c r="A7" i="9"/>
  <c r="A9" i="8"/>
  <c r="A7" i="7"/>
  <c r="A11" i="11"/>
  <c r="AS43" i="16"/>
  <c r="K43" i="16"/>
  <c r="J43" i="16"/>
  <c r="G43" i="16"/>
  <c r="I43" i="16"/>
  <c r="H43" i="16"/>
  <c r="A43" i="16"/>
  <c r="AS42" i="16"/>
  <c r="K42" i="16"/>
  <c r="J42" i="16"/>
  <c r="G42" i="16"/>
  <c r="I42" i="16"/>
  <c r="H42" i="16"/>
  <c r="A42" i="16"/>
  <c r="AS41" i="16"/>
  <c r="K41" i="16"/>
  <c r="J41" i="16"/>
  <c r="I41" i="16"/>
  <c r="H41" i="16"/>
  <c r="A41" i="16"/>
  <c r="AS40" i="16"/>
  <c r="K40" i="16"/>
  <c r="J40" i="16"/>
  <c r="I40" i="16"/>
  <c r="H40" i="16"/>
  <c r="A40" i="16"/>
  <c r="AS39" i="16"/>
  <c r="K39" i="16"/>
  <c r="J39" i="16"/>
  <c r="G39" i="16"/>
  <c r="I39" i="16"/>
  <c r="H39" i="16"/>
  <c r="A39" i="16"/>
  <c r="AS38" i="16"/>
  <c r="K38" i="16"/>
  <c r="J38" i="16"/>
  <c r="I38" i="16"/>
  <c r="H38" i="16"/>
  <c r="A38" i="16"/>
  <c r="AS37" i="16"/>
  <c r="K37" i="16"/>
  <c r="J37" i="16"/>
  <c r="I37" i="16"/>
  <c r="H37" i="16"/>
  <c r="A37" i="16"/>
  <c r="AS36" i="16"/>
  <c r="K36" i="16"/>
  <c r="J36" i="16"/>
  <c r="I36" i="16"/>
  <c r="H36" i="16"/>
  <c r="A36" i="16"/>
  <c r="AS35" i="16"/>
  <c r="K35" i="16"/>
  <c r="J35" i="16"/>
  <c r="G35" i="16"/>
  <c r="I35" i="16"/>
  <c r="H35" i="16"/>
  <c r="A35" i="16"/>
  <c r="AS34" i="16"/>
  <c r="K34" i="16"/>
  <c r="J34" i="16"/>
  <c r="G34" i="16"/>
  <c r="I34" i="16"/>
  <c r="H34" i="16"/>
  <c r="A34" i="16"/>
  <c r="AS33" i="16"/>
  <c r="K33" i="16"/>
  <c r="J33" i="16"/>
  <c r="I33" i="16"/>
  <c r="H33" i="16"/>
  <c r="A33" i="16"/>
  <c r="AS32" i="16"/>
  <c r="K32" i="16"/>
  <c r="J32" i="16"/>
  <c r="I32" i="16"/>
  <c r="H32" i="16"/>
  <c r="A32" i="16"/>
  <c r="AS31" i="16"/>
  <c r="K31" i="16"/>
  <c r="J31" i="16"/>
  <c r="G31" i="16"/>
  <c r="I31" i="16"/>
  <c r="H31" i="16"/>
  <c r="A31" i="16"/>
  <c r="AS30" i="16"/>
  <c r="K30" i="16"/>
  <c r="J30" i="16"/>
  <c r="G30" i="16"/>
  <c r="I30" i="16"/>
  <c r="H30" i="16"/>
  <c r="A30" i="16"/>
  <c r="AS29" i="16"/>
  <c r="K29" i="16"/>
  <c r="J29" i="16"/>
  <c r="I29" i="16"/>
  <c r="H29" i="16"/>
  <c r="A29" i="16"/>
  <c r="AS28" i="16"/>
  <c r="K28" i="16"/>
  <c r="J28" i="16"/>
  <c r="I28" i="16"/>
  <c r="H28" i="16"/>
  <c r="A28" i="16"/>
  <c r="AS27" i="16"/>
  <c r="K27" i="16"/>
  <c r="J27" i="16"/>
  <c r="G27" i="16"/>
  <c r="I27" i="16"/>
  <c r="H27" i="16"/>
  <c r="A27" i="16"/>
  <c r="AS26" i="16"/>
  <c r="K26" i="16"/>
  <c r="J26" i="16"/>
  <c r="G26" i="16"/>
  <c r="I26" i="16"/>
  <c r="H26" i="16"/>
  <c r="A26" i="16"/>
  <c r="AS25" i="16"/>
  <c r="K25" i="16"/>
  <c r="J25" i="16"/>
  <c r="I25" i="16"/>
  <c r="H25" i="16"/>
  <c r="A25" i="16"/>
  <c r="AS24" i="16"/>
  <c r="K24" i="16"/>
  <c r="J24" i="16"/>
  <c r="I24" i="16"/>
  <c r="H24" i="16"/>
  <c r="A24" i="16"/>
  <c r="AS23" i="16"/>
  <c r="K23" i="16"/>
  <c r="J23" i="16"/>
  <c r="G23" i="16"/>
  <c r="I23" i="16"/>
  <c r="H23" i="16"/>
  <c r="A23" i="16"/>
  <c r="AS22" i="16"/>
  <c r="K22" i="16"/>
  <c r="J22" i="16"/>
  <c r="G22" i="16"/>
  <c r="I22" i="16"/>
  <c r="H22" i="16"/>
  <c r="A22" i="16"/>
  <c r="AS21" i="16"/>
  <c r="K21" i="16"/>
  <c r="J21" i="16"/>
  <c r="I21" i="16"/>
  <c r="H21" i="16"/>
  <c r="A21" i="16"/>
  <c r="AS20" i="16"/>
  <c r="K20" i="16"/>
  <c r="J20" i="16"/>
  <c r="I20" i="16"/>
  <c r="H20" i="16"/>
  <c r="A20" i="16"/>
  <c r="AS19" i="16"/>
  <c r="K19" i="16"/>
  <c r="J19" i="16"/>
  <c r="G19" i="16"/>
  <c r="I19" i="16"/>
  <c r="H19" i="16"/>
  <c r="A19" i="16"/>
  <c r="AS18" i="16"/>
  <c r="K18" i="16"/>
  <c r="J18" i="16"/>
  <c r="G18" i="16"/>
  <c r="I18" i="16"/>
  <c r="H18" i="16"/>
  <c r="A18" i="16"/>
  <c r="AS17" i="16"/>
  <c r="K17" i="16"/>
  <c r="J17" i="16"/>
  <c r="I17" i="16"/>
  <c r="H17" i="16"/>
  <c r="A17" i="16"/>
  <c r="AS16" i="16"/>
  <c r="K16" i="16"/>
  <c r="J16" i="16"/>
  <c r="I16" i="16"/>
  <c r="H16" i="16"/>
  <c r="A16" i="16"/>
  <c r="AS15" i="16"/>
  <c r="K15" i="16"/>
  <c r="J15" i="16"/>
  <c r="G15" i="16"/>
  <c r="I15" i="16"/>
  <c r="H15" i="16"/>
  <c r="A15" i="16"/>
  <c r="AS14" i="16"/>
  <c r="A2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K14" i="16"/>
  <c r="J14" i="16"/>
  <c r="G14" i="16"/>
  <c r="I14" i="16"/>
  <c r="H14" i="16"/>
  <c r="A14" i="16"/>
  <c r="A8" i="16"/>
  <c r="L6" i="16"/>
  <c r="L7" i="16"/>
  <c r="AS43" i="15"/>
  <c r="K43" i="15"/>
  <c r="J43" i="15"/>
  <c r="I43" i="15"/>
  <c r="H43" i="15"/>
  <c r="A43" i="15"/>
  <c r="AS42" i="15"/>
  <c r="K42" i="15"/>
  <c r="J42" i="15"/>
  <c r="G42" i="15"/>
  <c r="I42" i="15"/>
  <c r="H42" i="15"/>
  <c r="A42" i="15"/>
  <c r="AS41" i="15"/>
  <c r="K41" i="15"/>
  <c r="J41" i="15"/>
  <c r="G41" i="15"/>
  <c r="I41" i="15"/>
  <c r="H41" i="15"/>
  <c r="A41" i="15"/>
  <c r="AS40" i="15"/>
  <c r="K40" i="15"/>
  <c r="J40" i="15"/>
  <c r="I40" i="15"/>
  <c r="H40" i="15"/>
  <c r="A40" i="15"/>
  <c r="AS39" i="15"/>
  <c r="K39" i="15"/>
  <c r="J39" i="15"/>
  <c r="I39" i="15"/>
  <c r="H39" i="15"/>
  <c r="A39" i="15"/>
  <c r="AS38" i="15"/>
  <c r="K38" i="15"/>
  <c r="J38" i="15"/>
  <c r="I38" i="15"/>
  <c r="H38" i="15"/>
  <c r="G38" i="15"/>
  <c r="A38" i="15"/>
  <c r="AS37" i="15"/>
  <c r="K37" i="15"/>
  <c r="J37" i="15"/>
  <c r="I37" i="15"/>
  <c r="H37" i="15"/>
  <c r="A37" i="15"/>
  <c r="AS36" i="15"/>
  <c r="K36" i="15"/>
  <c r="J36" i="15"/>
  <c r="I36" i="15"/>
  <c r="H36" i="15"/>
  <c r="A36" i="15"/>
  <c r="AS35" i="15"/>
  <c r="K35" i="15"/>
  <c r="J35" i="15"/>
  <c r="G35" i="15"/>
  <c r="I35" i="15"/>
  <c r="H35" i="15"/>
  <c r="A35" i="15"/>
  <c r="AS34" i="15"/>
  <c r="K34" i="15"/>
  <c r="J34" i="15"/>
  <c r="I34" i="15"/>
  <c r="H34" i="15"/>
  <c r="G34" i="15"/>
  <c r="A34" i="15"/>
  <c r="AS33" i="15"/>
  <c r="K33" i="15"/>
  <c r="J33" i="15"/>
  <c r="G33" i="15"/>
  <c r="I33" i="15"/>
  <c r="H33" i="15"/>
  <c r="A33" i="15"/>
  <c r="AS32" i="15"/>
  <c r="K32" i="15"/>
  <c r="J32" i="15"/>
  <c r="G32" i="15"/>
  <c r="I32" i="15"/>
  <c r="H32" i="15"/>
  <c r="A32" i="15"/>
  <c r="AS31" i="15"/>
  <c r="K31" i="15"/>
  <c r="J31" i="15"/>
  <c r="I31" i="15"/>
  <c r="H31" i="15"/>
  <c r="A31" i="15"/>
  <c r="AS30" i="15"/>
  <c r="K30" i="15"/>
  <c r="J30" i="15"/>
  <c r="I30" i="15"/>
  <c r="H30" i="15"/>
  <c r="G30" i="15"/>
  <c r="A30" i="15"/>
  <c r="AS29" i="15"/>
  <c r="K29" i="15"/>
  <c r="J29" i="15"/>
  <c r="I29" i="15"/>
  <c r="H29" i="15"/>
  <c r="A29" i="15"/>
  <c r="AS28" i="15"/>
  <c r="K28" i="15"/>
  <c r="J28" i="15"/>
  <c r="I28" i="15"/>
  <c r="H28" i="15"/>
  <c r="A28" i="15"/>
  <c r="AS27" i="15"/>
  <c r="K27" i="15"/>
  <c r="J27" i="15"/>
  <c r="I27" i="15"/>
  <c r="H27" i="15"/>
  <c r="A27" i="15"/>
  <c r="AS26" i="15"/>
  <c r="K26" i="15"/>
  <c r="J26" i="15"/>
  <c r="I26" i="15"/>
  <c r="H26" i="15"/>
  <c r="G26" i="15"/>
  <c r="A26" i="15"/>
  <c r="AS25" i="15"/>
  <c r="K25" i="15"/>
  <c r="J25" i="15"/>
  <c r="G25" i="15"/>
  <c r="I25" i="15"/>
  <c r="H25" i="15"/>
  <c r="A25" i="15"/>
  <c r="AS24" i="15"/>
  <c r="K24" i="15"/>
  <c r="J24" i="15"/>
  <c r="G24" i="15"/>
  <c r="I24" i="15"/>
  <c r="H24" i="15"/>
  <c r="A24" i="15"/>
  <c r="AS23" i="15"/>
  <c r="K23" i="15"/>
  <c r="J23" i="15"/>
  <c r="G23" i="15"/>
  <c r="I23" i="15"/>
  <c r="H23" i="15"/>
  <c r="A23" i="15"/>
  <c r="AS22" i="15"/>
  <c r="K22" i="15"/>
  <c r="J22" i="15"/>
  <c r="G22" i="15"/>
  <c r="I22" i="15"/>
  <c r="H22" i="15"/>
  <c r="A22" i="15"/>
  <c r="AS21" i="15"/>
  <c r="K21" i="15"/>
  <c r="J21" i="15"/>
  <c r="G21" i="15"/>
  <c r="I21" i="15"/>
  <c r="H21" i="15"/>
  <c r="A21" i="15"/>
  <c r="AS20" i="15"/>
  <c r="K20" i="15"/>
  <c r="J20" i="15"/>
  <c r="I20" i="15"/>
  <c r="H20" i="15"/>
  <c r="A20" i="15"/>
  <c r="AS19" i="15"/>
  <c r="K19" i="15"/>
  <c r="J19" i="15"/>
  <c r="I19" i="15"/>
  <c r="H19" i="15"/>
  <c r="A19" i="15"/>
  <c r="AS18" i="15"/>
  <c r="K18" i="15"/>
  <c r="J18" i="15"/>
  <c r="G18" i="15"/>
  <c r="I18" i="15"/>
  <c r="H18" i="15"/>
  <c r="A18" i="15"/>
  <c r="AS17" i="15"/>
  <c r="K17" i="15"/>
  <c r="J17" i="15"/>
  <c r="I17" i="15"/>
  <c r="H17" i="15"/>
  <c r="A17" i="15"/>
  <c r="AS16" i="15"/>
  <c r="K16" i="15"/>
  <c r="J16" i="15"/>
  <c r="G16" i="15"/>
  <c r="I16" i="15"/>
  <c r="H16" i="15"/>
  <c r="A16" i="15"/>
  <c r="AS15" i="15"/>
  <c r="K15" i="15"/>
  <c r="J15" i="15"/>
  <c r="G15" i="15"/>
  <c r="I15" i="15"/>
  <c r="H15" i="15"/>
  <c r="A15" i="15"/>
  <c r="AS14" i="15"/>
  <c r="K14" i="15"/>
  <c r="J14" i="15"/>
  <c r="I14" i="15"/>
  <c r="H14" i="15"/>
  <c r="G14" i="15"/>
  <c r="A14" i="15"/>
  <c r="A8" i="15"/>
  <c r="L6" i="15"/>
  <c r="AS43" i="14"/>
  <c r="K43" i="14"/>
  <c r="J43" i="14"/>
  <c r="G43" i="14"/>
  <c r="I43" i="14"/>
  <c r="H43" i="14"/>
  <c r="A43" i="14"/>
  <c r="AS42" i="14"/>
  <c r="K42" i="14"/>
  <c r="J42" i="14"/>
  <c r="I42" i="14"/>
  <c r="H42" i="14"/>
  <c r="G42" i="14"/>
  <c r="A42" i="14"/>
  <c r="AS41" i="14"/>
  <c r="K41" i="14"/>
  <c r="J41" i="14"/>
  <c r="G41" i="14"/>
  <c r="I41" i="14"/>
  <c r="H41" i="14"/>
  <c r="A41" i="14"/>
  <c r="AS40" i="14"/>
  <c r="K40" i="14"/>
  <c r="J40" i="14"/>
  <c r="G40" i="14"/>
  <c r="I40" i="14"/>
  <c r="H40" i="14"/>
  <c r="A40" i="14"/>
  <c r="AS39" i="14"/>
  <c r="K39" i="14"/>
  <c r="J39" i="14"/>
  <c r="G39" i="14"/>
  <c r="I39" i="14"/>
  <c r="H39" i="14"/>
  <c r="A39" i="14"/>
  <c r="AS38" i="14"/>
  <c r="K38" i="14"/>
  <c r="J38" i="14"/>
  <c r="I38" i="14"/>
  <c r="H38" i="14"/>
  <c r="G38" i="14"/>
  <c r="A38" i="14"/>
  <c r="AS37" i="14"/>
  <c r="K37" i="14"/>
  <c r="J37" i="14"/>
  <c r="G37" i="14"/>
  <c r="I37" i="14"/>
  <c r="H37" i="14"/>
  <c r="A37" i="14"/>
  <c r="AS36" i="14"/>
  <c r="K36" i="14"/>
  <c r="J36" i="14"/>
  <c r="G36" i="14"/>
  <c r="I36" i="14"/>
  <c r="H36" i="14"/>
  <c r="A36" i="14"/>
  <c r="AS35" i="14"/>
  <c r="K35" i="14"/>
  <c r="J35" i="14"/>
  <c r="G35" i="14"/>
  <c r="I35" i="14"/>
  <c r="H35" i="14"/>
  <c r="A35" i="14"/>
  <c r="AS34" i="14"/>
  <c r="K34" i="14"/>
  <c r="J34" i="14"/>
  <c r="I34" i="14"/>
  <c r="H34" i="14"/>
  <c r="G34" i="14"/>
  <c r="A34" i="14"/>
  <c r="AS33" i="14"/>
  <c r="K33" i="14"/>
  <c r="J33" i="14"/>
  <c r="G33" i="14"/>
  <c r="I33" i="14"/>
  <c r="H33" i="14"/>
  <c r="A33" i="14"/>
  <c r="AS32" i="14"/>
  <c r="K32" i="14"/>
  <c r="J32" i="14"/>
  <c r="I32" i="14"/>
  <c r="H32" i="14"/>
  <c r="A32" i="14"/>
  <c r="AS31" i="14"/>
  <c r="K31" i="14"/>
  <c r="J31" i="14"/>
  <c r="G31" i="14"/>
  <c r="I31" i="14"/>
  <c r="H31" i="14"/>
  <c r="A31" i="14"/>
  <c r="AS30" i="14"/>
  <c r="K30" i="14"/>
  <c r="J30" i="14"/>
  <c r="I30" i="14"/>
  <c r="H30" i="14"/>
  <c r="G30" i="14"/>
  <c r="A30" i="14"/>
  <c r="AS29" i="14"/>
  <c r="K29" i="14"/>
  <c r="J29" i="14"/>
  <c r="G29" i="14"/>
  <c r="I29" i="14"/>
  <c r="H29" i="14"/>
  <c r="A29" i="14"/>
  <c r="AS28" i="14"/>
  <c r="K28" i="14"/>
  <c r="J28" i="14"/>
  <c r="G28" i="14"/>
  <c r="I28" i="14"/>
  <c r="H28" i="14"/>
  <c r="A28" i="14"/>
  <c r="AS27" i="14"/>
  <c r="K27" i="14"/>
  <c r="J27" i="14"/>
  <c r="G27" i="14"/>
  <c r="I27" i="14"/>
  <c r="H27" i="14"/>
  <c r="A27" i="14"/>
  <c r="AS26" i="14"/>
  <c r="K26" i="14"/>
  <c r="J26" i="14"/>
  <c r="G26" i="14"/>
  <c r="I26" i="14"/>
  <c r="H26" i="14"/>
  <c r="A26" i="14"/>
  <c r="AS25" i="14"/>
  <c r="K25" i="14"/>
  <c r="J25" i="14"/>
  <c r="G25" i="14"/>
  <c r="I25" i="14"/>
  <c r="H25" i="14"/>
  <c r="A25" i="14"/>
  <c r="AS24" i="14"/>
  <c r="K24" i="14"/>
  <c r="J24" i="14"/>
  <c r="G24" i="14"/>
  <c r="I24" i="14"/>
  <c r="H24" i="14"/>
  <c r="A24" i="14"/>
  <c r="AS23" i="14"/>
  <c r="K23" i="14"/>
  <c r="J23" i="14"/>
  <c r="G23" i="14"/>
  <c r="I23" i="14"/>
  <c r="H23" i="14"/>
  <c r="A23" i="14"/>
  <c r="AS22" i="14"/>
  <c r="K22" i="14"/>
  <c r="J22" i="14"/>
  <c r="I22" i="14"/>
  <c r="H22" i="14"/>
  <c r="G22" i="14"/>
  <c r="A22" i="14"/>
  <c r="AS21" i="14"/>
  <c r="K21" i="14"/>
  <c r="J21" i="14"/>
  <c r="G21" i="14"/>
  <c r="I21" i="14"/>
  <c r="H21" i="14"/>
  <c r="A21" i="14"/>
  <c r="AS20" i="14"/>
  <c r="K20" i="14"/>
  <c r="J20" i="14"/>
  <c r="G20" i="14"/>
  <c r="I20" i="14"/>
  <c r="H20" i="14"/>
  <c r="A20" i="14"/>
  <c r="AS19" i="14"/>
  <c r="K19" i="14"/>
  <c r="J19" i="14"/>
  <c r="G19" i="14"/>
  <c r="I19" i="14"/>
  <c r="H19" i="14"/>
  <c r="A19" i="14"/>
  <c r="AS18" i="14"/>
  <c r="K18" i="14"/>
  <c r="J18" i="14"/>
  <c r="I18" i="14"/>
  <c r="H18" i="14"/>
  <c r="G18" i="14"/>
  <c r="A18" i="14"/>
  <c r="AS17" i="14"/>
  <c r="K17" i="14"/>
  <c r="J17" i="14"/>
  <c r="G17" i="14"/>
  <c r="I17" i="14"/>
  <c r="H17" i="14"/>
  <c r="A17" i="14"/>
  <c r="AS16" i="14"/>
  <c r="K16" i="14"/>
  <c r="J16" i="14"/>
  <c r="G16" i="14"/>
  <c r="I16" i="14"/>
  <c r="H16" i="14"/>
  <c r="A16" i="14"/>
  <c r="AS15" i="14"/>
  <c r="K15" i="14"/>
  <c r="J15" i="14"/>
  <c r="G15" i="14"/>
  <c r="I15" i="14"/>
  <c r="H15" i="14"/>
  <c r="A15" i="14"/>
  <c r="AS14" i="14"/>
  <c r="K14" i="14"/>
  <c r="J14" i="14"/>
  <c r="I14" i="14"/>
  <c r="H14" i="14"/>
  <c r="G14" i="14"/>
  <c r="A14" i="14"/>
  <c r="A8" i="14"/>
  <c r="L6" i="14"/>
  <c r="AS43" i="13"/>
  <c r="K43" i="13"/>
  <c r="J43" i="13"/>
  <c r="G43" i="13"/>
  <c r="I43" i="13"/>
  <c r="H43" i="13"/>
  <c r="A43" i="13"/>
  <c r="AS42" i="13"/>
  <c r="K42" i="13"/>
  <c r="J42" i="13"/>
  <c r="G42" i="13"/>
  <c r="I42" i="13"/>
  <c r="H42" i="13"/>
  <c r="A42" i="13"/>
  <c r="AS41" i="13"/>
  <c r="K41" i="13"/>
  <c r="J41" i="13"/>
  <c r="G41" i="13"/>
  <c r="I41" i="13"/>
  <c r="H41" i="13"/>
  <c r="A41" i="13"/>
  <c r="AS40" i="13"/>
  <c r="K40" i="13"/>
  <c r="J40" i="13"/>
  <c r="G40" i="13"/>
  <c r="I40" i="13"/>
  <c r="H40" i="13"/>
  <c r="A40" i="13"/>
  <c r="AS39" i="13"/>
  <c r="K39" i="13"/>
  <c r="J39" i="13"/>
  <c r="G39" i="13"/>
  <c r="I39" i="13"/>
  <c r="H39" i="13"/>
  <c r="A39" i="13"/>
  <c r="AS38" i="13"/>
  <c r="K38" i="13"/>
  <c r="J38" i="13"/>
  <c r="G38" i="13"/>
  <c r="I38" i="13"/>
  <c r="H38" i="13"/>
  <c r="A38" i="13"/>
  <c r="AS37" i="13"/>
  <c r="K37" i="13"/>
  <c r="J37" i="13"/>
  <c r="G37" i="13"/>
  <c r="I37" i="13"/>
  <c r="H37" i="13"/>
  <c r="A37" i="13"/>
  <c r="AS36" i="13"/>
  <c r="K36" i="13"/>
  <c r="J36" i="13"/>
  <c r="G36" i="13"/>
  <c r="I36" i="13"/>
  <c r="H36" i="13"/>
  <c r="A36" i="13"/>
  <c r="AS35" i="13"/>
  <c r="K35" i="13"/>
  <c r="J35" i="13"/>
  <c r="G35" i="13"/>
  <c r="I35" i="13"/>
  <c r="H35" i="13"/>
  <c r="A35" i="13"/>
  <c r="AS34" i="13"/>
  <c r="K34" i="13"/>
  <c r="J34" i="13"/>
  <c r="G34" i="13"/>
  <c r="I34" i="13"/>
  <c r="H34" i="13"/>
  <c r="A34" i="13"/>
  <c r="AS33" i="13"/>
  <c r="K33" i="13"/>
  <c r="J33" i="13"/>
  <c r="G33" i="13"/>
  <c r="I33" i="13"/>
  <c r="H33" i="13"/>
  <c r="A33" i="13"/>
  <c r="AS32" i="13"/>
  <c r="K32" i="13"/>
  <c r="J32" i="13"/>
  <c r="G32" i="13"/>
  <c r="I32" i="13"/>
  <c r="H32" i="13"/>
  <c r="A32" i="13"/>
  <c r="AS31" i="13"/>
  <c r="K31" i="13"/>
  <c r="J31" i="13"/>
  <c r="G31" i="13"/>
  <c r="I31" i="13"/>
  <c r="H31" i="13"/>
  <c r="A31" i="13"/>
  <c r="AS30" i="13"/>
  <c r="K30" i="13"/>
  <c r="J30" i="13"/>
  <c r="G30" i="13"/>
  <c r="I30" i="13"/>
  <c r="H30" i="13"/>
  <c r="A30" i="13"/>
  <c r="AS29" i="13"/>
  <c r="K29" i="13"/>
  <c r="J29" i="13"/>
  <c r="G29" i="13"/>
  <c r="I29" i="13"/>
  <c r="H29" i="13"/>
  <c r="A29" i="13"/>
  <c r="AS28" i="13"/>
  <c r="K28" i="13"/>
  <c r="J28" i="13"/>
  <c r="G28" i="13"/>
  <c r="I28" i="13"/>
  <c r="H28" i="13"/>
  <c r="A28" i="13"/>
  <c r="AS27" i="13"/>
  <c r="K27" i="13"/>
  <c r="J27" i="13"/>
  <c r="G27" i="13"/>
  <c r="I27" i="13"/>
  <c r="H27" i="13"/>
  <c r="A27" i="13"/>
  <c r="AS26" i="13"/>
  <c r="K26" i="13"/>
  <c r="J26" i="13"/>
  <c r="G26" i="13"/>
  <c r="I26" i="13"/>
  <c r="H26" i="13"/>
  <c r="A26" i="13"/>
  <c r="AS25" i="13"/>
  <c r="K25" i="13"/>
  <c r="J25" i="13"/>
  <c r="G25" i="13"/>
  <c r="I25" i="13"/>
  <c r="H25" i="13"/>
  <c r="A25" i="13"/>
  <c r="AS24" i="13"/>
  <c r="K24" i="13"/>
  <c r="J24" i="13"/>
  <c r="G24" i="13"/>
  <c r="I24" i="13"/>
  <c r="H24" i="13"/>
  <c r="A24" i="13"/>
  <c r="AS23" i="13"/>
  <c r="K23" i="13"/>
  <c r="J23" i="13"/>
  <c r="G23" i="13"/>
  <c r="I23" i="13"/>
  <c r="H23" i="13"/>
  <c r="A23" i="13"/>
  <c r="AS22" i="13"/>
  <c r="K22" i="13"/>
  <c r="J22" i="13"/>
  <c r="G22" i="13"/>
  <c r="I22" i="13"/>
  <c r="H22" i="13"/>
  <c r="A22" i="13"/>
  <c r="AS21" i="13"/>
  <c r="K21" i="13"/>
  <c r="J21" i="13"/>
  <c r="G21" i="13"/>
  <c r="I21" i="13"/>
  <c r="H21" i="13"/>
  <c r="A21" i="13"/>
  <c r="AS20" i="13"/>
  <c r="K20" i="13"/>
  <c r="J20" i="13"/>
  <c r="G20" i="13"/>
  <c r="I20" i="13"/>
  <c r="H20" i="13"/>
  <c r="A20" i="13"/>
  <c r="AS19" i="13"/>
  <c r="K19" i="13"/>
  <c r="J19" i="13"/>
  <c r="G19" i="13"/>
  <c r="I19" i="13"/>
  <c r="H19" i="13"/>
  <c r="A19" i="13"/>
  <c r="AS18" i="13"/>
  <c r="K18" i="13"/>
  <c r="J18" i="13"/>
  <c r="G18" i="13"/>
  <c r="I18" i="13"/>
  <c r="H18" i="13"/>
  <c r="A18" i="13"/>
  <c r="AS17" i="13"/>
  <c r="K17" i="13"/>
  <c r="J17" i="13"/>
  <c r="G17" i="13"/>
  <c r="I17" i="13"/>
  <c r="H17" i="13"/>
  <c r="A17" i="13"/>
  <c r="AS16" i="13"/>
  <c r="K16" i="13"/>
  <c r="J16" i="13"/>
  <c r="G16" i="13"/>
  <c r="I16" i="13"/>
  <c r="H16" i="13"/>
  <c r="A16" i="13"/>
  <c r="AS15" i="13"/>
  <c r="K15" i="13"/>
  <c r="J15" i="13"/>
  <c r="G15" i="13"/>
  <c r="I15" i="13"/>
  <c r="H15" i="13"/>
  <c r="A15" i="13"/>
  <c r="AS14" i="13"/>
  <c r="AX14" i="13"/>
  <c r="K14" i="13"/>
  <c r="J14" i="13"/>
  <c r="G14" i="13"/>
  <c r="I14" i="13"/>
  <c r="H14" i="13"/>
  <c r="A14" i="13"/>
  <c r="A8" i="13"/>
  <c r="L6" i="13"/>
  <c r="AS43" i="12"/>
  <c r="K43" i="12"/>
  <c r="J43" i="12"/>
  <c r="I43" i="12"/>
  <c r="H43" i="12"/>
  <c r="G43" i="12"/>
  <c r="A43" i="12"/>
  <c r="AS42" i="12"/>
  <c r="K42" i="12"/>
  <c r="J42" i="12"/>
  <c r="G42" i="12"/>
  <c r="I42" i="12"/>
  <c r="H42" i="12"/>
  <c r="A42" i="12"/>
  <c r="AS41" i="12"/>
  <c r="K41" i="12"/>
  <c r="J41" i="12"/>
  <c r="G41" i="12"/>
  <c r="I41" i="12"/>
  <c r="H41" i="12"/>
  <c r="A41" i="12"/>
  <c r="AS40" i="12"/>
  <c r="K40" i="12"/>
  <c r="J40" i="12"/>
  <c r="G40" i="12"/>
  <c r="I40" i="12"/>
  <c r="H40" i="12"/>
  <c r="A40" i="12"/>
  <c r="AS39" i="12"/>
  <c r="K39" i="12"/>
  <c r="J39" i="12"/>
  <c r="G39" i="12"/>
  <c r="I39" i="12"/>
  <c r="H39" i="12"/>
  <c r="A39" i="12"/>
  <c r="AS38" i="12"/>
  <c r="K38" i="12"/>
  <c r="J38" i="12"/>
  <c r="G38" i="12"/>
  <c r="I38" i="12"/>
  <c r="H38" i="12"/>
  <c r="A38" i="12"/>
  <c r="AS37" i="12"/>
  <c r="K37" i="12"/>
  <c r="J37" i="12"/>
  <c r="G37" i="12"/>
  <c r="I37" i="12"/>
  <c r="H37" i="12"/>
  <c r="A37" i="12"/>
  <c r="AS36" i="12"/>
  <c r="K36" i="12"/>
  <c r="J36" i="12"/>
  <c r="G36" i="12"/>
  <c r="I36" i="12"/>
  <c r="H36" i="12"/>
  <c r="A36" i="12"/>
  <c r="AS35" i="12"/>
  <c r="K35" i="12"/>
  <c r="J35" i="12"/>
  <c r="G35" i="12"/>
  <c r="I35" i="12"/>
  <c r="H35" i="12"/>
  <c r="A35" i="12"/>
  <c r="AS34" i="12"/>
  <c r="K34" i="12"/>
  <c r="J34" i="12"/>
  <c r="G34" i="12"/>
  <c r="I34" i="12"/>
  <c r="H34" i="12"/>
  <c r="A34" i="12"/>
  <c r="AS33" i="12"/>
  <c r="K33" i="12"/>
  <c r="J33" i="12"/>
  <c r="G33" i="12"/>
  <c r="I33" i="12"/>
  <c r="H33" i="12"/>
  <c r="A33" i="12"/>
  <c r="AS32" i="12"/>
  <c r="K32" i="12"/>
  <c r="J32" i="12"/>
  <c r="G32" i="12"/>
  <c r="I32" i="12"/>
  <c r="H32" i="12"/>
  <c r="A32" i="12"/>
  <c r="AS31" i="12"/>
  <c r="K31" i="12"/>
  <c r="J31" i="12"/>
  <c r="G31" i="12"/>
  <c r="I31" i="12"/>
  <c r="H31" i="12"/>
  <c r="A31" i="12"/>
  <c r="AS30" i="12"/>
  <c r="K30" i="12"/>
  <c r="J30" i="12"/>
  <c r="G30" i="12"/>
  <c r="I30" i="12"/>
  <c r="H30" i="12"/>
  <c r="A30" i="12"/>
  <c r="AS29" i="12"/>
  <c r="K29" i="12"/>
  <c r="J29" i="12"/>
  <c r="G29" i="12"/>
  <c r="I29" i="12"/>
  <c r="H29" i="12"/>
  <c r="A29" i="12"/>
  <c r="AS28" i="12"/>
  <c r="K28" i="12"/>
  <c r="J28" i="12"/>
  <c r="G28" i="12"/>
  <c r="I28" i="12"/>
  <c r="H28" i="12"/>
  <c r="A28" i="12"/>
  <c r="AS27" i="12"/>
  <c r="K27" i="12"/>
  <c r="J27" i="12"/>
  <c r="G27" i="12"/>
  <c r="I27" i="12"/>
  <c r="H27" i="12"/>
  <c r="A27" i="12"/>
  <c r="AS26" i="12"/>
  <c r="K26" i="12"/>
  <c r="J26" i="12"/>
  <c r="G26" i="12"/>
  <c r="I26" i="12"/>
  <c r="H26" i="12"/>
  <c r="A26" i="12"/>
  <c r="AS25" i="12"/>
  <c r="K25" i="12"/>
  <c r="J25" i="12"/>
  <c r="G25" i="12"/>
  <c r="I25" i="12"/>
  <c r="H25" i="12"/>
  <c r="A25" i="12"/>
  <c r="AS24" i="12"/>
  <c r="K24" i="12"/>
  <c r="J24" i="12"/>
  <c r="G24" i="12"/>
  <c r="I24" i="12"/>
  <c r="H24" i="12"/>
  <c r="A24" i="12"/>
  <c r="AS23" i="12"/>
  <c r="K23" i="12"/>
  <c r="J23" i="12"/>
  <c r="G23" i="12"/>
  <c r="I23" i="12"/>
  <c r="H23" i="12"/>
  <c r="A23" i="12"/>
  <c r="AS22" i="12"/>
  <c r="K22" i="12"/>
  <c r="J22" i="12"/>
  <c r="G22" i="12"/>
  <c r="I22" i="12"/>
  <c r="H22" i="12"/>
  <c r="A22" i="12"/>
  <c r="AS21" i="12"/>
  <c r="K21" i="12"/>
  <c r="J21" i="12"/>
  <c r="G21" i="12"/>
  <c r="I21" i="12"/>
  <c r="H21" i="12"/>
  <c r="A21" i="12"/>
  <c r="AS20" i="12"/>
  <c r="K20" i="12"/>
  <c r="J20" i="12"/>
  <c r="G20" i="12"/>
  <c r="I20" i="12"/>
  <c r="H20" i="12"/>
  <c r="A20" i="12"/>
  <c r="AS19" i="12"/>
  <c r="K19" i="12"/>
  <c r="J19" i="12"/>
  <c r="G19" i="12"/>
  <c r="I19" i="12"/>
  <c r="H19" i="12"/>
  <c r="A19" i="12"/>
  <c r="AS18" i="12"/>
  <c r="K18" i="12"/>
  <c r="J18" i="12"/>
  <c r="G18" i="12"/>
  <c r="I18" i="12"/>
  <c r="H18" i="12"/>
  <c r="A18" i="12"/>
  <c r="AS17" i="12"/>
  <c r="K17" i="12"/>
  <c r="J17" i="12"/>
  <c r="G17" i="12"/>
  <c r="I17" i="12"/>
  <c r="H17" i="12"/>
  <c r="A17" i="12"/>
  <c r="AS16" i="12"/>
  <c r="K16" i="12"/>
  <c r="J16" i="12"/>
  <c r="G16" i="12"/>
  <c r="I16" i="12"/>
  <c r="H16" i="12"/>
  <c r="A16" i="12"/>
  <c r="AS15" i="12"/>
  <c r="K15" i="12"/>
  <c r="J15" i="12"/>
  <c r="G15" i="12"/>
  <c r="I15" i="12"/>
  <c r="H15" i="12"/>
  <c r="A15" i="12"/>
  <c r="AS14" i="12"/>
  <c r="K14" i="12"/>
  <c r="J14" i="12"/>
  <c r="G14" i="12"/>
  <c r="I14" i="12"/>
  <c r="H14" i="12"/>
  <c r="A14" i="12"/>
  <c r="A8" i="12"/>
  <c r="L6" i="12"/>
  <c r="AS43" i="11"/>
  <c r="K43" i="11"/>
  <c r="J43" i="11"/>
  <c r="G43" i="11"/>
  <c r="I43" i="11"/>
  <c r="H43" i="11"/>
  <c r="A43" i="11"/>
  <c r="AS42" i="11"/>
  <c r="K42" i="11"/>
  <c r="J42" i="11"/>
  <c r="I42" i="11"/>
  <c r="H42" i="11"/>
  <c r="G42" i="11"/>
  <c r="A42" i="11"/>
  <c r="AS41" i="11"/>
  <c r="K41" i="11"/>
  <c r="J41" i="11"/>
  <c r="G41" i="11"/>
  <c r="I41" i="11"/>
  <c r="H41" i="11"/>
  <c r="A41" i="11"/>
  <c r="AS40" i="11"/>
  <c r="K40" i="11"/>
  <c r="J40" i="11"/>
  <c r="G40" i="11"/>
  <c r="I40" i="11"/>
  <c r="H40" i="11"/>
  <c r="A40" i="11"/>
  <c r="AS39" i="11"/>
  <c r="K39" i="11"/>
  <c r="J39" i="11"/>
  <c r="G39" i="11"/>
  <c r="I39" i="11"/>
  <c r="H39" i="11"/>
  <c r="A39" i="11"/>
  <c r="AS38" i="11"/>
  <c r="K38" i="11"/>
  <c r="J38" i="11"/>
  <c r="I38" i="11"/>
  <c r="H38" i="11"/>
  <c r="G38" i="11"/>
  <c r="A38" i="11"/>
  <c r="AS37" i="11"/>
  <c r="K37" i="11"/>
  <c r="J37" i="11"/>
  <c r="G37" i="11"/>
  <c r="I37" i="11"/>
  <c r="H37" i="11"/>
  <c r="A37" i="11"/>
  <c r="AS36" i="11"/>
  <c r="K36" i="11"/>
  <c r="J36" i="11"/>
  <c r="I36" i="11"/>
  <c r="H36" i="11"/>
  <c r="A36" i="11"/>
  <c r="AS35" i="11"/>
  <c r="K35" i="11"/>
  <c r="J35" i="11"/>
  <c r="G35" i="11"/>
  <c r="I35" i="11"/>
  <c r="H35" i="11"/>
  <c r="A35" i="11"/>
  <c r="AS34" i="11"/>
  <c r="K34" i="11"/>
  <c r="J34" i="11"/>
  <c r="G34" i="11"/>
  <c r="I34" i="11"/>
  <c r="H34" i="11"/>
  <c r="A34" i="11"/>
  <c r="AS33" i="11"/>
  <c r="K33" i="11"/>
  <c r="J33" i="11"/>
  <c r="G33" i="11"/>
  <c r="I33" i="11"/>
  <c r="H33" i="11"/>
  <c r="A33" i="11"/>
  <c r="AS32" i="11"/>
  <c r="K32" i="11"/>
  <c r="J32" i="11"/>
  <c r="G32" i="11"/>
  <c r="I32" i="11"/>
  <c r="H32" i="11"/>
  <c r="A32" i="11"/>
  <c r="AS31" i="11"/>
  <c r="K31" i="11"/>
  <c r="J31" i="11"/>
  <c r="G31" i="11"/>
  <c r="I31" i="11"/>
  <c r="H31" i="11"/>
  <c r="A31" i="11"/>
  <c r="AS30" i="11"/>
  <c r="K30" i="11"/>
  <c r="J30" i="11"/>
  <c r="G30" i="11"/>
  <c r="I30" i="11"/>
  <c r="H30" i="11"/>
  <c r="A30" i="11"/>
  <c r="AS29" i="11"/>
  <c r="K29" i="11"/>
  <c r="J29" i="11"/>
  <c r="G29" i="11"/>
  <c r="I29" i="11"/>
  <c r="H29" i="11"/>
  <c r="A29" i="11"/>
  <c r="AS28" i="11"/>
  <c r="K28" i="11"/>
  <c r="J28" i="11"/>
  <c r="G28" i="11"/>
  <c r="I28" i="11"/>
  <c r="H28" i="11"/>
  <c r="A28" i="11"/>
  <c r="AS27" i="11"/>
  <c r="K27" i="11"/>
  <c r="J27" i="11"/>
  <c r="G27" i="11"/>
  <c r="I27" i="11"/>
  <c r="H27" i="11"/>
  <c r="A27" i="11"/>
  <c r="AS26" i="11"/>
  <c r="K26" i="11"/>
  <c r="J26" i="11"/>
  <c r="G26" i="11"/>
  <c r="I26" i="11"/>
  <c r="H26" i="11"/>
  <c r="A26" i="11"/>
  <c r="AS25" i="11"/>
  <c r="K25" i="11"/>
  <c r="J25" i="11"/>
  <c r="G25" i="11"/>
  <c r="I25" i="11"/>
  <c r="H25" i="11"/>
  <c r="A25" i="11"/>
  <c r="AS24" i="11"/>
  <c r="K24" i="11"/>
  <c r="J24" i="11"/>
  <c r="G24" i="11"/>
  <c r="I24" i="11"/>
  <c r="H24" i="11"/>
  <c r="A24" i="11"/>
  <c r="AS23" i="11"/>
  <c r="K23" i="11"/>
  <c r="J23" i="11"/>
  <c r="G23" i="11"/>
  <c r="I23" i="11"/>
  <c r="H23" i="11"/>
  <c r="A23" i="11"/>
  <c r="AS22" i="11"/>
  <c r="K22" i="11"/>
  <c r="J22" i="11"/>
  <c r="G22" i="11"/>
  <c r="I22" i="11"/>
  <c r="H22" i="11"/>
  <c r="A22" i="11"/>
  <c r="AS21" i="11"/>
  <c r="K21" i="11"/>
  <c r="J21" i="11"/>
  <c r="G21" i="11"/>
  <c r="I21" i="11"/>
  <c r="H21" i="11"/>
  <c r="A21" i="11"/>
  <c r="AS20" i="11"/>
  <c r="K20" i="11"/>
  <c r="J20" i="11"/>
  <c r="G20" i="11"/>
  <c r="I20" i="11"/>
  <c r="H20" i="11"/>
  <c r="A20" i="11"/>
  <c r="AS19" i="11"/>
  <c r="K19" i="11"/>
  <c r="J19" i="11"/>
  <c r="G19" i="11"/>
  <c r="I19" i="11"/>
  <c r="H19" i="11"/>
  <c r="A19" i="11"/>
  <c r="AS18" i="11"/>
  <c r="K18" i="11"/>
  <c r="J18" i="11"/>
  <c r="G18" i="11"/>
  <c r="I18" i="11"/>
  <c r="H18" i="11"/>
  <c r="A18" i="11"/>
  <c r="AS17" i="11"/>
  <c r="K17" i="11"/>
  <c r="J17" i="11"/>
  <c r="G17" i="11"/>
  <c r="I17" i="11"/>
  <c r="H17" i="11"/>
  <c r="A17" i="11"/>
  <c r="AS16" i="11"/>
  <c r="K16" i="11"/>
  <c r="J16" i="11"/>
  <c r="G16" i="11"/>
  <c r="I16" i="11"/>
  <c r="H16" i="11"/>
  <c r="A16" i="11"/>
  <c r="AS15" i="11"/>
  <c r="K15" i="11"/>
  <c r="J15" i="11"/>
  <c r="G15" i="11"/>
  <c r="I15" i="11"/>
  <c r="H15" i="11"/>
  <c r="A15" i="11"/>
  <c r="AS14" i="11"/>
  <c r="AX14" i="11"/>
  <c r="AR14" i="11"/>
  <c r="AR15" i="11" s="1"/>
  <c r="AR16" i="11" s="1"/>
  <c r="AR17" i="11" s="1"/>
  <c r="AR18" i="11" s="1"/>
  <c r="AR19" i="11" s="1"/>
  <c r="AR20" i="11" s="1"/>
  <c r="AR21" i="11"/>
  <c r="AR22" i="11" s="1"/>
  <c r="AR23" i="11" s="1"/>
  <c r="AR24" i="11" s="1"/>
  <c r="AR25" i="11" s="1"/>
  <c r="AR26" i="11" s="1"/>
  <c r="AR27" i="11" s="1"/>
  <c r="AR28" i="11" s="1"/>
  <c r="AR29" i="11" s="1"/>
  <c r="AR30" i="11" s="1"/>
  <c r="AR31" i="11" s="1"/>
  <c r="AR32" i="11" s="1"/>
  <c r="AR33" i="11" s="1"/>
  <c r="AR34" i="11" s="1"/>
  <c r="AR35" i="11" s="1"/>
  <c r="AR36" i="11" s="1"/>
  <c r="AR37" i="11" s="1"/>
  <c r="AR38" i="11" s="1"/>
  <c r="AR39" i="11" s="1"/>
  <c r="AR40" i="11" s="1"/>
  <c r="AR41" i="11" s="1"/>
  <c r="AR42" i="11" s="1"/>
  <c r="AR43" i="11" s="1"/>
  <c r="K14" i="11"/>
  <c r="J14" i="11"/>
  <c r="I14" i="11"/>
  <c r="H14" i="11"/>
  <c r="G14" i="11"/>
  <c r="A14" i="11"/>
  <c r="L9" i="11"/>
  <c r="L12" i="11"/>
  <c r="AS43" i="10"/>
  <c r="K43" i="10"/>
  <c r="J43" i="10"/>
  <c r="G43" i="10"/>
  <c r="I43" i="10"/>
  <c r="H43" i="10"/>
  <c r="A43" i="10"/>
  <c r="AS42" i="10"/>
  <c r="K42" i="10"/>
  <c r="J42" i="10"/>
  <c r="I42" i="10"/>
  <c r="H42" i="10"/>
  <c r="G42" i="10"/>
  <c r="A42" i="10"/>
  <c r="AS41" i="10"/>
  <c r="K41" i="10"/>
  <c r="J41" i="10"/>
  <c r="G41" i="10"/>
  <c r="I41" i="10"/>
  <c r="H41" i="10"/>
  <c r="A41" i="10"/>
  <c r="AS40" i="10"/>
  <c r="K40" i="10"/>
  <c r="J40" i="10"/>
  <c r="G40" i="10"/>
  <c r="I40" i="10"/>
  <c r="H40" i="10"/>
  <c r="A40" i="10"/>
  <c r="AS39" i="10"/>
  <c r="K39" i="10"/>
  <c r="J39" i="10"/>
  <c r="G39" i="10"/>
  <c r="I39" i="10"/>
  <c r="H39" i="10"/>
  <c r="A39" i="10"/>
  <c r="AS38" i="10"/>
  <c r="K38" i="10"/>
  <c r="J38" i="10"/>
  <c r="I38" i="10"/>
  <c r="H38" i="10"/>
  <c r="G38" i="10"/>
  <c r="A38" i="10"/>
  <c r="AS37" i="10"/>
  <c r="K37" i="10"/>
  <c r="J37" i="10"/>
  <c r="G37" i="10"/>
  <c r="I37" i="10"/>
  <c r="H37" i="10"/>
  <c r="A37" i="10"/>
  <c r="AS36" i="10"/>
  <c r="K36" i="10"/>
  <c r="J36" i="10"/>
  <c r="G36" i="10"/>
  <c r="I36" i="10"/>
  <c r="H36" i="10"/>
  <c r="A36" i="10"/>
  <c r="AS35" i="10"/>
  <c r="K35" i="10"/>
  <c r="J35" i="10"/>
  <c r="G35" i="10"/>
  <c r="I35" i="10"/>
  <c r="H35" i="10"/>
  <c r="A35" i="10"/>
  <c r="AS34" i="10"/>
  <c r="K34" i="10"/>
  <c r="J34" i="10"/>
  <c r="I34" i="10"/>
  <c r="H34" i="10"/>
  <c r="G34" i="10"/>
  <c r="A34" i="10"/>
  <c r="AS33" i="10"/>
  <c r="K33" i="10"/>
  <c r="J33" i="10"/>
  <c r="G33" i="10"/>
  <c r="I33" i="10"/>
  <c r="H33" i="10"/>
  <c r="A33" i="10"/>
  <c r="AS32" i="10"/>
  <c r="K32" i="10"/>
  <c r="J32" i="10"/>
  <c r="G32" i="10"/>
  <c r="I32" i="10"/>
  <c r="H32" i="10"/>
  <c r="A32" i="10"/>
  <c r="AS31" i="10"/>
  <c r="K31" i="10"/>
  <c r="J31" i="10"/>
  <c r="G31" i="10"/>
  <c r="I31" i="10"/>
  <c r="H31" i="10"/>
  <c r="A31" i="10"/>
  <c r="AS30" i="10"/>
  <c r="K30" i="10"/>
  <c r="J30" i="10"/>
  <c r="I30" i="10"/>
  <c r="H30" i="10"/>
  <c r="G30" i="10"/>
  <c r="A30" i="10"/>
  <c r="AS29" i="10"/>
  <c r="K29" i="10"/>
  <c r="J29" i="10"/>
  <c r="G29" i="10"/>
  <c r="I29" i="10"/>
  <c r="H29" i="10"/>
  <c r="A29" i="10"/>
  <c r="AS28" i="10"/>
  <c r="K28" i="10"/>
  <c r="J28" i="10"/>
  <c r="G28" i="10"/>
  <c r="I28" i="10"/>
  <c r="H28" i="10"/>
  <c r="A28" i="10"/>
  <c r="AS27" i="10"/>
  <c r="K27" i="10"/>
  <c r="J27" i="10"/>
  <c r="G27" i="10"/>
  <c r="I27" i="10"/>
  <c r="H27" i="10"/>
  <c r="A27" i="10"/>
  <c r="AS26" i="10"/>
  <c r="K26" i="10"/>
  <c r="J26" i="10"/>
  <c r="I26" i="10"/>
  <c r="H26" i="10"/>
  <c r="G26" i="10"/>
  <c r="A26" i="10"/>
  <c r="AS25" i="10"/>
  <c r="K25" i="10"/>
  <c r="J25" i="10"/>
  <c r="G25" i="10"/>
  <c r="I25" i="10"/>
  <c r="H25" i="10"/>
  <c r="A25" i="10"/>
  <c r="AS24" i="10"/>
  <c r="K24" i="10"/>
  <c r="J24" i="10"/>
  <c r="G24" i="10"/>
  <c r="I24" i="10"/>
  <c r="H24" i="10"/>
  <c r="A24" i="10"/>
  <c r="AS23" i="10"/>
  <c r="K23" i="10"/>
  <c r="J23" i="10"/>
  <c r="G23" i="10"/>
  <c r="I23" i="10"/>
  <c r="H23" i="10"/>
  <c r="A23" i="10"/>
  <c r="AS22" i="10"/>
  <c r="K22" i="10"/>
  <c r="J22" i="10"/>
  <c r="I22" i="10"/>
  <c r="H22" i="10"/>
  <c r="G22" i="10"/>
  <c r="A22" i="10"/>
  <c r="AS21" i="10"/>
  <c r="K21" i="10"/>
  <c r="J21" i="10"/>
  <c r="G21" i="10"/>
  <c r="I21" i="10"/>
  <c r="H21" i="10"/>
  <c r="A21" i="10"/>
  <c r="AS20" i="10"/>
  <c r="K20" i="10"/>
  <c r="J20" i="10"/>
  <c r="G20" i="10"/>
  <c r="I20" i="10"/>
  <c r="H20" i="10"/>
  <c r="A20" i="10"/>
  <c r="AS19" i="10"/>
  <c r="K19" i="10"/>
  <c r="J19" i="10"/>
  <c r="G19" i="10"/>
  <c r="I19" i="10"/>
  <c r="H19" i="10"/>
  <c r="A19" i="10"/>
  <c r="AS18" i="10"/>
  <c r="K18" i="10"/>
  <c r="J18" i="10"/>
  <c r="I18" i="10"/>
  <c r="H18" i="10"/>
  <c r="G18" i="10"/>
  <c r="A18" i="10"/>
  <c r="AS17" i="10"/>
  <c r="K17" i="10"/>
  <c r="J17" i="10"/>
  <c r="G17" i="10"/>
  <c r="I17" i="10"/>
  <c r="H17" i="10"/>
  <c r="A17" i="10"/>
  <c r="AS16" i="10"/>
  <c r="K16" i="10"/>
  <c r="J16" i="10"/>
  <c r="G16" i="10"/>
  <c r="I16" i="10"/>
  <c r="H16" i="10"/>
  <c r="A16" i="10"/>
  <c r="AS15" i="10"/>
  <c r="K15" i="10"/>
  <c r="J15" i="10"/>
  <c r="G15" i="10"/>
  <c r="I15" i="10"/>
  <c r="H15" i="10"/>
  <c r="A15" i="10"/>
  <c r="AS14" i="10"/>
  <c r="AX14" i="10"/>
  <c r="K14" i="10"/>
  <c r="J14" i="10"/>
  <c r="I14" i="10"/>
  <c r="H14" i="10"/>
  <c r="G14" i="10"/>
  <c r="A14" i="10"/>
  <c r="L7" i="10"/>
  <c r="L13" i="10"/>
  <c r="L11" i="10"/>
  <c r="AS43" i="9"/>
  <c r="K43" i="9"/>
  <c r="J43" i="9"/>
  <c r="G43" i="9"/>
  <c r="I43" i="9"/>
  <c r="H43" i="9"/>
  <c r="A43" i="9"/>
  <c r="AS42" i="9"/>
  <c r="K42" i="9"/>
  <c r="J42" i="9"/>
  <c r="I42" i="9"/>
  <c r="H42" i="9"/>
  <c r="G42" i="9"/>
  <c r="A42" i="9"/>
  <c r="AS41" i="9"/>
  <c r="K41" i="9"/>
  <c r="J41" i="9"/>
  <c r="G41" i="9"/>
  <c r="I41" i="9"/>
  <c r="H41" i="9"/>
  <c r="A41" i="9"/>
  <c r="AS40" i="9"/>
  <c r="K40" i="9"/>
  <c r="J40" i="9"/>
  <c r="I40" i="9"/>
  <c r="H40" i="9"/>
  <c r="A40" i="9"/>
  <c r="AS39" i="9"/>
  <c r="K39" i="9"/>
  <c r="J39" i="9"/>
  <c r="G39" i="9"/>
  <c r="I39" i="9"/>
  <c r="H39" i="9"/>
  <c r="A39" i="9"/>
  <c r="AS38" i="9"/>
  <c r="K38" i="9"/>
  <c r="J38" i="9"/>
  <c r="G38" i="9"/>
  <c r="I38" i="9"/>
  <c r="H38" i="9"/>
  <c r="A38" i="9"/>
  <c r="AS37" i="9"/>
  <c r="K37" i="9"/>
  <c r="J37" i="9"/>
  <c r="G37" i="9"/>
  <c r="I37" i="9"/>
  <c r="H37" i="9"/>
  <c r="A37" i="9"/>
  <c r="AS36" i="9"/>
  <c r="K36" i="9"/>
  <c r="J36" i="9"/>
  <c r="I36" i="9"/>
  <c r="H36" i="9"/>
  <c r="A36" i="9"/>
  <c r="AS35" i="9"/>
  <c r="K35" i="9"/>
  <c r="J35" i="9"/>
  <c r="I35" i="9"/>
  <c r="H35" i="9"/>
  <c r="A35" i="9"/>
  <c r="AS34" i="9"/>
  <c r="K34" i="9"/>
  <c r="J34" i="9"/>
  <c r="I34" i="9"/>
  <c r="H34" i="9"/>
  <c r="G34" i="9"/>
  <c r="A34" i="9"/>
  <c r="AS33" i="9"/>
  <c r="K33" i="9"/>
  <c r="J33" i="9"/>
  <c r="I33" i="9"/>
  <c r="H33" i="9"/>
  <c r="A33" i="9"/>
  <c r="AS32" i="9"/>
  <c r="K32" i="9"/>
  <c r="J32" i="9"/>
  <c r="G32" i="9"/>
  <c r="I32" i="9"/>
  <c r="H32" i="9"/>
  <c r="A32" i="9"/>
  <c r="AS31" i="9"/>
  <c r="K31" i="9"/>
  <c r="J31" i="9"/>
  <c r="G31" i="9"/>
  <c r="I31" i="9"/>
  <c r="H31" i="9"/>
  <c r="A31" i="9"/>
  <c r="AS30" i="9"/>
  <c r="K30" i="9"/>
  <c r="J30" i="9"/>
  <c r="G30" i="9"/>
  <c r="I30" i="9"/>
  <c r="H30" i="9"/>
  <c r="A30" i="9"/>
  <c r="AS29" i="9"/>
  <c r="K29" i="9"/>
  <c r="J29" i="9"/>
  <c r="I29" i="9"/>
  <c r="H29" i="9"/>
  <c r="A29" i="9"/>
  <c r="AS28" i="9"/>
  <c r="K28" i="9"/>
  <c r="J28" i="9"/>
  <c r="G28" i="9"/>
  <c r="I28" i="9"/>
  <c r="H28" i="9"/>
  <c r="A28" i="9"/>
  <c r="AS27" i="9"/>
  <c r="K27" i="9"/>
  <c r="J27" i="9"/>
  <c r="I27" i="9"/>
  <c r="H27" i="9"/>
  <c r="A27" i="9"/>
  <c r="AS26" i="9"/>
  <c r="K26" i="9"/>
  <c r="J26" i="9"/>
  <c r="G26" i="9"/>
  <c r="I26" i="9"/>
  <c r="H26" i="9"/>
  <c r="A26" i="9"/>
  <c r="AS25" i="9"/>
  <c r="K25" i="9"/>
  <c r="J25" i="9"/>
  <c r="G25" i="9"/>
  <c r="I25" i="9"/>
  <c r="H25" i="9"/>
  <c r="A25" i="9"/>
  <c r="AS24" i="9"/>
  <c r="K24" i="9"/>
  <c r="J24" i="9"/>
  <c r="I24" i="9"/>
  <c r="H24" i="9"/>
  <c r="A24" i="9"/>
  <c r="AS23" i="9"/>
  <c r="K23" i="9"/>
  <c r="J23" i="9"/>
  <c r="G23" i="9"/>
  <c r="I23" i="9"/>
  <c r="H23" i="9"/>
  <c r="A23" i="9"/>
  <c r="AS22" i="9"/>
  <c r="K22" i="9"/>
  <c r="J22" i="9"/>
  <c r="I22" i="9"/>
  <c r="H22" i="9"/>
  <c r="G22" i="9"/>
  <c r="A22" i="9"/>
  <c r="AS21" i="9"/>
  <c r="K21" i="9"/>
  <c r="J21" i="9"/>
  <c r="I21" i="9"/>
  <c r="H21" i="9"/>
  <c r="A21" i="9"/>
  <c r="AS20" i="9"/>
  <c r="K20" i="9"/>
  <c r="J20" i="9"/>
  <c r="I20" i="9"/>
  <c r="H20" i="9"/>
  <c r="A20" i="9"/>
  <c r="AS19" i="9"/>
  <c r="K19" i="9"/>
  <c r="J19" i="9"/>
  <c r="G19" i="9"/>
  <c r="I19" i="9"/>
  <c r="H19" i="9"/>
  <c r="A19" i="9"/>
  <c r="AS18" i="9"/>
  <c r="K18" i="9"/>
  <c r="J18" i="9"/>
  <c r="G18" i="9"/>
  <c r="I18" i="9"/>
  <c r="H18" i="9"/>
  <c r="A18" i="9"/>
  <c r="AS17" i="9"/>
  <c r="K17" i="9"/>
  <c r="J17" i="9"/>
  <c r="G17" i="9"/>
  <c r="I17" i="9"/>
  <c r="H17" i="9"/>
  <c r="A17" i="9"/>
  <c r="AS16" i="9"/>
  <c r="K16" i="9"/>
  <c r="J16" i="9"/>
  <c r="G16" i="9"/>
  <c r="I16" i="9"/>
  <c r="H16" i="9"/>
  <c r="A16" i="9"/>
  <c r="AS15" i="9"/>
  <c r="K15" i="9"/>
  <c r="J15" i="9"/>
  <c r="I15" i="9"/>
  <c r="H15" i="9"/>
  <c r="A15" i="9"/>
  <c r="AS14" i="9"/>
  <c r="K14" i="9"/>
  <c r="J14" i="9"/>
  <c r="I14" i="9"/>
  <c r="H14" i="9"/>
  <c r="A14" i="9"/>
  <c r="A8" i="9"/>
  <c r="L6" i="9"/>
  <c r="K43" i="8"/>
  <c r="J43" i="8"/>
  <c r="I43" i="8"/>
  <c r="H43" i="8"/>
  <c r="A43" i="8"/>
  <c r="AS43" i="8"/>
  <c r="K42" i="8"/>
  <c r="J42" i="8"/>
  <c r="I42" i="8"/>
  <c r="H42" i="8"/>
  <c r="A42" i="8"/>
  <c r="AS42" i="8"/>
  <c r="K41" i="8"/>
  <c r="J41" i="8"/>
  <c r="I41" i="8"/>
  <c r="H41" i="8"/>
  <c r="A41" i="8"/>
  <c r="AS41" i="8"/>
  <c r="K40" i="8"/>
  <c r="J40" i="8"/>
  <c r="I40" i="8"/>
  <c r="H40" i="8"/>
  <c r="A40" i="8"/>
  <c r="AS40" i="8"/>
  <c r="K39" i="8"/>
  <c r="J39" i="8"/>
  <c r="I39" i="8"/>
  <c r="H39" i="8"/>
  <c r="A39" i="8"/>
  <c r="AS39" i="8"/>
  <c r="K38" i="8"/>
  <c r="J38" i="8"/>
  <c r="I38" i="8"/>
  <c r="H38" i="8"/>
  <c r="A38" i="8"/>
  <c r="AS38" i="8"/>
  <c r="K37" i="8"/>
  <c r="J37" i="8"/>
  <c r="I37" i="8"/>
  <c r="H37" i="8"/>
  <c r="A37" i="8"/>
  <c r="AS37" i="8"/>
  <c r="K36" i="8"/>
  <c r="J36" i="8"/>
  <c r="I36" i="8"/>
  <c r="H36" i="8"/>
  <c r="A36" i="8"/>
  <c r="AS36" i="8"/>
  <c r="K35" i="8"/>
  <c r="J35" i="8"/>
  <c r="I35" i="8"/>
  <c r="H35" i="8"/>
  <c r="A35" i="8"/>
  <c r="AS35" i="8"/>
  <c r="K34" i="8"/>
  <c r="J34" i="8"/>
  <c r="I34" i="8"/>
  <c r="H34" i="8"/>
  <c r="A34" i="8"/>
  <c r="AS34" i="8"/>
  <c r="K33" i="8"/>
  <c r="J33" i="8"/>
  <c r="I33" i="8"/>
  <c r="H33" i="8"/>
  <c r="A33" i="8"/>
  <c r="AS33" i="8"/>
  <c r="K32" i="8"/>
  <c r="J32" i="8"/>
  <c r="I32" i="8"/>
  <c r="H32" i="8"/>
  <c r="A32" i="8"/>
  <c r="AS32" i="8"/>
  <c r="K31" i="8"/>
  <c r="J31" i="8"/>
  <c r="I31" i="8"/>
  <c r="H31" i="8"/>
  <c r="A31" i="8"/>
  <c r="AS31" i="8"/>
  <c r="K30" i="8"/>
  <c r="J30" i="8"/>
  <c r="I30" i="8"/>
  <c r="H30" i="8"/>
  <c r="A30" i="8"/>
  <c r="AS30" i="8"/>
  <c r="K29" i="8"/>
  <c r="J29" i="8"/>
  <c r="I29" i="8"/>
  <c r="H29" i="8"/>
  <c r="A29" i="8"/>
  <c r="AS29" i="8"/>
  <c r="K28" i="8"/>
  <c r="J28" i="8"/>
  <c r="I28" i="8"/>
  <c r="H28" i="8"/>
  <c r="A28" i="8"/>
  <c r="AS28" i="8"/>
  <c r="K27" i="8"/>
  <c r="J27" i="8"/>
  <c r="I27" i="8"/>
  <c r="H27" i="8"/>
  <c r="A27" i="8"/>
  <c r="AS27" i="8"/>
  <c r="K26" i="8"/>
  <c r="J26" i="8"/>
  <c r="I26" i="8"/>
  <c r="H26" i="8"/>
  <c r="A26" i="8"/>
  <c r="AS26" i="8"/>
  <c r="K25" i="8"/>
  <c r="J25" i="8"/>
  <c r="I25" i="8"/>
  <c r="H25" i="8"/>
  <c r="A25" i="8"/>
  <c r="AS25" i="8"/>
  <c r="K24" i="8"/>
  <c r="J24" i="8"/>
  <c r="I24" i="8"/>
  <c r="H24" i="8"/>
  <c r="A24" i="8"/>
  <c r="AS24" i="8"/>
  <c r="K23" i="8"/>
  <c r="J23" i="8"/>
  <c r="I23" i="8"/>
  <c r="H23" i="8"/>
  <c r="A23" i="8"/>
  <c r="AS23" i="8"/>
  <c r="K22" i="8"/>
  <c r="J22" i="8"/>
  <c r="I22" i="8"/>
  <c r="H22" i="8"/>
  <c r="A22" i="8"/>
  <c r="AS22" i="8"/>
  <c r="K21" i="8"/>
  <c r="J21" i="8"/>
  <c r="I21" i="8"/>
  <c r="H21" i="8"/>
  <c r="A21" i="8"/>
  <c r="AS21" i="8"/>
  <c r="K20" i="8"/>
  <c r="J20" i="8"/>
  <c r="I20" i="8"/>
  <c r="H20" i="8"/>
  <c r="A20" i="8"/>
  <c r="AS20" i="8"/>
  <c r="K19" i="8"/>
  <c r="J19" i="8"/>
  <c r="I19" i="8"/>
  <c r="H19" i="8"/>
  <c r="A19" i="8"/>
  <c r="AS19" i="8"/>
  <c r="K18" i="8"/>
  <c r="J18" i="8"/>
  <c r="I18" i="8"/>
  <c r="H18" i="8"/>
  <c r="A18" i="8"/>
  <c r="AS18" i="8"/>
  <c r="K17" i="8"/>
  <c r="J17" i="8"/>
  <c r="I17" i="8"/>
  <c r="H17" i="8"/>
  <c r="A17" i="8"/>
  <c r="AS17" i="8"/>
  <c r="K16" i="8"/>
  <c r="J16" i="8"/>
  <c r="I16" i="8"/>
  <c r="H16" i="8"/>
  <c r="A16" i="8"/>
  <c r="AS16" i="8"/>
  <c r="K15" i="8"/>
  <c r="J15" i="8"/>
  <c r="I15" i="8"/>
  <c r="H15" i="8"/>
  <c r="A15" i="8"/>
  <c r="AS15" i="8"/>
  <c r="K14" i="8"/>
  <c r="J14" i="8"/>
  <c r="I14" i="8"/>
  <c r="H14" i="8"/>
  <c r="A14" i="8"/>
  <c r="AS14" i="8"/>
  <c r="AR14" i="8"/>
  <c r="L9" i="8"/>
  <c r="L12" i="8"/>
  <c r="A8" i="8"/>
  <c r="AS43" i="7"/>
  <c r="K43" i="7"/>
  <c r="J43" i="7"/>
  <c r="G43" i="7"/>
  <c r="I43" i="7"/>
  <c r="H43" i="7"/>
  <c r="A43" i="7"/>
  <c r="AS42" i="7"/>
  <c r="K42" i="7"/>
  <c r="J42" i="7"/>
  <c r="G42" i="7"/>
  <c r="I42" i="7"/>
  <c r="H42" i="7"/>
  <c r="A42" i="7"/>
  <c r="AS41" i="7"/>
  <c r="K41" i="7"/>
  <c r="J41" i="7"/>
  <c r="G41" i="7"/>
  <c r="I41" i="7"/>
  <c r="H41" i="7"/>
  <c r="A41" i="7"/>
  <c r="AS40" i="7"/>
  <c r="K40" i="7"/>
  <c r="J40" i="7"/>
  <c r="G40" i="7"/>
  <c r="I40" i="7"/>
  <c r="H40" i="7"/>
  <c r="A40" i="7"/>
  <c r="AS39" i="7"/>
  <c r="K39" i="7"/>
  <c r="J39" i="7"/>
  <c r="G39" i="7"/>
  <c r="I39" i="7"/>
  <c r="H39" i="7"/>
  <c r="A39" i="7"/>
  <c r="AS38" i="7"/>
  <c r="K38" i="7"/>
  <c r="J38" i="7"/>
  <c r="G38" i="7"/>
  <c r="I38" i="7"/>
  <c r="H38" i="7"/>
  <c r="A38" i="7"/>
  <c r="AS37" i="7"/>
  <c r="K37" i="7"/>
  <c r="J37" i="7"/>
  <c r="G37" i="7"/>
  <c r="I37" i="7"/>
  <c r="H37" i="7"/>
  <c r="A37" i="7"/>
  <c r="AS36" i="7"/>
  <c r="K36" i="7"/>
  <c r="J36" i="7"/>
  <c r="G36" i="7"/>
  <c r="I36" i="7"/>
  <c r="H36" i="7"/>
  <c r="A36" i="7"/>
  <c r="AS35" i="7"/>
  <c r="K35" i="7"/>
  <c r="J35" i="7"/>
  <c r="G35" i="7"/>
  <c r="I35" i="7"/>
  <c r="H35" i="7"/>
  <c r="A35" i="7"/>
  <c r="AS34" i="7"/>
  <c r="K34" i="7"/>
  <c r="J34" i="7"/>
  <c r="G34" i="7"/>
  <c r="I34" i="7"/>
  <c r="H34" i="7"/>
  <c r="A34" i="7"/>
  <c r="AS33" i="7"/>
  <c r="K33" i="7"/>
  <c r="J33" i="7"/>
  <c r="G33" i="7"/>
  <c r="I33" i="7"/>
  <c r="H33" i="7"/>
  <c r="A33" i="7"/>
  <c r="AS32" i="7"/>
  <c r="K32" i="7"/>
  <c r="J32" i="7"/>
  <c r="G32" i="7"/>
  <c r="I32" i="7"/>
  <c r="H32" i="7"/>
  <c r="A32" i="7"/>
  <c r="AS31" i="7"/>
  <c r="K31" i="7"/>
  <c r="J31" i="7"/>
  <c r="G31" i="7"/>
  <c r="I31" i="7"/>
  <c r="H31" i="7"/>
  <c r="A31" i="7"/>
  <c r="AS30" i="7"/>
  <c r="K30" i="7"/>
  <c r="J30" i="7"/>
  <c r="G30" i="7"/>
  <c r="I30" i="7"/>
  <c r="H30" i="7"/>
  <c r="A30" i="7"/>
  <c r="AS29" i="7"/>
  <c r="K29" i="7"/>
  <c r="J29" i="7"/>
  <c r="G29" i="7"/>
  <c r="I29" i="7"/>
  <c r="H29" i="7"/>
  <c r="A29" i="7"/>
  <c r="AS28" i="7"/>
  <c r="K28" i="7"/>
  <c r="J28" i="7"/>
  <c r="G28" i="7"/>
  <c r="I28" i="7"/>
  <c r="H28" i="7"/>
  <c r="A28" i="7"/>
  <c r="AS27" i="7"/>
  <c r="K27" i="7"/>
  <c r="J27" i="7"/>
  <c r="G27" i="7"/>
  <c r="I27" i="7"/>
  <c r="H27" i="7"/>
  <c r="A27" i="7"/>
  <c r="AS26" i="7"/>
  <c r="K26" i="7"/>
  <c r="J26" i="7"/>
  <c r="G26" i="7"/>
  <c r="I26" i="7"/>
  <c r="H26" i="7"/>
  <c r="A26" i="7"/>
  <c r="AS25" i="7"/>
  <c r="K25" i="7"/>
  <c r="J25" i="7"/>
  <c r="G25" i="7"/>
  <c r="I25" i="7"/>
  <c r="H25" i="7"/>
  <c r="A25" i="7"/>
  <c r="AS24" i="7"/>
  <c r="K24" i="7"/>
  <c r="J24" i="7"/>
  <c r="G24" i="7"/>
  <c r="I24" i="7"/>
  <c r="H24" i="7"/>
  <c r="A24" i="7"/>
  <c r="AS23" i="7"/>
  <c r="K23" i="7"/>
  <c r="J23" i="7"/>
  <c r="G23" i="7"/>
  <c r="I23" i="7"/>
  <c r="H23" i="7"/>
  <c r="A23" i="7"/>
  <c r="AS22" i="7"/>
  <c r="K22" i="7"/>
  <c r="J22" i="7"/>
  <c r="G22" i="7"/>
  <c r="I22" i="7"/>
  <c r="H22" i="7"/>
  <c r="A22" i="7"/>
  <c r="AS21" i="7"/>
  <c r="K21" i="7"/>
  <c r="J21" i="7"/>
  <c r="G21" i="7"/>
  <c r="I21" i="7"/>
  <c r="H21" i="7"/>
  <c r="A21" i="7"/>
  <c r="AS20" i="7"/>
  <c r="K20" i="7"/>
  <c r="J20" i="7"/>
  <c r="G20" i="7"/>
  <c r="I20" i="7"/>
  <c r="H20" i="7"/>
  <c r="A20" i="7"/>
  <c r="AS19" i="7"/>
  <c r="K19" i="7"/>
  <c r="J19" i="7"/>
  <c r="G19" i="7"/>
  <c r="I19" i="7"/>
  <c r="H19" i="7"/>
  <c r="A19" i="7"/>
  <c r="AS18" i="7"/>
  <c r="K18" i="7"/>
  <c r="J18" i="7"/>
  <c r="G18" i="7"/>
  <c r="I18" i="7"/>
  <c r="H18" i="7"/>
  <c r="A18" i="7"/>
  <c r="AS17" i="7"/>
  <c r="K17" i="7"/>
  <c r="J17" i="7"/>
  <c r="G17" i="7"/>
  <c r="I17" i="7"/>
  <c r="H17" i="7"/>
  <c r="A17" i="7"/>
  <c r="AS16" i="7"/>
  <c r="K16" i="7"/>
  <c r="J16" i="7"/>
  <c r="G16" i="7"/>
  <c r="I16" i="7"/>
  <c r="H16" i="7"/>
  <c r="A16" i="7"/>
  <c r="AS15" i="7"/>
  <c r="K15" i="7"/>
  <c r="J15" i="7"/>
  <c r="G15" i="7"/>
  <c r="I15" i="7"/>
  <c r="H15" i="7"/>
  <c r="A15" i="7"/>
  <c r="AS14" i="7"/>
  <c r="AX14" i="7"/>
  <c r="K14" i="7"/>
  <c r="J14" i="7"/>
  <c r="I14" i="7"/>
  <c r="H14" i="7"/>
  <c r="A14" i="7"/>
  <c r="L6" i="7"/>
  <c r="M6" i="7"/>
  <c r="A6" i="7"/>
  <c r="AS43" i="6"/>
  <c r="K43" i="6"/>
  <c r="J43" i="6"/>
  <c r="G43" i="6"/>
  <c r="I43" i="6"/>
  <c r="H43" i="6"/>
  <c r="A43" i="6"/>
  <c r="AS42" i="6"/>
  <c r="K42" i="6"/>
  <c r="J42" i="6"/>
  <c r="I42" i="6"/>
  <c r="H42" i="6"/>
  <c r="G42" i="6"/>
  <c r="A42" i="6"/>
  <c r="AS41" i="6"/>
  <c r="K41" i="6"/>
  <c r="J41" i="6"/>
  <c r="I41" i="6"/>
  <c r="H41" i="6"/>
  <c r="G41" i="6"/>
  <c r="A41" i="6"/>
  <c r="AS40" i="6"/>
  <c r="K40" i="6"/>
  <c r="J40" i="6"/>
  <c r="G40" i="6"/>
  <c r="I40" i="6"/>
  <c r="H40" i="6"/>
  <c r="A40" i="6"/>
  <c r="AS39" i="6"/>
  <c r="K39" i="6"/>
  <c r="J39" i="6"/>
  <c r="G39" i="6"/>
  <c r="I39" i="6"/>
  <c r="H39" i="6"/>
  <c r="A39" i="6"/>
  <c r="AS38" i="6"/>
  <c r="K38" i="6"/>
  <c r="J38" i="6"/>
  <c r="I38" i="6"/>
  <c r="H38" i="6"/>
  <c r="G38" i="6"/>
  <c r="A38" i="6"/>
  <c r="AS37" i="6"/>
  <c r="K37" i="6"/>
  <c r="J37" i="6"/>
  <c r="I37" i="6"/>
  <c r="H37" i="6"/>
  <c r="G37" i="6"/>
  <c r="A37" i="6"/>
  <c r="AS36" i="6"/>
  <c r="K36" i="6"/>
  <c r="J36" i="6"/>
  <c r="G36" i="6"/>
  <c r="I36" i="6"/>
  <c r="H36" i="6"/>
  <c r="A36" i="6"/>
  <c r="AS35" i="6"/>
  <c r="K35" i="6"/>
  <c r="J35" i="6"/>
  <c r="G35" i="6"/>
  <c r="I35" i="6"/>
  <c r="H35" i="6"/>
  <c r="A35" i="6"/>
  <c r="AS34" i="6"/>
  <c r="K34" i="6"/>
  <c r="J34" i="6"/>
  <c r="I34" i="6"/>
  <c r="H34" i="6"/>
  <c r="G34" i="6"/>
  <c r="A34" i="6"/>
  <c r="AS33" i="6"/>
  <c r="K33" i="6"/>
  <c r="J33" i="6"/>
  <c r="I33" i="6"/>
  <c r="H33" i="6"/>
  <c r="G33" i="6"/>
  <c r="A33" i="6"/>
  <c r="AS32" i="6"/>
  <c r="K32" i="6"/>
  <c r="J32" i="6"/>
  <c r="G32" i="6"/>
  <c r="I32" i="6"/>
  <c r="H32" i="6"/>
  <c r="A32" i="6"/>
  <c r="AS31" i="6"/>
  <c r="K31" i="6"/>
  <c r="J31" i="6"/>
  <c r="G31" i="6"/>
  <c r="I31" i="6"/>
  <c r="H31" i="6"/>
  <c r="A31" i="6"/>
  <c r="AS30" i="6"/>
  <c r="K30" i="6"/>
  <c r="J30" i="6"/>
  <c r="I30" i="6"/>
  <c r="H30" i="6"/>
  <c r="G30" i="6"/>
  <c r="A30" i="6"/>
  <c r="AS29" i="6"/>
  <c r="K29" i="6"/>
  <c r="J29" i="6"/>
  <c r="I29" i="6"/>
  <c r="H29" i="6"/>
  <c r="G29" i="6"/>
  <c r="A29" i="6"/>
  <c r="AS28" i="6"/>
  <c r="K28" i="6"/>
  <c r="J28" i="6"/>
  <c r="G28" i="6"/>
  <c r="I28" i="6"/>
  <c r="H28" i="6"/>
  <c r="A28" i="6"/>
  <c r="AS27" i="6"/>
  <c r="K27" i="6"/>
  <c r="J27" i="6"/>
  <c r="G27" i="6"/>
  <c r="I27" i="6"/>
  <c r="H27" i="6"/>
  <c r="A27" i="6"/>
  <c r="AS26" i="6"/>
  <c r="K26" i="6"/>
  <c r="J26" i="6"/>
  <c r="I26" i="6"/>
  <c r="H26" i="6"/>
  <c r="G26" i="6"/>
  <c r="A26" i="6"/>
  <c r="AS25" i="6"/>
  <c r="K25" i="6"/>
  <c r="J25" i="6"/>
  <c r="G25" i="6"/>
  <c r="I25" i="6"/>
  <c r="H25" i="6"/>
  <c r="A25" i="6"/>
  <c r="AS24" i="6"/>
  <c r="K24" i="6"/>
  <c r="J24" i="6"/>
  <c r="G24" i="6"/>
  <c r="I24" i="6"/>
  <c r="H24" i="6"/>
  <c r="A24" i="6"/>
  <c r="AS23" i="6"/>
  <c r="K23" i="6"/>
  <c r="J23" i="6"/>
  <c r="G23" i="6"/>
  <c r="I23" i="6"/>
  <c r="H23" i="6"/>
  <c r="A23" i="6"/>
  <c r="AS22" i="6"/>
  <c r="K22" i="6"/>
  <c r="J22" i="6"/>
  <c r="I22" i="6"/>
  <c r="H22" i="6"/>
  <c r="G22" i="6"/>
  <c r="A22" i="6"/>
  <c r="AS21" i="6"/>
  <c r="K21" i="6"/>
  <c r="J21" i="6"/>
  <c r="G21" i="6"/>
  <c r="I21" i="6"/>
  <c r="H21" i="6"/>
  <c r="A21" i="6"/>
  <c r="AS20" i="6"/>
  <c r="K20" i="6"/>
  <c r="J20" i="6"/>
  <c r="G20" i="6"/>
  <c r="I20" i="6"/>
  <c r="H20" i="6"/>
  <c r="A20" i="6"/>
  <c r="AS19" i="6"/>
  <c r="K19" i="6"/>
  <c r="J19" i="6"/>
  <c r="G19" i="6"/>
  <c r="I19" i="6"/>
  <c r="H19" i="6"/>
  <c r="A19" i="6"/>
  <c r="AS18" i="6"/>
  <c r="K18" i="6"/>
  <c r="J18" i="6"/>
  <c r="I18" i="6"/>
  <c r="H18" i="6"/>
  <c r="G18" i="6"/>
  <c r="A18" i="6"/>
  <c r="AS17" i="6"/>
  <c r="K17" i="6"/>
  <c r="J17" i="6"/>
  <c r="I17" i="6"/>
  <c r="H17" i="6"/>
  <c r="G17" i="6"/>
  <c r="A17" i="6"/>
  <c r="AS16" i="6"/>
  <c r="K16" i="6"/>
  <c r="J16" i="6"/>
  <c r="G16" i="6"/>
  <c r="I16" i="6"/>
  <c r="H16" i="6"/>
  <c r="A16" i="6"/>
  <c r="AS15" i="6"/>
  <c r="K15" i="6"/>
  <c r="J15" i="6"/>
  <c r="G15" i="6"/>
  <c r="I15" i="6"/>
  <c r="H15" i="6"/>
  <c r="A15" i="6"/>
  <c r="AS14" i="6"/>
  <c r="AX14" i="6"/>
  <c r="AX15" i="6" s="1"/>
  <c r="AR14" i="6"/>
  <c r="AR15" i="6"/>
  <c r="AR16" i="6" s="1"/>
  <c r="AR17" i="6"/>
  <c r="AR18" i="6" s="1"/>
  <c r="AR19" i="6"/>
  <c r="AR20" i="6" s="1"/>
  <c r="AR21" i="6" s="1"/>
  <c r="AR22" i="6" s="1"/>
  <c r="AR23" i="6" s="1"/>
  <c r="AR24" i="6" s="1"/>
  <c r="AR25" i="6" s="1"/>
  <c r="AR26" i="6" s="1"/>
  <c r="AR27" i="6" s="1"/>
  <c r="AR28" i="6" s="1"/>
  <c r="AR29" i="6" s="1"/>
  <c r="AR30" i="6" s="1"/>
  <c r="AR31" i="6" s="1"/>
  <c r="AR32" i="6" s="1"/>
  <c r="AR33" i="6" s="1"/>
  <c r="AR34" i="6" s="1"/>
  <c r="AR35" i="6" s="1"/>
  <c r="AR36" i="6" s="1"/>
  <c r="AR37" i="6" s="1"/>
  <c r="AR38" i="6" s="1"/>
  <c r="AR39" i="6" s="1"/>
  <c r="AR40" i="6" s="1"/>
  <c r="AR41" i="6" s="1"/>
  <c r="AR42" i="6" s="1"/>
  <c r="AR43" i="6" s="1"/>
  <c r="K14" i="6"/>
  <c r="J14" i="6"/>
  <c r="I14" i="6"/>
  <c r="H14" i="6"/>
  <c r="A14" i="6"/>
  <c r="L6" i="6"/>
  <c r="L7" i="6"/>
  <c r="A6" i="6"/>
  <c r="G38" i="16"/>
  <c r="AR14" i="16"/>
  <c r="AR15" i="16" s="1"/>
  <c r="AR16" i="16"/>
  <c r="AR17" i="16" s="1"/>
  <c r="AR18" i="16" s="1"/>
  <c r="AR19" i="16" s="1"/>
  <c r="AR20" i="16" s="1"/>
  <c r="AR21" i="16" s="1"/>
  <c r="AR22" i="16" s="1"/>
  <c r="AR23" i="16" s="1"/>
  <c r="AR24" i="16" s="1"/>
  <c r="AR25" i="16" s="1"/>
  <c r="AR26" i="16" s="1"/>
  <c r="AR27" i="16" s="1"/>
  <c r="AR28" i="16" s="1"/>
  <c r="AR29" i="16" s="1"/>
  <c r="AR30" i="16" s="1"/>
  <c r="AR31" i="16" s="1"/>
  <c r="AR32" i="16" s="1"/>
  <c r="AR33" i="16" s="1"/>
  <c r="AR34" i="16" s="1"/>
  <c r="AR35" i="16" s="1"/>
  <c r="AR36" i="16" s="1"/>
  <c r="AR37" i="16" s="1"/>
  <c r="AR38" i="16" s="1"/>
  <c r="AR39" i="16" s="1"/>
  <c r="AR40" i="16" s="1"/>
  <c r="AR41" i="16" s="1"/>
  <c r="AR42" i="16" s="1"/>
  <c r="AR43" i="16" s="1"/>
  <c r="AX14" i="16"/>
  <c r="AX15" i="16" s="1"/>
  <c r="G17" i="16"/>
  <c r="G21" i="16"/>
  <c r="G25" i="16"/>
  <c r="G29" i="16"/>
  <c r="G33" i="16"/>
  <c r="G37" i="16"/>
  <c r="G41" i="16"/>
  <c r="G16" i="16"/>
  <c r="G20" i="16"/>
  <c r="G24" i="16"/>
  <c r="G28" i="16"/>
  <c r="G32" i="16"/>
  <c r="G36" i="16"/>
  <c r="G40" i="16"/>
  <c r="G14" i="8"/>
  <c r="G18" i="8"/>
  <c r="G22" i="8"/>
  <c r="G26" i="8"/>
  <c r="G30" i="8"/>
  <c r="G34" i="8"/>
  <c r="G38" i="8"/>
  <c r="G42" i="8"/>
  <c r="M7" i="10"/>
  <c r="M12" i="10"/>
  <c r="L9" i="10"/>
  <c r="M6" i="6"/>
  <c r="M12" i="6"/>
  <c r="L13" i="6"/>
  <c r="L11" i="6"/>
  <c r="G17" i="8"/>
  <c r="G21" i="8"/>
  <c r="G25" i="8"/>
  <c r="G29" i="8"/>
  <c r="G33" i="8"/>
  <c r="G37" i="8"/>
  <c r="G41" i="8"/>
  <c r="G16" i="8"/>
  <c r="G20" i="8"/>
  <c r="G24" i="8"/>
  <c r="G28" i="8"/>
  <c r="G32" i="8"/>
  <c r="G36" i="8"/>
  <c r="G40" i="8"/>
  <c r="G15" i="8"/>
  <c r="G19" i="8"/>
  <c r="G23" i="8"/>
  <c r="G27" i="8"/>
  <c r="G31" i="8"/>
  <c r="G35" i="8"/>
  <c r="G39" i="8"/>
  <c r="G43" i="8"/>
  <c r="G27" i="15"/>
  <c r="G36" i="15"/>
  <c r="AX14" i="15"/>
  <c r="AW15" i="15" s="1"/>
  <c r="G17" i="15"/>
  <c r="G31" i="15"/>
  <c r="G40" i="15"/>
  <c r="G39" i="15"/>
  <c r="G20" i="15"/>
  <c r="G29" i="15"/>
  <c r="G43" i="15"/>
  <c r="AR14" i="15"/>
  <c r="AR15" i="15"/>
  <c r="AR16" i="15" s="1"/>
  <c r="AR17" i="15" s="1"/>
  <c r="AR18" i="15" s="1"/>
  <c r="AR19" i="15" s="1"/>
  <c r="AR20" i="15" s="1"/>
  <c r="AR21" i="15" s="1"/>
  <c r="AR22" i="15" s="1"/>
  <c r="AR23" i="15" s="1"/>
  <c r="AR24" i="15" s="1"/>
  <c r="AR25" i="15" s="1"/>
  <c r="AR26" i="15" s="1"/>
  <c r="AR27" i="15" s="1"/>
  <c r="AR28" i="15" s="1"/>
  <c r="AR29" i="15" s="1"/>
  <c r="AR30" i="15" s="1"/>
  <c r="AR31" i="15" s="1"/>
  <c r="AR32" i="15" s="1"/>
  <c r="AR33" i="15" s="1"/>
  <c r="AR34" i="15" s="1"/>
  <c r="AR35" i="15" s="1"/>
  <c r="AR36" i="15" s="1"/>
  <c r="AR37" i="15" s="1"/>
  <c r="AR38" i="15" s="1"/>
  <c r="AR39" i="15" s="1"/>
  <c r="AR40" i="15" s="1"/>
  <c r="AR41" i="15" s="1"/>
  <c r="AR42" i="15" s="1"/>
  <c r="AR43" i="15" s="1"/>
  <c r="G19" i="15"/>
  <c r="G28" i="15"/>
  <c r="G37" i="15"/>
  <c r="AX14" i="14"/>
  <c r="AX15" i="14" s="1"/>
  <c r="AX16" i="14" s="1"/>
  <c r="AX17" i="14" s="1"/>
  <c r="AX18" i="14" s="1"/>
  <c r="AX19" i="14" s="1"/>
  <c r="AX20" i="14" s="1"/>
  <c r="AX21" i="14" s="1"/>
  <c r="AX22" i="14" s="1"/>
  <c r="AX23" i="14" s="1"/>
  <c r="AW24" i="14" s="1"/>
  <c r="AR14" i="14"/>
  <c r="AR15" i="14"/>
  <c r="AR16" i="14" s="1"/>
  <c r="AR17" i="14" s="1"/>
  <c r="AR18" i="14" s="1"/>
  <c r="AR19" i="14" s="1"/>
  <c r="AR20" i="14" s="1"/>
  <c r="AR21" i="14" s="1"/>
  <c r="AR22" i="14" s="1"/>
  <c r="AR23" i="14" s="1"/>
  <c r="AR24" i="14" s="1"/>
  <c r="AR25" i="14" s="1"/>
  <c r="AR26" i="14" s="1"/>
  <c r="AR27" i="14" s="1"/>
  <c r="AR28" i="14" s="1"/>
  <c r="AR29" i="14" s="1"/>
  <c r="AR30" i="14" s="1"/>
  <c r="AR31" i="14" s="1"/>
  <c r="AR32" i="14" s="1"/>
  <c r="AR33" i="14" s="1"/>
  <c r="AR34" i="14" s="1"/>
  <c r="AR35" i="14" s="1"/>
  <c r="AR36" i="14" s="1"/>
  <c r="AR37" i="14" s="1"/>
  <c r="AR38" i="14" s="1"/>
  <c r="AR39" i="14" s="1"/>
  <c r="AR40" i="14" s="1"/>
  <c r="AR41" i="14" s="1"/>
  <c r="AR42" i="14" s="1"/>
  <c r="AR43" i="14" s="1"/>
  <c r="AR14" i="13"/>
  <c r="AR15" i="13"/>
  <c r="AR16" i="13" s="1"/>
  <c r="AR17" i="13" s="1"/>
  <c r="AR18" i="13" s="1"/>
  <c r="AR19" i="13" s="1"/>
  <c r="AR20" i="13" s="1"/>
  <c r="AR21" i="13" s="1"/>
  <c r="AR22" i="13" s="1"/>
  <c r="AR23" i="13" s="1"/>
  <c r="AR24" i="13" s="1"/>
  <c r="AR25" i="13" s="1"/>
  <c r="AR26" i="13" s="1"/>
  <c r="AR27" i="13" s="1"/>
  <c r="AR28" i="13" s="1"/>
  <c r="AR29" i="13" s="1"/>
  <c r="AR30" i="13" s="1"/>
  <c r="AR31" i="13" s="1"/>
  <c r="AR32" i="13" s="1"/>
  <c r="AR33" i="13" s="1"/>
  <c r="AR34" i="13" s="1"/>
  <c r="AR35" i="13" s="1"/>
  <c r="AR36" i="13" s="1"/>
  <c r="AR37" i="13" s="1"/>
  <c r="AR38" i="13" s="1"/>
  <c r="AR39" i="13" s="1"/>
  <c r="AR40" i="13" s="1"/>
  <c r="AR41" i="13" s="1"/>
  <c r="AR42" i="13" s="1"/>
  <c r="AR43" i="13" s="1"/>
  <c r="AR15" i="8"/>
  <c r="AR16" i="8"/>
  <c r="AR17" i="8" s="1"/>
  <c r="AR18" i="8" s="1"/>
  <c r="AR19" i="8" s="1"/>
  <c r="AR20" i="8" s="1"/>
  <c r="AR21" i="8" s="1"/>
  <c r="AR22" i="8" s="1"/>
  <c r="AR23" i="8" s="1"/>
  <c r="AR24" i="8" s="1"/>
  <c r="AR25" i="8" s="1"/>
  <c r="AR26" i="8" s="1"/>
  <c r="AR27" i="8" s="1"/>
  <c r="AR28" i="8" s="1"/>
  <c r="AR29" i="8" s="1"/>
  <c r="AR30" i="8" s="1"/>
  <c r="AR31" i="8" s="1"/>
  <c r="AR32" i="8" s="1"/>
  <c r="AR33" i="8" s="1"/>
  <c r="AR34" i="8" s="1"/>
  <c r="AR35" i="8" s="1"/>
  <c r="AR36" i="8" s="1"/>
  <c r="AR37" i="8" s="1"/>
  <c r="AR38" i="8" s="1"/>
  <c r="AR39" i="8" s="1"/>
  <c r="AR40" i="8" s="1"/>
  <c r="AR41" i="8" s="1"/>
  <c r="AR42" i="8" s="1"/>
  <c r="AR43" i="8" s="1"/>
  <c r="G15" i="9"/>
  <c r="G20" i="9"/>
  <c r="G29" i="9"/>
  <c r="G14" i="9"/>
  <c r="AX14" i="9"/>
  <c r="G24" i="9"/>
  <c r="G33" i="9"/>
  <c r="AX15" i="9"/>
  <c r="AX16" i="9" s="1"/>
  <c r="G27" i="9"/>
  <c r="G36" i="9"/>
  <c r="G21" i="9"/>
  <c r="G35" i="9"/>
  <c r="AR14" i="10"/>
  <c r="AR15" i="10"/>
  <c r="AR16" i="10"/>
  <c r="AR17" i="10"/>
  <c r="AR18" i="10" s="1"/>
  <c r="AR19" i="10" s="1"/>
  <c r="AR20" i="10" s="1"/>
  <c r="AR21" i="10" s="1"/>
  <c r="AR22" i="10" s="1"/>
  <c r="AR23" i="10" s="1"/>
  <c r="AR24" i="10" s="1"/>
  <c r="AR25" i="10" s="1"/>
  <c r="AR26" i="10" s="1"/>
  <c r="AR27" i="10" s="1"/>
  <c r="AR28" i="10" s="1"/>
  <c r="AR29" i="10" s="1"/>
  <c r="AR30" i="10" s="1"/>
  <c r="AR31" i="10" s="1"/>
  <c r="AR32" i="10" s="1"/>
  <c r="AR33" i="10" s="1"/>
  <c r="AR34" i="10" s="1"/>
  <c r="AR35" i="10" s="1"/>
  <c r="AR36" i="10" s="1"/>
  <c r="AR37" i="10" s="1"/>
  <c r="AR38" i="10" s="1"/>
  <c r="AR39" i="10" s="1"/>
  <c r="AR40" i="10" s="1"/>
  <c r="AR41" i="10" s="1"/>
  <c r="AR42" i="10" s="1"/>
  <c r="AR43" i="10" s="1"/>
  <c r="AR14" i="9"/>
  <c r="AR15" i="9" s="1"/>
  <c r="AR16" i="9" s="1"/>
  <c r="AR17" i="9" s="1"/>
  <c r="AR18" i="9" s="1"/>
  <c r="AR19" i="9" s="1"/>
  <c r="AR20" i="9" s="1"/>
  <c r="AR21" i="9" s="1"/>
  <c r="AR22" i="9" s="1"/>
  <c r="AR23" i="9" s="1"/>
  <c r="AR24" i="9" s="1"/>
  <c r="AR25" i="9" s="1"/>
  <c r="AR26" i="9" s="1"/>
  <c r="AR27" i="9" s="1"/>
  <c r="AR28" i="9" s="1"/>
  <c r="AR29" i="9" s="1"/>
  <c r="AR30" i="9" s="1"/>
  <c r="AR31" i="9" s="1"/>
  <c r="AR32" i="9" s="1"/>
  <c r="AR33" i="9" s="1"/>
  <c r="AR34" i="9" s="1"/>
  <c r="AR35" i="9" s="1"/>
  <c r="AR36" i="9" s="1"/>
  <c r="AR37" i="9" s="1"/>
  <c r="AR38" i="9" s="1"/>
  <c r="AR39" i="9" s="1"/>
  <c r="AR40" i="9" s="1"/>
  <c r="AR41" i="9" s="1"/>
  <c r="AR42" i="9" s="1"/>
  <c r="AR43" i="9" s="1"/>
  <c r="AR14" i="7"/>
  <c r="AR15" i="7"/>
  <c r="AR16" i="7"/>
  <c r="AR17" i="7" s="1"/>
  <c r="AR18" i="7" s="1"/>
  <c r="AR19" i="7" s="1"/>
  <c r="AR20" i="7" s="1"/>
  <c r="AR21" i="7" s="1"/>
  <c r="AR22" i="7" s="1"/>
  <c r="AR23" i="7" s="1"/>
  <c r="AR24" i="7" s="1"/>
  <c r="AR25" i="7" s="1"/>
  <c r="AR26" i="7" s="1"/>
  <c r="AR27" i="7" s="1"/>
  <c r="AR28" i="7" s="1"/>
  <c r="AR29" i="7" s="1"/>
  <c r="AR30" i="7" s="1"/>
  <c r="AR31" i="7" s="1"/>
  <c r="AR32" i="7" s="1"/>
  <c r="AR33" i="7" s="1"/>
  <c r="AR34" i="7" s="1"/>
  <c r="AR35" i="7" s="1"/>
  <c r="AR36" i="7" s="1"/>
  <c r="AR37" i="7" s="1"/>
  <c r="AR38" i="7" s="1"/>
  <c r="AR39" i="7" s="1"/>
  <c r="AR40" i="7" s="1"/>
  <c r="AR41" i="7" s="1"/>
  <c r="AR42" i="7" s="1"/>
  <c r="AR43" i="7" s="1"/>
  <c r="N6" i="6"/>
  <c r="N13" i="6"/>
  <c r="N11" i="6"/>
  <c r="L12" i="6"/>
  <c r="AX14" i="12"/>
  <c r="AW15" i="12" s="1"/>
  <c r="AR14" i="12"/>
  <c r="AR15" i="12"/>
  <c r="AR16" i="12"/>
  <c r="AR17" i="12" s="1"/>
  <c r="AR18" i="12" s="1"/>
  <c r="AR19" i="12" s="1"/>
  <c r="AR20" i="12" s="1"/>
  <c r="AR21" i="12" s="1"/>
  <c r="AR22" i="12" s="1"/>
  <c r="AR23" i="12" s="1"/>
  <c r="AR24" i="12" s="1"/>
  <c r="AR25" i="12" s="1"/>
  <c r="AR26" i="12" s="1"/>
  <c r="AR27" i="12" s="1"/>
  <c r="AR28" i="12" s="1"/>
  <c r="AR29" i="12" s="1"/>
  <c r="AR30" i="12" s="1"/>
  <c r="AR31" i="12" s="1"/>
  <c r="AR32" i="12" s="1"/>
  <c r="AR33" i="12" s="1"/>
  <c r="AR34" i="12" s="1"/>
  <c r="AR35" i="12" s="1"/>
  <c r="AR36" i="12" s="1"/>
  <c r="AR37" i="12" s="1"/>
  <c r="AR38" i="12" s="1"/>
  <c r="AR39" i="12" s="1"/>
  <c r="AR40" i="12" s="1"/>
  <c r="AR41" i="12" s="1"/>
  <c r="AR42" i="12" s="1"/>
  <c r="AR43" i="12" s="1"/>
  <c r="G14" i="6"/>
  <c r="M9" i="11"/>
  <c r="M12" i="11"/>
  <c r="L13" i="11"/>
  <c r="L11" i="11"/>
  <c r="L10" i="11"/>
  <c r="L12" i="10"/>
  <c r="M13" i="10"/>
  <c r="M11" i="10"/>
  <c r="AX14" i="8"/>
  <c r="AW15" i="8" s="1"/>
  <c r="G14" i="7"/>
  <c r="L7" i="7"/>
  <c r="L12" i="7"/>
  <c r="L13" i="7"/>
  <c r="L11" i="7"/>
  <c r="M6" i="16"/>
  <c r="L13" i="16"/>
  <c r="L11" i="16"/>
  <c r="L12" i="16"/>
  <c r="M6" i="15"/>
  <c r="L13" i="15"/>
  <c r="L11" i="15"/>
  <c r="L7" i="15"/>
  <c r="L12" i="15"/>
  <c r="G32" i="14"/>
  <c r="M6" i="14"/>
  <c r="L13" i="14"/>
  <c r="L11" i="14"/>
  <c r="L7" i="14"/>
  <c r="L12" i="14"/>
  <c r="M6" i="13"/>
  <c r="L13" i="13"/>
  <c r="L11" i="13"/>
  <c r="L7" i="13"/>
  <c r="L12" i="13"/>
  <c r="M6" i="12"/>
  <c r="L13" i="12"/>
  <c r="L11" i="12"/>
  <c r="L7" i="12"/>
  <c r="L12" i="12"/>
  <c r="G36" i="11"/>
  <c r="N7" i="10"/>
  <c r="M6" i="9"/>
  <c r="L13" i="9"/>
  <c r="L11" i="9"/>
  <c r="L7" i="9"/>
  <c r="L12" i="9"/>
  <c r="G40" i="9"/>
  <c r="L13" i="8"/>
  <c r="L11" i="8"/>
  <c r="M9" i="8"/>
  <c r="M12" i="7"/>
  <c r="N6" i="7"/>
  <c r="M13" i="7"/>
  <c r="M11" i="7"/>
  <c r="N12" i="6"/>
  <c r="D17" i="5"/>
  <c r="D6" i="5"/>
  <c r="D12" i="5"/>
  <c r="D14" i="5"/>
  <c r="A42" i="1"/>
  <c r="A43" i="1"/>
  <c r="H42" i="1"/>
  <c r="H43" i="1"/>
  <c r="I42" i="1"/>
  <c r="I43" i="1"/>
  <c r="J42" i="1"/>
  <c r="J43" i="1"/>
  <c r="K42" i="1"/>
  <c r="K43" i="1"/>
  <c r="AS42" i="1"/>
  <c r="AS43" i="1"/>
  <c r="AS16" i="1"/>
  <c r="AS17" i="1"/>
  <c r="AS18" i="1"/>
  <c r="AS19" i="1"/>
  <c r="AS20" i="1"/>
  <c r="AS21" i="1"/>
  <c r="AS22" i="1"/>
  <c r="AS23" i="1"/>
  <c r="AS24" i="1"/>
  <c r="AS25" i="1"/>
  <c r="AS26" i="1"/>
  <c r="AS27" i="1"/>
  <c r="AS28" i="1"/>
  <c r="AS29" i="1"/>
  <c r="AS30" i="1"/>
  <c r="AS31" i="1"/>
  <c r="AS32" i="1"/>
  <c r="AS33" i="1"/>
  <c r="AS34" i="1"/>
  <c r="AS35" i="1"/>
  <c r="AS36" i="1"/>
  <c r="AS37" i="1"/>
  <c r="AS38" i="1"/>
  <c r="AS39" i="1"/>
  <c r="AS40" i="1"/>
  <c r="AS41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H16" i="1"/>
  <c r="I16" i="1"/>
  <c r="J16" i="1"/>
  <c r="K16" i="1"/>
  <c r="H17" i="1"/>
  <c r="I17" i="1"/>
  <c r="J17" i="1"/>
  <c r="K17" i="1"/>
  <c r="H18" i="1"/>
  <c r="I18" i="1"/>
  <c r="J18" i="1"/>
  <c r="K18" i="1"/>
  <c r="H19" i="1"/>
  <c r="I19" i="1"/>
  <c r="J19" i="1"/>
  <c r="K19" i="1"/>
  <c r="H20" i="1"/>
  <c r="I20" i="1"/>
  <c r="J20" i="1"/>
  <c r="K20" i="1"/>
  <c r="G20" i="1"/>
  <c r="H21" i="1"/>
  <c r="I21" i="1"/>
  <c r="J21" i="1"/>
  <c r="K21" i="1"/>
  <c r="H22" i="1"/>
  <c r="I22" i="1"/>
  <c r="J22" i="1"/>
  <c r="K22" i="1"/>
  <c r="H23" i="1"/>
  <c r="I23" i="1"/>
  <c r="J23" i="1"/>
  <c r="K23" i="1"/>
  <c r="H24" i="1"/>
  <c r="I24" i="1"/>
  <c r="J24" i="1"/>
  <c r="K24" i="1"/>
  <c r="H25" i="1"/>
  <c r="I25" i="1"/>
  <c r="J25" i="1"/>
  <c r="K25" i="1"/>
  <c r="H26" i="1"/>
  <c r="I26" i="1"/>
  <c r="J26" i="1"/>
  <c r="K26" i="1"/>
  <c r="H27" i="1"/>
  <c r="I27" i="1"/>
  <c r="J27" i="1"/>
  <c r="K27" i="1"/>
  <c r="H28" i="1"/>
  <c r="I28" i="1"/>
  <c r="J28" i="1"/>
  <c r="K28" i="1"/>
  <c r="H29" i="1"/>
  <c r="I29" i="1"/>
  <c r="J29" i="1"/>
  <c r="K29" i="1"/>
  <c r="G29" i="1"/>
  <c r="H30" i="1"/>
  <c r="I30" i="1"/>
  <c r="J30" i="1"/>
  <c r="K30" i="1"/>
  <c r="G30" i="1"/>
  <c r="H31" i="1"/>
  <c r="I31" i="1"/>
  <c r="J31" i="1"/>
  <c r="K31" i="1"/>
  <c r="G31" i="1"/>
  <c r="H32" i="1"/>
  <c r="I32" i="1"/>
  <c r="J32" i="1"/>
  <c r="K32" i="1"/>
  <c r="H33" i="1"/>
  <c r="I33" i="1"/>
  <c r="J33" i="1"/>
  <c r="K33" i="1"/>
  <c r="G33" i="1"/>
  <c r="H34" i="1"/>
  <c r="I34" i="1"/>
  <c r="J34" i="1"/>
  <c r="K34" i="1"/>
  <c r="H35" i="1"/>
  <c r="I35" i="1"/>
  <c r="J35" i="1"/>
  <c r="K35" i="1"/>
  <c r="G35" i="1"/>
  <c r="H36" i="1"/>
  <c r="I36" i="1"/>
  <c r="J36" i="1"/>
  <c r="K36" i="1"/>
  <c r="H37" i="1"/>
  <c r="I37" i="1"/>
  <c r="J37" i="1"/>
  <c r="K37" i="1"/>
  <c r="G37" i="1"/>
  <c r="H38" i="1"/>
  <c r="I38" i="1"/>
  <c r="J38" i="1"/>
  <c r="K38" i="1"/>
  <c r="H39" i="1"/>
  <c r="I39" i="1"/>
  <c r="J39" i="1"/>
  <c r="K39" i="1"/>
  <c r="G39" i="1"/>
  <c r="H40" i="1"/>
  <c r="I40" i="1"/>
  <c r="J40" i="1"/>
  <c r="K40" i="1"/>
  <c r="H41" i="1"/>
  <c r="I41" i="1"/>
  <c r="J41" i="1"/>
  <c r="K41" i="1"/>
  <c r="G41" i="1"/>
  <c r="D16" i="5"/>
  <c r="D5" i="5"/>
  <c r="D9" i="5"/>
  <c r="AS14" i="1"/>
  <c r="AR14" i="1"/>
  <c r="AS15" i="1"/>
  <c r="H15" i="1"/>
  <c r="H14" i="1"/>
  <c r="J15" i="1"/>
  <c r="K15" i="1"/>
  <c r="G15" i="1"/>
  <c r="J14" i="1"/>
  <c r="K14" i="1"/>
  <c r="D4" i="5"/>
  <c r="D13" i="5"/>
  <c r="D8" i="5"/>
  <c r="D11" i="5"/>
  <c r="D15" i="5"/>
  <c r="D18" i="5"/>
  <c r="D19" i="5"/>
  <c r="D20" i="5"/>
  <c r="I15" i="1"/>
  <c r="I14" i="1"/>
  <c r="D10" i="5"/>
  <c r="D7" i="5"/>
  <c r="D9" i="3"/>
  <c r="E9" i="3" s="1"/>
  <c r="D10" i="3"/>
  <c r="E10" i="3" s="1"/>
  <c r="D11" i="3"/>
  <c r="E11" i="3" s="1"/>
  <c r="D12" i="3"/>
  <c r="E12" i="3" s="1"/>
  <c r="D13" i="3"/>
  <c r="E13" i="3"/>
  <c r="D14" i="3"/>
  <c r="E14" i="3" s="1"/>
  <c r="D15" i="3"/>
  <c r="E15" i="3" s="1"/>
  <c r="D16" i="3"/>
  <c r="E16" i="3" s="1"/>
  <c r="D17" i="3"/>
  <c r="E17" i="3" s="1"/>
  <c r="D18" i="3"/>
  <c r="E18" i="3" s="1"/>
  <c r="D19" i="3"/>
  <c r="E19" i="3" s="1"/>
  <c r="D20" i="3"/>
  <c r="E20" i="3" s="1"/>
  <c r="D21" i="3"/>
  <c r="E21" i="3" s="1"/>
  <c r="D22" i="3"/>
  <c r="E22" i="3" s="1"/>
  <c r="D23" i="3"/>
  <c r="E23" i="3" s="1"/>
  <c r="D24" i="3"/>
  <c r="E24" i="3"/>
  <c r="D25" i="3"/>
  <c r="E25" i="3" s="1"/>
  <c r="D26" i="3"/>
  <c r="E26" i="3" s="1"/>
  <c r="D27" i="3"/>
  <c r="E27" i="3" s="1"/>
  <c r="D28" i="3"/>
  <c r="E28" i="3" s="1"/>
  <c r="D29" i="3"/>
  <c r="E29" i="3" s="1"/>
  <c r="D30" i="3"/>
  <c r="E30" i="3" s="1"/>
  <c r="D31" i="3"/>
  <c r="E31" i="3" s="1"/>
  <c r="D32" i="3"/>
  <c r="E32" i="3" s="1"/>
  <c r="D33" i="3"/>
  <c r="E33" i="3" s="1"/>
  <c r="D34" i="3"/>
  <c r="E34" i="3" s="1"/>
  <c r="D35" i="3"/>
  <c r="E35" i="3" s="1"/>
  <c r="D36" i="3"/>
  <c r="E36" i="3" s="1"/>
  <c r="D37" i="3"/>
  <c r="E37" i="3" s="1"/>
  <c r="D38" i="3"/>
  <c r="E38" i="3" s="1"/>
  <c r="D39" i="3"/>
  <c r="E39" i="3" s="1"/>
  <c r="D40" i="3"/>
  <c r="E40" i="3" s="1"/>
  <c r="D41" i="3"/>
  <c r="E41" i="3" s="1"/>
  <c r="D42" i="3"/>
  <c r="E42" i="3" s="1"/>
  <c r="D43" i="3"/>
  <c r="E43" i="3" s="1"/>
  <c r="D44" i="3"/>
  <c r="E44" i="3"/>
  <c r="D45" i="3"/>
  <c r="E45" i="3" s="1"/>
  <c r="D46" i="3"/>
  <c r="E46" i="3" s="1"/>
  <c r="D47" i="3"/>
  <c r="E47" i="3" s="1"/>
  <c r="D48" i="3"/>
  <c r="E48" i="3" s="1"/>
  <c r="D49" i="3"/>
  <c r="E49" i="3" s="1"/>
  <c r="D50" i="3"/>
  <c r="E50" i="3" s="1"/>
  <c r="D51" i="3"/>
  <c r="E51" i="3" s="1"/>
  <c r="D52" i="3"/>
  <c r="E52" i="3" s="1"/>
  <c r="D53" i="3"/>
  <c r="E53" i="3"/>
  <c r="D54" i="3"/>
  <c r="E54" i="3" s="1"/>
  <c r="D55" i="3"/>
  <c r="E55" i="3" s="1"/>
  <c r="D56" i="3"/>
  <c r="E56" i="3"/>
  <c r="D57" i="3"/>
  <c r="E57" i="3"/>
  <c r="D58" i="3"/>
  <c r="E58" i="3"/>
  <c r="D59" i="3"/>
  <c r="E59" i="3" s="1"/>
  <c r="D60" i="3"/>
  <c r="E60" i="3" s="1"/>
  <c r="D61" i="3"/>
  <c r="E61" i="3" s="1"/>
  <c r="D62" i="3"/>
  <c r="E62" i="3"/>
  <c r="D63" i="3"/>
  <c r="E63" i="3" s="1"/>
  <c r="D64" i="3"/>
  <c r="E64" i="3" s="1"/>
  <c r="D65" i="3"/>
  <c r="E65" i="3" s="1"/>
  <c r="D66" i="3"/>
  <c r="E66" i="3" s="1"/>
  <c r="D67" i="3"/>
  <c r="E67" i="3" s="1"/>
  <c r="D68" i="3"/>
  <c r="E68" i="3" s="1"/>
  <c r="D69" i="3"/>
  <c r="E69" i="3" s="1"/>
  <c r="D70" i="3"/>
  <c r="E70" i="3" s="1"/>
  <c r="D71" i="3"/>
  <c r="E71" i="3" s="1"/>
  <c r="D72" i="3"/>
  <c r="E72" i="3" s="1"/>
  <c r="D73" i="3"/>
  <c r="E73" i="3" s="1"/>
  <c r="D74" i="3"/>
  <c r="E74" i="3"/>
  <c r="D75" i="3"/>
  <c r="E75" i="3" s="1"/>
  <c r="D76" i="3"/>
  <c r="E76" i="3"/>
  <c r="D77" i="3"/>
  <c r="E77" i="3" s="1"/>
  <c r="D78" i="3"/>
  <c r="E78" i="3" s="1"/>
  <c r="D79" i="3"/>
  <c r="E79" i="3" s="1"/>
  <c r="D80" i="3"/>
  <c r="E80" i="3"/>
  <c r="D81" i="3"/>
  <c r="E81" i="3" s="1"/>
  <c r="D82" i="3"/>
  <c r="E82" i="3" s="1"/>
  <c r="D83" i="3"/>
  <c r="E83" i="3" s="1"/>
  <c r="D84" i="3"/>
  <c r="E84" i="3" s="1"/>
  <c r="D85" i="3"/>
  <c r="E85" i="3"/>
  <c r="D86" i="3"/>
  <c r="E86" i="3" s="1"/>
  <c r="D87" i="3"/>
  <c r="E87" i="3" s="1"/>
  <c r="D88" i="3"/>
  <c r="E88" i="3"/>
  <c r="D89" i="3"/>
  <c r="E89" i="3" s="1"/>
  <c r="D90" i="3"/>
  <c r="E90" i="3"/>
  <c r="D91" i="3"/>
  <c r="E91" i="3" s="1"/>
  <c r="D92" i="3"/>
  <c r="E92" i="3" s="1"/>
  <c r="D93" i="3"/>
  <c r="E93" i="3" s="1"/>
  <c r="D94" i="3"/>
  <c r="E94" i="3" s="1"/>
  <c r="D95" i="3"/>
  <c r="E95" i="3" s="1"/>
  <c r="D96" i="3"/>
  <c r="E96" i="3" s="1"/>
  <c r="D97" i="3"/>
  <c r="E97" i="3"/>
  <c r="D98" i="3"/>
  <c r="E98" i="3"/>
  <c r="D99" i="3"/>
  <c r="E99" i="3" s="1"/>
  <c r="D100" i="3"/>
  <c r="E100" i="3" s="1"/>
  <c r="D101" i="3"/>
  <c r="E101" i="3"/>
  <c r="D102" i="3"/>
  <c r="E102" i="3" s="1"/>
  <c r="D103" i="3"/>
  <c r="E103" i="3" s="1"/>
  <c r="D104" i="3"/>
  <c r="E104" i="3"/>
  <c r="D105" i="3"/>
  <c r="E105" i="3" s="1"/>
  <c r="D106" i="3"/>
  <c r="E106" i="3" s="1"/>
  <c r="D107" i="3"/>
  <c r="E107" i="3" s="1"/>
  <c r="D108" i="3"/>
  <c r="E108" i="3"/>
  <c r="D109" i="3"/>
  <c r="E109" i="3" s="1"/>
  <c r="D110" i="3"/>
  <c r="E110" i="3" s="1"/>
  <c r="D111" i="3"/>
  <c r="E111" i="3" s="1"/>
  <c r="D112" i="3"/>
  <c r="E112" i="3"/>
  <c r="D113" i="3"/>
  <c r="E113" i="3"/>
  <c r="D114" i="3"/>
  <c r="E114" i="3" s="1"/>
  <c r="D115" i="3"/>
  <c r="E115" i="3" s="1"/>
  <c r="D116" i="3"/>
  <c r="E116" i="3" s="1"/>
  <c r="D117" i="3"/>
  <c r="E117" i="3" s="1"/>
  <c r="D118" i="3"/>
  <c r="E118" i="3" s="1"/>
  <c r="D119" i="3"/>
  <c r="E119" i="3" s="1"/>
  <c r="D120" i="3"/>
  <c r="E120" i="3"/>
  <c r="D121" i="3"/>
  <c r="E121" i="3"/>
  <c r="D122" i="3"/>
  <c r="E122" i="3" s="1"/>
  <c r="D123" i="3"/>
  <c r="E123" i="3" s="1"/>
  <c r="D124" i="3"/>
  <c r="E124" i="3"/>
  <c r="D125" i="3"/>
  <c r="E125" i="3" s="1"/>
  <c r="D126" i="3"/>
  <c r="E126" i="3" s="1"/>
  <c r="D127" i="3"/>
  <c r="E127" i="3" s="1"/>
  <c r="D128" i="3"/>
  <c r="E128" i="3" s="1"/>
  <c r="D129" i="3"/>
  <c r="E129" i="3" s="1"/>
  <c r="D130" i="3"/>
  <c r="E130" i="3"/>
  <c r="D131" i="3"/>
  <c r="E131" i="3" s="1"/>
  <c r="D132" i="3"/>
  <c r="E132" i="3" s="1"/>
  <c r="D133" i="3"/>
  <c r="E133" i="3"/>
  <c r="D134" i="3"/>
  <c r="E134" i="3" s="1"/>
  <c r="D135" i="3"/>
  <c r="E135" i="3" s="1"/>
  <c r="D136" i="3"/>
  <c r="E136" i="3" s="1"/>
  <c r="D137" i="3"/>
  <c r="E137" i="3" s="1"/>
  <c r="D138" i="3"/>
  <c r="E138" i="3"/>
  <c r="D139" i="3"/>
  <c r="E139" i="3" s="1"/>
  <c r="D140" i="3"/>
  <c r="E140" i="3" s="1"/>
  <c r="D141" i="3"/>
  <c r="E141" i="3" s="1"/>
  <c r="D142" i="3"/>
  <c r="E142" i="3"/>
  <c r="D143" i="3"/>
  <c r="E143" i="3" s="1"/>
  <c r="D144" i="3"/>
  <c r="E144" i="3" s="1"/>
  <c r="D145" i="3"/>
  <c r="E145" i="3" s="1"/>
  <c r="D146" i="3"/>
  <c r="E146" i="3" s="1"/>
  <c r="D147" i="3"/>
  <c r="E147" i="3" s="1"/>
  <c r="D148" i="3"/>
  <c r="E148" i="3" s="1"/>
  <c r="D149" i="3"/>
  <c r="E149" i="3"/>
  <c r="D150" i="3"/>
  <c r="E150" i="3" s="1"/>
  <c r="D151" i="3"/>
  <c r="E151" i="3" s="1"/>
  <c r="D152" i="3"/>
  <c r="E152" i="3"/>
  <c r="D153" i="3"/>
  <c r="E153" i="3"/>
  <c r="D154" i="3"/>
  <c r="E154" i="3"/>
  <c r="D155" i="3"/>
  <c r="E155" i="3" s="1"/>
  <c r="D156" i="3"/>
  <c r="E156" i="3" s="1"/>
  <c r="D157" i="3"/>
  <c r="E157" i="3" s="1"/>
  <c r="D158" i="3"/>
  <c r="E158" i="3"/>
  <c r="D159" i="3"/>
  <c r="E159" i="3" s="1"/>
  <c r="D160" i="3"/>
  <c r="E160" i="3" s="1"/>
  <c r="D161" i="3"/>
  <c r="E161" i="3"/>
  <c r="D162" i="3"/>
  <c r="E162" i="3"/>
  <c r="D163" i="3"/>
  <c r="E163" i="3"/>
  <c r="D164" i="3"/>
  <c r="E164" i="3" s="1"/>
  <c r="D165" i="3"/>
  <c r="E165" i="3" s="1"/>
  <c r="D166" i="3"/>
  <c r="E166" i="3"/>
  <c r="D167" i="3"/>
  <c r="E167" i="3" s="1"/>
  <c r="D168" i="3"/>
  <c r="E168" i="3" s="1"/>
  <c r="D169" i="3"/>
  <c r="E169" i="3"/>
  <c r="D170" i="3"/>
  <c r="E170" i="3"/>
  <c r="D171" i="3"/>
  <c r="E171" i="3"/>
  <c r="D172" i="3"/>
  <c r="E172" i="3" s="1"/>
  <c r="D173" i="3"/>
  <c r="E173" i="3" s="1"/>
  <c r="D174" i="3"/>
  <c r="E174" i="3"/>
  <c r="D175" i="3"/>
  <c r="E175" i="3"/>
  <c r="D176" i="3"/>
  <c r="E176" i="3" s="1"/>
  <c r="D177" i="3"/>
  <c r="E177" i="3" s="1"/>
  <c r="D178" i="3"/>
  <c r="E178" i="3" s="1"/>
  <c r="D179" i="3"/>
  <c r="E179" i="3"/>
  <c r="D180" i="3"/>
  <c r="E180" i="3" s="1"/>
  <c r="D181" i="3"/>
  <c r="E181" i="3" s="1"/>
  <c r="D182" i="3"/>
  <c r="E182" i="3" s="1"/>
  <c r="D183" i="3"/>
  <c r="E183" i="3" s="1"/>
  <c r="D184" i="3"/>
  <c r="E184" i="3" s="1"/>
  <c r="D185" i="3"/>
  <c r="E185" i="3"/>
  <c r="D186" i="3"/>
  <c r="E186" i="3" s="1"/>
  <c r="D187" i="3"/>
  <c r="E187" i="3" s="1"/>
  <c r="D188" i="3"/>
  <c r="E188" i="3" s="1"/>
  <c r="D189" i="3"/>
  <c r="E189" i="3"/>
  <c r="D190" i="3"/>
  <c r="E190" i="3"/>
  <c r="D191" i="3"/>
  <c r="E191" i="3" s="1"/>
  <c r="D192" i="3"/>
  <c r="E192" i="3" s="1"/>
  <c r="D193" i="3"/>
  <c r="E193" i="3"/>
  <c r="D194" i="3"/>
  <c r="E194" i="3"/>
  <c r="D195" i="3"/>
  <c r="E195" i="3"/>
  <c r="D196" i="3"/>
  <c r="E196" i="3" s="1"/>
  <c r="D197" i="3"/>
  <c r="E197" i="3" s="1"/>
  <c r="D198" i="3"/>
  <c r="E198" i="3"/>
  <c r="D199" i="3"/>
  <c r="E199" i="3" s="1"/>
  <c r="D200" i="3"/>
  <c r="E200" i="3" s="1"/>
  <c r="D201" i="3"/>
  <c r="E201" i="3"/>
  <c r="D202" i="3"/>
  <c r="E202" i="3"/>
  <c r="D203" i="3"/>
  <c r="E203" i="3"/>
  <c r="D204" i="3"/>
  <c r="E204" i="3" s="1"/>
  <c r="D205" i="3"/>
  <c r="E205" i="3" s="1"/>
  <c r="D206" i="3"/>
  <c r="E206" i="3"/>
  <c r="D207" i="3"/>
  <c r="E207" i="3"/>
  <c r="D208" i="3"/>
  <c r="E208" i="3" s="1"/>
  <c r="D209" i="3"/>
  <c r="E209" i="3" s="1"/>
  <c r="D210" i="3"/>
  <c r="E210" i="3"/>
  <c r="D211" i="3"/>
  <c r="E211" i="3" s="1"/>
  <c r="D212" i="3"/>
  <c r="E212" i="3" s="1"/>
  <c r="D213" i="3"/>
  <c r="E213" i="3" s="1"/>
  <c r="D214" i="3"/>
  <c r="E214" i="3" s="1"/>
  <c r="D215" i="3"/>
  <c r="E215" i="3" s="1"/>
  <c r="D216" i="3"/>
  <c r="E216" i="3" s="1"/>
  <c r="D217" i="3"/>
  <c r="E217" i="3" s="1"/>
  <c r="D218" i="3"/>
  <c r="E218" i="3" s="1"/>
  <c r="D219" i="3"/>
  <c r="E219" i="3" s="1"/>
  <c r="D220" i="3"/>
  <c r="E220" i="3" s="1"/>
  <c r="D221" i="3"/>
  <c r="E221" i="3"/>
  <c r="D222" i="3"/>
  <c r="E222" i="3"/>
  <c r="D223" i="3"/>
  <c r="E223" i="3" s="1"/>
  <c r="D224" i="3"/>
  <c r="E224" i="3" s="1"/>
  <c r="D225" i="3"/>
  <c r="E225" i="3"/>
  <c r="D226" i="3"/>
  <c r="E226" i="3"/>
  <c r="D227" i="3"/>
  <c r="E227" i="3"/>
  <c r="D228" i="3"/>
  <c r="E228" i="3" s="1"/>
  <c r="D229" i="3"/>
  <c r="E229" i="3" s="1"/>
  <c r="D230" i="3"/>
  <c r="E230" i="3"/>
  <c r="D231" i="3"/>
  <c r="E231" i="3" s="1"/>
  <c r="D232" i="3"/>
  <c r="E232" i="3" s="1"/>
  <c r="D233" i="3"/>
  <c r="E233" i="3"/>
  <c r="D234" i="3"/>
  <c r="E234" i="3"/>
  <c r="D235" i="3"/>
  <c r="E235" i="3"/>
  <c r="D236" i="3"/>
  <c r="E236" i="3" s="1"/>
  <c r="D237" i="3"/>
  <c r="E237" i="3" s="1"/>
  <c r="D238" i="3"/>
  <c r="E238" i="3"/>
  <c r="D239" i="3"/>
  <c r="E239" i="3"/>
  <c r="D240" i="3"/>
  <c r="E240" i="3" s="1"/>
  <c r="D241" i="3"/>
  <c r="E241" i="3"/>
  <c r="D242" i="3"/>
  <c r="E242" i="3" s="1"/>
  <c r="D243" i="3"/>
  <c r="E243" i="3" s="1"/>
  <c r="D244" i="3"/>
  <c r="E244" i="3" s="1"/>
  <c r="D245" i="3"/>
  <c r="E245" i="3" s="1"/>
  <c r="D246" i="3"/>
  <c r="E246" i="3"/>
  <c r="D247" i="3"/>
  <c r="E247" i="3" s="1"/>
  <c r="D248" i="3"/>
  <c r="E248" i="3" s="1"/>
  <c r="D249" i="3"/>
  <c r="E249" i="3" s="1"/>
  <c r="D250" i="3"/>
  <c r="E250" i="3" s="1"/>
  <c r="D251" i="3"/>
  <c r="E251" i="3"/>
  <c r="D252" i="3"/>
  <c r="E252" i="3" s="1"/>
  <c r="D253" i="3"/>
  <c r="E253" i="3"/>
  <c r="D254" i="3"/>
  <c r="E254" i="3"/>
  <c r="D255" i="3"/>
  <c r="E255" i="3" s="1"/>
  <c r="D256" i="3"/>
  <c r="E256" i="3" s="1"/>
  <c r="D257" i="3"/>
  <c r="E257" i="3"/>
  <c r="D258" i="3"/>
  <c r="E258" i="3"/>
  <c r="D259" i="3"/>
  <c r="E259" i="3"/>
  <c r="D260" i="3"/>
  <c r="E260" i="3" s="1"/>
  <c r="D261" i="3"/>
  <c r="E261" i="3" s="1"/>
  <c r="D262" i="3"/>
  <c r="E262" i="3"/>
  <c r="D263" i="3"/>
  <c r="E263" i="3" s="1"/>
  <c r="D264" i="3"/>
  <c r="E264" i="3" s="1"/>
  <c r="D265" i="3"/>
  <c r="E265" i="3"/>
  <c r="D266" i="3"/>
  <c r="E266" i="3"/>
  <c r="D267" i="3"/>
  <c r="E267" i="3"/>
  <c r="D268" i="3"/>
  <c r="E268" i="3" s="1"/>
  <c r="D269" i="3"/>
  <c r="E269" i="3" s="1"/>
  <c r="D270" i="3"/>
  <c r="E270" i="3" s="1"/>
  <c r="D271" i="3"/>
  <c r="E271" i="3" s="1"/>
  <c r="D272" i="3"/>
  <c r="E272" i="3" s="1"/>
  <c r="D273" i="3"/>
  <c r="E273" i="3"/>
  <c r="D274" i="3"/>
  <c r="E274" i="3"/>
  <c r="D275" i="3"/>
  <c r="E275" i="3"/>
  <c r="D276" i="3"/>
  <c r="E276" i="3" s="1"/>
  <c r="D277" i="3"/>
  <c r="E277" i="3" s="1"/>
  <c r="D278" i="3"/>
  <c r="E278" i="3" s="1"/>
  <c r="D279" i="3"/>
  <c r="E279" i="3" s="1"/>
  <c r="D280" i="3"/>
  <c r="E280" i="3" s="1"/>
  <c r="D281" i="3"/>
  <c r="E281" i="3" s="1"/>
  <c r="D282" i="3"/>
  <c r="E282" i="3" s="1"/>
  <c r="D283" i="3"/>
  <c r="E283" i="3"/>
  <c r="D284" i="3"/>
  <c r="E284" i="3" s="1"/>
  <c r="D285" i="3"/>
  <c r="E285" i="3"/>
  <c r="D286" i="3"/>
  <c r="E286" i="3" s="1"/>
  <c r="D287" i="3"/>
  <c r="E287" i="3" s="1"/>
  <c r="D288" i="3"/>
  <c r="E288" i="3" s="1"/>
  <c r="D289" i="3"/>
  <c r="E289" i="3"/>
  <c r="D290" i="3"/>
  <c r="E290" i="3" s="1"/>
  <c r="D291" i="3"/>
  <c r="E291" i="3" s="1"/>
  <c r="D292" i="3"/>
  <c r="E292" i="3" s="1"/>
  <c r="D293" i="3"/>
  <c r="E293" i="3" s="1"/>
  <c r="D294" i="3"/>
  <c r="E294" i="3"/>
  <c r="D295" i="3"/>
  <c r="E295" i="3" s="1"/>
  <c r="D296" i="3"/>
  <c r="E296" i="3" s="1"/>
  <c r="D297" i="3"/>
  <c r="E297" i="3" s="1"/>
  <c r="D298" i="3"/>
  <c r="E298" i="3" s="1"/>
  <c r="D299" i="3"/>
  <c r="E299" i="3"/>
  <c r="D300" i="3"/>
  <c r="E300" i="3" s="1"/>
  <c r="D301" i="3"/>
  <c r="E301" i="3" s="1"/>
  <c r="D302" i="3"/>
  <c r="E302" i="3" s="1"/>
  <c r="D303" i="3"/>
  <c r="E303" i="3"/>
  <c r="D304" i="3"/>
  <c r="E304" i="3" s="1"/>
  <c r="D305" i="3"/>
  <c r="E305" i="3"/>
  <c r="D306" i="3"/>
  <c r="E306" i="3" s="1"/>
  <c r="D307" i="3"/>
  <c r="E307" i="3" s="1"/>
  <c r="D308" i="3"/>
  <c r="E308" i="3" s="1"/>
  <c r="D309" i="3"/>
  <c r="E309" i="3" s="1"/>
  <c r="D310" i="3"/>
  <c r="E310" i="3" s="1"/>
  <c r="D311" i="3"/>
  <c r="E311" i="3" s="1"/>
  <c r="D312" i="3"/>
  <c r="E312" i="3" s="1"/>
  <c r="D313" i="3"/>
  <c r="E313" i="3"/>
  <c r="D314" i="3"/>
  <c r="E314" i="3"/>
  <c r="D315" i="3"/>
  <c r="E315" i="3"/>
  <c r="D316" i="3"/>
  <c r="E316" i="3" s="1"/>
  <c r="D317" i="3"/>
  <c r="E317" i="3" s="1"/>
  <c r="D318" i="3"/>
  <c r="E318" i="3" s="1"/>
  <c r="D319" i="3"/>
  <c r="E319" i="3" s="1"/>
  <c r="D320" i="3"/>
  <c r="E320" i="3" s="1"/>
  <c r="D321" i="3"/>
  <c r="E321" i="3"/>
  <c r="D322" i="3"/>
  <c r="E322" i="3"/>
  <c r="D323" i="3"/>
  <c r="E323" i="3"/>
  <c r="D324" i="3"/>
  <c r="E324" i="3"/>
  <c r="D325" i="3"/>
  <c r="E325" i="3"/>
  <c r="D326" i="3"/>
  <c r="E326" i="3"/>
  <c r="D327" i="3"/>
  <c r="E327" i="3"/>
  <c r="D328" i="3"/>
  <c r="E328" i="3"/>
  <c r="D329" i="3"/>
  <c r="E329" i="3"/>
  <c r="D330" i="3"/>
  <c r="E330" i="3"/>
  <c r="D331" i="3"/>
  <c r="E331" i="3"/>
  <c r="D332" i="3"/>
  <c r="E332" i="3"/>
  <c r="D333" i="3"/>
  <c r="E333" i="3"/>
  <c r="D334" i="3"/>
  <c r="E334" i="3"/>
  <c r="D335" i="3"/>
  <c r="E335" i="3"/>
  <c r="D336" i="3"/>
  <c r="E336" i="3"/>
  <c r="D337" i="3"/>
  <c r="E337" i="3"/>
  <c r="D338" i="3"/>
  <c r="E338" i="3"/>
  <c r="D339" i="3"/>
  <c r="E339" i="3"/>
  <c r="D340" i="3"/>
  <c r="E340" i="3"/>
  <c r="D341" i="3"/>
  <c r="E341" i="3"/>
  <c r="D342" i="3"/>
  <c r="E342" i="3"/>
  <c r="D343" i="3"/>
  <c r="E343" i="3"/>
  <c r="D344" i="3"/>
  <c r="E344" i="3"/>
  <c r="D345" i="3"/>
  <c r="E345" i="3"/>
  <c r="D346" i="3"/>
  <c r="E346" i="3"/>
  <c r="D347" i="3"/>
  <c r="E347" i="3"/>
  <c r="D348" i="3"/>
  <c r="E348" i="3"/>
  <c r="D349" i="3"/>
  <c r="E349" i="3"/>
  <c r="D350" i="3"/>
  <c r="E350" i="3"/>
  <c r="D351" i="3"/>
  <c r="E351" i="3"/>
  <c r="D352" i="3"/>
  <c r="E352" i="3"/>
  <c r="D353" i="3"/>
  <c r="E353" i="3"/>
  <c r="D354" i="3"/>
  <c r="E354" i="3"/>
  <c r="D355" i="3"/>
  <c r="E355" i="3"/>
  <c r="D356" i="3"/>
  <c r="E356" i="3"/>
  <c r="D357" i="3"/>
  <c r="E357" i="3"/>
  <c r="D358" i="3"/>
  <c r="E358" i="3"/>
  <c r="D359" i="3"/>
  <c r="E359" i="3"/>
  <c r="D360" i="3"/>
  <c r="E360" i="3"/>
  <c r="D361" i="3"/>
  <c r="E361" i="3"/>
  <c r="D362" i="3"/>
  <c r="E362" i="3"/>
  <c r="D363" i="3"/>
  <c r="E363" i="3"/>
  <c r="D364" i="3"/>
  <c r="E364" i="3"/>
  <c r="D365" i="3"/>
  <c r="E365" i="3"/>
  <c r="D366" i="3"/>
  <c r="E366" i="3"/>
  <c r="D367" i="3"/>
  <c r="E367" i="3"/>
  <c r="D368" i="3"/>
  <c r="E368" i="3"/>
  <c r="D369" i="3"/>
  <c r="E369" i="3"/>
  <c r="D370" i="3"/>
  <c r="E370" i="3"/>
  <c r="D371" i="3"/>
  <c r="E371" i="3"/>
  <c r="D372" i="3"/>
  <c r="E372" i="3"/>
  <c r="D373" i="3"/>
  <c r="E373" i="3"/>
  <c r="D374" i="3"/>
  <c r="E374" i="3"/>
  <c r="D375" i="3"/>
  <c r="E375" i="3"/>
  <c r="D376" i="3"/>
  <c r="E376" i="3"/>
  <c r="D377" i="3"/>
  <c r="E377" i="3"/>
  <c r="D378" i="3"/>
  <c r="E378" i="3"/>
  <c r="D379" i="3"/>
  <c r="E379" i="3"/>
  <c r="D380" i="3"/>
  <c r="E380" i="3"/>
  <c r="D381" i="3"/>
  <c r="E381" i="3"/>
  <c r="D382" i="3"/>
  <c r="E382" i="3"/>
  <c r="D383" i="3"/>
  <c r="E383" i="3"/>
  <c r="D384" i="3"/>
  <c r="E384" i="3"/>
  <c r="D385" i="3"/>
  <c r="E385" i="3"/>
  <c r="D386" i="3"/>
  <c r="E386" i="3"/>
  <c r="D387" i="3"/>
  <c r="E387" i="3"/>
  <c r="D388" i="3"/>
  <c r="E388" i="3"/>
  <c r="D389" i="3"/>
  <c r="E389" i="3"/>
  <c r="D390" i="3"/>
  <c r="E390" i="3"/>
  <c r="D391" i="3"/>
  <c r="E391" i="3"/>
  <c r="D392" i="3"/>
  <c r="E392" i="3"/>
  <c r="D393" i="3"/>
  <c r="E393" i="3"/>
  <c r="D394" i="3"/>
  <c r="E394" i="3"/>
  <c r="D395" i="3"/>
  <c r="E395" i="3"/>
  <c r="D396" i="3"/>
  <c r="E396" i="3"/>
  <c r="D397" i="3"/>
  <c r="E397" i="3"/>
  <c r="D398" i="3"/>
  <c r="E398" i="3"/>
  <c r="D399" i="3"/>
  <c r="E399" i="3"/>
  <c r="D400" i="3"/>
  <c r="E400" i="3"/>
  <c r="D401" i="3"/>
  <c r="E401" i="3"/>
  <c r="D402" i="3"/>
  <c r="E402" i="3"/>
  <c r="D403" i="3"/>
  <c r="E403" i="3"/>
  <c r="D404" i="3"/>
  <c r="E404" i="3"/>
  <c r="D405" i="3"/>
  <c r="E405" i="3"/>
  <c r="D406" i="3"/>
  <c r="E406" i="3"/>
  <c r="D407" i="3"/>
  <c r="E407" i="3"/>
  <c r="D408" i="3"/>
  <c r="E408" i="3"/>
  <c r="D409" i="3"/>
  <c r="E409" i="3"/>
  <c r="D410" i="3"/>
  <c r="E410" i="3"/>
  <c r="D411" i="3"/>
  <c r="E411" i="3"/>
  <c r="D412" i="3"/>
  <c r="E412" i="3"/>
  <c r="D413" i="3"/>
  <c r="E413" i="3"/>
  <c r="D414" i="3"/>
  <c r="E414" i="3"/>
  <c r="D415" i="3"/>
  <c r="E415" i="3"/>
  <c r="D416" i="3"/>
  <c r="E416" i="3"/>
  <c r="D417" i="3"/>
  <c r="E417" i="3"/>
  <c r="D418" i="3"/>
  <c r="E418" i="3"/>
  <c r="D419" i="3"/>
  <c r="E419" i="3"/>
  <c r="D420" i="3"/>
  <c r="E420" i="3"/>
  <c r="D421" i="3"/>
  <c r="E421" i="3"/>
  <c r="D422" i="3"/>
  <c r="E422" i="3"/>
  <c r="D423" i="3"/>
  <c r="E423" i="3"/>
  <c r="D424" i="3"/>
  <c r="E424" i="3"/>
  <c r="D425" i="3"/>
  <c r="E425" i="3"/>
  <c r="D426" i="3"/>
  <c r="E426" i="3"/>
  <c r="D427" i="3"/>
  <c r="E427" i="3"/>
  <c r="D428" i="3"/>
  <c r="E428" i="3"/>
  <c r="D429" i="3"/>
  <c r="E429" i="3"/>
  <c r="D430" i="3"/>
  <c r="E430" i="3"/>
  <c r="D431" i="3"/>
  <c r="E431" i="3"/>
  <c r="D432" i="3"/>
  <c r="E432" i="3"/>
  <c r="D433" i="3"/>
  <c r="E433" i="3"/>
  <c r="D434" i="3"/>
  <c r="E434" i="3"/>
  <c r="D435" i="3"/>
  <c r="E435" i="3"/>
  <c r="D436" i="3"/>
  <c r="E436" i="3"/>
  <c r="D437" i="3"/>
  <c r="E437" i="3"/>
  <c r="D438" i="3"/>
  <c r="E438" i="3"/>
  <c r="D439" i="3"/>
  <c r="E439" i="3"/>
  <c r="D440" i="3"/>
  <c r="E440" i="3"/>
  <c r="D441" i="3"/>
  <c r="E441" i="3"/>
  <c r="D442" i="3"/>
  <c r="E442" i="3"/>
  <c r="D443" i="3"/>
  <c r="E443" i="3"/>
  <c r="D444" i="3"/>
  <c r="E444" i="3"/>
  <c r="D445" i="3"/>
  <c r="E445" i="3"/>
  <c r="D446" i="3"/>
  <c r="E446" i="3"/>
  <c r="D447" i="3"/>
  <c r="E447" i="3"/>
  <c r="D448" i="3"/>
  <c r="E448" i="3"/>
  <c r="D449" i="3"/>
  <c r="E449" i="3"/>
  <c r="D450" i="3"/>
  <c r="E450" i="3"/>
  <c r="D451" i="3"/>
  <c r="E451" i="3"/>
  <c r="D452" i="3"/>
  <c r="E452" i="3"/>
  <c r="D453" i="3"/>
  <c r="E453" i="3"/>
  <c r="D454" i="3"/>
  <c r="E454" i="3"/>
  <c r="D455" i="3"/>
  <c r="E455" i="3"/>
  <c r="D456" i="3"/>
  <c r="E456" i="3"/>
  <c r="D457" i="3"/>
  <c r="E457" i="3"/>
  <c r="D458" i="3"/>
  <c r="E458" i="3"/>
  <c r="D459" i="3"/>
  <c r="E459" i="3"/>
  <c r="D460" i="3"/>
  <c r="E460" i="3"/>
  <c r="D461" i="3"/>
  <c r="E461" i="3"/>
  <c r="D462" i="3"/>
  <c r="E462" i="3"/>
  <c r="D463" i="3"/>
  <c r="E463" i="3"/>
  <c r="D464" i="3"/>
  <c r="E464" i="3"/>
  <c r="D465" i="3"/>
  <c r="E465" i="3"/>
  <c r="D466" i="3"/>
  <c r="E466" i="3"/>
  <c r="D467" i="3"/>
  <c r="E467" i="3"/>
  <c r="D468" i="3"/>
  <c r="E468" i="3"/>
  <c r="D469" i="3"/>
  <c r="E469" i="3"/>
  <c r="D470" i="3"/>
  <c r="E470" i="3"/>
  <c r="D471" i="3"/>
  <c r="E471" i="3"/>
  <c r="D472" i="3"/>
  <c r="E472" i="3"/>
  <c r="D473" i="3"/>
  <c r="E473" i="3"/>
  <c r="D474" i="3"/>
  <c r="E474" i="3"/>
  <c r="D475" i="3"/>
  <c r="E475" i="3"/>
  <c r="D476" i="3"/>
  <c r="E476" i="3"/>
  <c r="D477" i="3"/>
  <c r="E477" i="3"/>
  <c r="D478" i="3"/>
  <c r="E478" i="3"/>
  <c r="D479" i="3"/>
  <c r="E479" i="3"/>
  <c r="D480" i="3"/>
  <c r="E480" i="3"/>
  <c r="D481" i="3"/>
  <c r="E481" i="3"/>
  <c r="D482" i="3"/>
  <c r="E482" i="3"/>
  <c r="D483" i="3"/>
  <c r="E483" i="3"/>
  <c r="D484" i="3"/>
  <c r="E484" i="3"/>
  <c r="D485" i="3"/>
  <c r="E485" i="3"/>
  <c r="D486" i="3"/>
  <c r="E486" i="3"/>
  <c r="D487" i="3"/>
  <c r="E487" i="3"/>
  <c r="D488" i="3"/>
  <c r="E488" i="3"/>
  <c r="D489" i="3"/>
  <c r="E489" i="3"/>
  <c r="D490" i="3"/>
  <c r="E490" i="3"/>
  <c r="D491" i="3"/>
  <c r="E491" i="3"/>
  <c r="D492" i="3"/>
  <c r="E492" i="3"/>
  <c r="D493" i="3"/>
  <c r="E493" i="3"/>
  <c r="D494" i="3"/>
  <c r="E494" i="3"/>
  <c r="D495" i="3"/>
  <c r="E495" i="3"/>
  <c r="D496" i="3"/>
  <c r="E496" i="3"/>
  <c r="D497" i="3"/>
  <c r="E497" i="3"/>
  <c r="D498" i="3"/>
  <c r="E498" i="3"/>
  <c r="D499" i="3"/>
  <c r="E499" i="3"/>
  <c r="D500" i="3"/>
  <c r="E500" i="3"/>
  <c r="D501" i="3"/>
  <c r="E501" i="3"/>
  <c r="D502" i="3"/>
  <c r="E502" i="3"/>
  <c r="D503" i="3"/>
  <c r="E503" i="3"/>
  <c r="D504" i="3"/>
  <c r="E504" i="3"/>
  <c r="D505" i="3"/>
  <c r="E505" i="3"/>
  <c r="D506" i="3"/>
  <c r="E506" i="3"/>
  <c r="D507" i="3"/>
  <c r="E507" i="3"/>
  <c r="D508" i="3"/>
  <c r="E508" i="3"/>
  <c r="D509" i="3"/>
  <c r="E509" i="3"/>
  <c r="D510" i="3"/>
  <c r="E510" i="3"/>
  <c r="D511" i="3"/>
  <c r="E511" i="3"/>
  <c r="D512" i="3"/>
  <c r="E512" i="3"/>
  <c r="D513" i="3"/>
  <c r="E513" i="3"/>
  <c r="D514" i="3"/>
  <c r="E514" i="3"/>
  <c r="D515" i="3"/>
  <c r="E515" i="3"/>
  <c r="D516" i="3"/>
  <c r="E516" i="3"/>
  <c r="D517" i="3"/>
  <c r="E517" i="3"/>
  <c r="D518" i="3"/>
  <c r="E518" i="3"/>
  <c r="D519" i="3"/>
  <c r="E519" i="3"/>
  <c r="D520" i="3"/>
  <c r="E520" i="3"/>
  <c r="D521" i="3"/>
  <c r="E521" i="3"/>
  <c r="D522" i="3"/>
  <c r="E522" i="3"/>
  <c r="D523" i="3"/>
  <c r="E523" i="3"/>
  <c r="D524" i="3"/>
  <c r="E524" i="3"/>
  <c r="D525" i="3"/>
  <c r="E525" i="3"/>
  <c r="D526" i="3"/>
  <c r="E526" i="3"/>
  <c r="D527" i="3"/>
  <c r="E527" i="3"/>
  <c r="D528" i="3"/>
  <c r="E528" i="3"/>
  <c r="D529" i="3"/>
  <c r="E529" i="3"/>
  <c r="D530" i="3"/>
  <c r="E530" i="3"/>
  <c r="D531" i="3"/>
  <c r="E531" i="3"/>
  <c r="D532" i="3"/>
  <c r="E532" i="3"/>
  <c r="D533" i="3"/>
  <c r="E533" i="3"/>
  <c r="D534" i="3"/>
  <c r="E534" i="3"/>
  <c r="D535" i="3"/>
  <c r="E535" i="3"/>
  <c r="D536" i="3"/>
  <c r="E536" i="3"/>
  <c r="D537" i="3"/>
  <c r="E537" i="3"/>
  <c r="D538" i="3"/>
  <c r="E538" i="3"/>
  <c r="D539" i="3"/>
  <c r="E539" i="3"/>
  <c r="D540" i="3"/>
  <c r="E540" i="3"/>
  <c r="D541" i="3"/>
  <c r="E541" i="3"/>
  <c r="D542" i="3"/>
  <c r="E542" i="3"/>
  <c r="D543" i="3"/>
  <c r="E543" i="3"/>
  <c r="D544" i="3"/>
  <c r="E544" i="3"/>
  <c r="D545" i="3"/>
  <c r="E545" i="3"/>
  <c r="D546" i="3"/>
  <c r="E546" i="3"/>
  <c r="D547" i="3"/>
  <c r="E547" i="3"/>
  <c r="D548" i="3"/>
  <c r="E548" i="3"/>
  <c r="D549" i="3"/>
  <c r="E549" i="3"/>
  <c r="D550" i="3"/>
  <c r="E550" i="3"/>
  <c r="D551" i="3"/>
  <c r="E551" i="3"/>
  <c r="D552" i="3"/>
  <c r="E552" i="3"/>
  <c r="D553" i="3"/>
  <c r="E553" i="3"/>
  <c r="D554" i="3"/>
  <c r="E554" i="3"/>
  <c r="D555" i="3"/>
  <c r="E555" i="3"/>
  <c r="D556" i="3"/>
  <c r="E556" i="3"/>
  <c r="D557" i="3"/>
  <c r="E557" i="3"/>
  <c r="D558" i="3"/>
  <c r="E558" i="3"/>
  <c r="D559" i="3"/>
  <c r="E559" i="3"/>
  <c r="D560" i="3"/>
  <c r="E560" i="3"/>
  <c r="D561" i="3"/>
  <c r="E561" i="3"/>
  <c r="D562" i="3"/>
  <c r="E562" i="3"/>
  <c r="D563" i="3"/>
  <c r="E563" i="3"/>
  <c r="D564" i="3"/>
  <c r="E564" i="3"/>
  <c r="D565" i="3"/>
  <c r="E565" i="3"/>
  <c r="D566" i="3"/>
  <c r="E566" i="3"/>
  <c r="D567" i="3"/>
  <c r="E567" i="3"/>
  <c r="D568" i="3"/>
  <c r="E568" i="3"/>
  <c r="D569" i="3"/>
  <c r="E569" i="3"/>
  <c r="D570" i="3"/>
  <c r="E570" i="3"/>
  <c r="D571" i="3"/>
  <c r="E571" i="3"/>
  <c r="D572" i="3"/>
  <c r="E572" i="3"/>
  <c r="D573" i="3"/>
  <c r="E573" i="3"/>
  <c r="D574" i="3"/>
  <c r="E574" i="3"/>
  <c r="D575" i="3"/>
  <c r="E575" i="3"/>
  <c r="D576" i="3"/>
  <c r="E576" i="3"/>
  <c r="D577" i="3"/>
  <c r="E577" i="3"/>
  <c r="D578" i="3"/>
  <c r="E578" i="3"/>
  <c r="D579" i="3"/>
  <c r="E579" i="3"/>
  <c r="D580" i="3"/>
  <c r="E580" i="3"/>
  <c r="D581" i="3"/>
  <c r="E581" i="3"/>
  <c r="D582" i="3"/>
  <c r="E582" i="3"/>
  <c r="D583" i="3"/>
  <c r="E583" i="3"/>
  <c r="D584" i="3"/>
  <c r="E584" i="3"/>
  <c r="D585" i="3"/>
  <c r="E585" i="3"/>
  <c r="D586" i="3"/>
  <c r="E586" i="3"/>
  <c r="D587" i="3"/>
  <c r="E587" i="3"/>
  <c r="D588" i="3"/>
  <c r="E588" i="3"/>
  <c r="D589" i="3"/>
  <c r="E589" i="3"/>
  <c r="D590" i="3"/>
  <c r="E590" i="3"/>
  <c r="D591" i="3"/>
  <c r="E591" i="3"/>
  <c r="D592" i="3"/>
  <c r="E592" i="3"/>
  <c r="D593" i="3"/>
  <c r="E593" i="3"/>
  <c r="D594" i="3"/>
  <c r="E594" i="3"/>
  <c r="D595" i="3"/>
  <c r="E595" i="3"/>
  <c r="D596" i="3"/>
  <c r="E596" i="3"/>
  <c r="D597" i="3"/>
  <c r="E597" i="3"/>
  <c r="D598" i="3"/>
  <c r="E598" i="3"/>
  <c r="D599" i="3"/>
  <c r="E599" i="3"/>
  <c r="D600" i="3"/>
  <c r="E600" i="3"/>
  <c r="D601" i="3"/>
  <c r="E601" i="3"/>
  <c r="D602" i="3"/>
  <c r="E602" i="3"/>
  <c r="D603" i="3"/>
  <c r="E603" i="3"/>
  <c r="D604" i="3"/>
  <c r="E604" i="3"/>
  <c r="D605" i="3"/>
  <c r="E605" i="3"/>
  <c r="D606" i="3"/>
  <c r="E606" i="3"/>
  <c r="D607" i="3"/>
  <c r="E607" i="3"/>
  <c r="D608" i="3"/>
  <c r="E608" i="3"/>
  <c r="D609" i="3"/>
  <c r="E609" i="3"/>
  <c r="D610" i="3"/>
  <c r="E610" i="3"/>
  <c r="D611" i="3"/>
  <c r="E611" i="3"/>
  <c r="D612" i="3"/>
  <c r="E612" i="3"/>
  <c r="D613" i="3"/>
  <c r="E613" i="3"/>
  <c r="D614" i="3"/>
  <c r="E614" i="3"/>
  <c r="D615" i="3"/>
  <c r="E615" i="3"/>
  <c r="D616" i="3"/>
  <c r="E616" i="3"/>
  <c r="D617" i="3"/>
  <c r="E617" i="3"/>
  <c r="D618" i="3"/>
  <c r="E618" i="3"/>
  <c r="D619" i="3"/>
  <c r="E619" i="3"/>
  <c r="D620" i="3"/>
  <c r="E620" i="3"/>
  <c r="D621" i="3"/>
  <c r="E621" i="3"/>
  <c r="D622" i="3"/>
  <c r="E622" i="3"/>
  <c r="D623" i="3"/>
  <c r="E623" i="3"/>
  <c r="D624" i="3"/>
  <c r="E624" i="3"/>
  <c r="D625" i="3"/>
  <c r="E625" i="3"/>
  <c r="D626" i="3"/>
  <c r="E626" i="3"/>
  <c r="D627" i="3"/>
  <c r="E627" i="3"/>
  <c r="D628" i="3"/>
  <c r="E628" i="3"/>
  <c r="D629" i="3"/>
  <c r="E629" i="3"/>
  <c r="D630" i="3"/>
  <c r="E630" i="3"/>
  <c r="D631" i="3"/>
  <c r="E631" i="3"/>
  <c r="D632" i="3"/>
  <c r="E632" i="3"/>
  <c r="D633" i="3"/>
  <c r="E633" i="3"/>
  <c r="D634" i="3"/>
  <c r="E634" i="3"/>
  <c r="D635" i="3"/>
  <c r="E635" i="3"/>
  <c r="D636" i="3"/>
  <c r="E636" i="3"/>
  <c r="D637" i="3"/>
  <c r="E637" i="3"/>
  <c r="D638" i="3"/>
  <c r="E638" i="3"/>
  <c r="D639" i="3"/>
  <c r="E639" i="3"/>
  <c r="D640" i="3"/>
  <c r="E640" i="3"/>
  <c r="D641" i="3"/>
  <c r="E641" i="3"/>
  <c r="D642" i="3"/>
  <c r="E642" i="3"/>
  <c r="D643" i="3"/>
  <c r="E643" i="3"/>
  <c r="D644" i="3"/>
  <c r="E644" i="3"/>
  <c r="D645" i="3"/>
  <c r="E645" i="3"/>
  <c r="D646" i="3"/>
  <c r="E646" i="3"/>
  <c r="D647" i="3"/>
  <c r="E647" i="3"/>
  <c r="D648" i="3"/>
  <c r="E648" i="3"/>
  <c r="D649" i="3"/>
  <c r="E649" i="3"/>
  <c r="D650" i="3"/>
  <c r="E650" i="3"/>
  <c r="D651" i="3"/>
  <c r="E651" i="3"/>
  <c r="D652" i="3"/>
  <c r="E652" i="3"/>
  <c r="D653" i="3"/>
  <c r="E653" i="3"/>
  <c r="D654" i="3"/>
  <c r="E654" i="3"/>
  <c r="D655" i="3"/>
  <c r="E655" i="3"/>
  <c r="D656" i="3"/>
  <c r="E656" i="3"/>
  <c r="D657" i="3"/>
  <c r="E657" i="3"/>
  <c r="D658" i="3"/>
  <c r="E658" i="3"/>
  <c r="D659" i="3"/>
  <c r="E659" i="3"/>
  <c r="D660" i="3"/>
  <c r="E660" i="3"/>
  <c r="D661" i="3"/>
  <c r="E661" i="3"/>
  <c r="D662" i="3"/>
  <c r="E662" i="3"/>
  <c r="D663" i="3"/>
  <c r="E663" i="3"/>
  <c r="D664" i="3"/>
  <c r="E664" i="3"/>
  <c r="D665" i="3"/>
  <c r="E665" i="3"/>
  <c r="D666" i="3"/>
  <c r="E666" i="3"/>
  <c r="D667" i="3"/>
  <c r="E667" i="3"/>
  <c r="D668" i="3"/>
  <c r="E668" i="3"/>
  <c r="D669" i="3"/>
  <c r="E669" i="3"/>
  <c r="D670" i="3"/>
  <c r="E670" i="3"/>
  <c r="D671" i="3"/>
  <c r="E671" i="3"/>
  <c r="D672" i="3"/>
  <c r="E672" i="3"/>
  <c r="D673" i="3"/>
  <c r="E673" i="3"/>
  <c r="D674" i="3"/>
  <c r="E674" i="3"/>
  <c r="D675" i="3"/>
  <c r="E675" i="3"/>
  <c r="D676" i="3"/>
  <c r="E676" i="3"/>
  <c r="D677" i="3"/>
  <c r="E677" i="3"/>
  <c r="D678" i="3"/>
  <c r="E678" i="3"/>
  <c r="D679" i="3"/>
  <c r="E679" i="3"/>
  <c r="D680" i="3"/>
  <c r="E680" i="3"/>
  <c r="D681" i="3"/>
  <c r="E681" i="3"/>
  <c r="D682" i="3"/>
  <c r="E682" i="3"/>
  <c r="D683" i="3"/>
  <c r="E683" i="3"/>
  <c r="D684" i="3"/>
  <c r="E684" i="3"/>
  <c r="D685" i="3"/>
  <c r="E685" i="3"/>
  <c r="D686" i="3"/>
  <c r="E686" i="3"/>
  <c r="D687" i="3"/>
  <c r="E687" i="3"/>
  <c r="D688" i="3"/>
  <c r="E688" i="3"/>
  <c r="D689" i="3"/>
  <c r="E689" i="3"/>
  <c r="D690" i="3"/>
  <c r="E690" i="3"/>
  <c r="D691" i="3"/>
  <c r="E691" i="3"/>
  <c r="D692" i="3"/>
  <c r="E692" i="3"/>
  <c r="D693" i="3"/>
  <c r="E693" i="3"/>
  <c r="D694" i="3"/>
  <c r="E694" i="3"/>
  <c r="D695" i="3"/>
  <c r="E695" i="3"/>
  <c r="D696" i="3"/>
  <c r="E696" i="3"/>
  <c r="D697" i="3"/>
  <c r="E697" i="3"/>
  <c r="D698" i="3"/>
  <c r="E698" i="3"/>
  <c r="D699" i="3"/>
  <c r="E699" i="3"/>
  <c r="D700" i="3"/>
  <c r="E700" i="3"/>
  <c r="D701" i="3"/>
  <c r="E701" i="3"/>
  <c r="D702" i="3"/>
  <c r="E702" i="3"/>
  <c r="D703" i="3"/>
  <c r="E703" i="3"/>
  <c r="D704" i="3"/>
  <c r="E704" i="3"/>
  <c r="D705" i="3"/>
  <c r="E705" i="3"/>
  <c r="D706" i="3"/>
  <c r="E706" i="3"/>
  <c r="D707" i="3"/>
  <c r="E707" i="3"/>
  <c r="D708" i="3"/>
  <c r="E708" i="3"/>
  <c r="D709" i="3"/>
  <c r="E709" i="3"/>
  <c r="D710" i="3"/>
  <c r="E710" i="3"/>
  <c r="D711" i="3"/>
  <c r="E711" i="3"/>
  <c r="D712" i="3"/>
  <c r="E712" i="3"/>
  <c r="D713" i="3"/>
  <c r="E713" i="3"/>
  <c r="D714" i="3"/>
  <c r="E714" i="3"/>
  <c r="D715" i="3"/>
  <c r="E715" i="3"/>
  <c r="D716" i="3"/>
  <c r="E716" i="3"/>
  <c r="D717" i="3"/>
  <c r="E717" i="3"/>
  <c r="D718" i="3"/>
  <c r="E718" i="3"/>
  <c r="D719" i="3"/>
  <c r="E719" i="3"/>
  <c r="D720" i="3"/>
  <c r="E720" i="3"/>
  <c r="D721" i="3"/>
  <c r="E721" i="3"/>
  <c r="D722" i="3"/>
  <c r="E722" i="3"/>
  <c r="D723" i="3"/>
  <c r="E723" i="3"/>
  <c r="D724" i="3"/>
  <c r="E724" i="3"/>
  <c r="D725" i="3"/>
  <c r="E725" i="3"/>
  <c r="D726" i="3"/>
  <c r="E726" i="3"/>
  <c r="D727" i="3"/>
  <c r="E727" i="3"/>
  <c r="D728" i="3"/>
  <c r="E728" i="3"/>
  <c r="D729" i="3"/>
  <c r="E729" i="3"/>
  <c r="D730" i="3"/>
  <c r="E730" i="3"/>
  <c r="D731" i="3"/>
  <c r="E731" i="3"/>
  <c r="D732" i="3"/>
  <c r="E732" i="3"/>
  <c r="D733" i="3"/>
  <c r="E733" i="3"/>
  <c r="D734" i="3"/>
  <c r="E734" i="3"/>
  <c r="D735" i="3"/>
  <c r="E735" i="3"/>
  <c r="D736" i="3"/>
  <c r="E736" i="3"/>
  <c r="D737" i="3"/>
  <c r="E737" i="3"/>
  <c r="D738" i="3"/>
  <c r="E738" i="3"/>
  <c r="D739" i="3"/>
  <c r="E739" i="3"/>
  <c r="D740" i="3"/>
  <c r="E740" i="3"/>
  <c r="D741" i="3"/>
  <c r="E741" i="3"/>
  <c r="D742" i="3"/>
  <c r="E742" i="3"/>
  <c r="D743" i="3"/>
  <c r="E743" i="3"/>
  <c r="D744" i="3"/>
  <c r="E744" i="3"/>
  <c r="D745" i="3"/>
  <c r="E745" i="3"/>
  <c r="D746" i="3"/>
  <c r="E746" i="3"/>
  <c r="D747" i="3"/>
  <c r="E747" i="3"/>
  <c r="D748" i="3"/>
  <c r="E748" i="3"/>
  <c r="D749" i="3"/>
  <c r="E749" i="3"/>
  <c r="D750" i="3"/>
  <c r="E750" i="3"/>
  <c r="D751" i="3"/>
  <c r="E751" i="3"/>
  <c r="D752" i="3"/>
  <c r="E752" i="3"/>
  <c r="D753" i="3"/>
  <c r="E753" i="3"/>
  <c r="D754" i="3"/>
  <c r="E754" i="3"/>
  <c r="D755" i="3"/>
  <c r="E755" i="3"/>
  <c r="D756" i="3"/>
  <c r="E756" i="3"/>
  <c r="D757" i="3"/>
  <c r="E757" i="3"/>
  <c r="D758" i="3"/>
  <c r="E758" i="3"/>
  <c r="D759" i="3"/>
  <c r="E759" i="3"/>
  <c r="D760" i="3"/>
  <c r="E760" i="3"/>
  <c r="D761" i="3"/>
  <c r="E761" i="3"/>
  <c r="D762" i="3"/>
  <c r="E762" i="3"/>
  <c r="D763" i="3"/>
  <c r="E763" i="3"/>
  <c r="D764" i="3"/>
  <c r="E764" i="3"/>
  <c r="D765" i="3"/>
  <c r="E765" i="3"/>
  <c r="D766" i="3"/>
  <c r="E766" i="3"/>
  <c r="D767" i="3"/>
  <c r="E767" i="3"/>
  <c r="D768" i="3"/>
  <c r="E768" i="3"/>
  <c r="D769" i="3"/>
  <c r="E769" i="3"/>
  <c r="D770" i="3"/>
  <c r="E770" i="3"/>
  <c r="D771" i="3"/>
  <c r="E771" i="3"/>
  <c r="D772" i="3"/>
  <c r="E772" i="3"/>
  <c r="D773" i="3"/>
  <c r="E773" i="3"/>
  <c r="D774" i="3"/>
  <c r="E774" i="3"/>
  <c r="D775" i="3"/>
  <c r="E775" i="3"/>
  <c r="D776" i="3"/>
  <c r="E776" i="3"/>
  <c r="D777" i="3"/>
  <c r="E777" i="3"/>
  <c r="D778" i="3"/>
  <c r="E778" i="3"/>
  <c r="D779" i="3"/>
  <c r="E779" i="3"/>
  <c r="D780" i="3"/>
  <c r="E780" i="3"/>
  <c r="D781" i="3"/>
  <c r="E781" i="3"/>
  <c r="D782" i="3"/>
  <c r="E782" i="3"/>
  <c r="D783" i="3"/>
  <c r="E783" i="3"/>
  <c r="D784" i="3"/>
  <c r="E784" i="3"/>
  <c r="D785" i="3"/>
  <c r="E785" i="3"/>
  <c r="D786" i="3"/>
  <c r="E786" i="3"/>
  <c r="D787" i="3"/>
  <c r="E787" i="3"/>
  <c r="D788" i="3"/>
  <c r="E788" i="3"/>
  <c r="D789" i="3"/>
  <c r="E789" i="3"/>
  <c r="D790" i="3"/>
  <c r="E790" i="3"/>
  <c r="D791" i="3"/>
  <c r="E791" i="3"/>
  <c r="D792" i="3"/>
  <c r="E792" i="3"/>
  <c r="D793" i="3"/>
  <c r="E793" i="3"/>
  <c r="D794" i="3"/>
  <c r="E794" i="3"/>
  <c r="D795" i="3"/>
  <c r="E795" i="3"/>
  <c r="D796" i="3"/>
  <c r="E796" i="3"/>
  <c r="D797" i="3"/>
  <c r="E797" i="3"/>
  <c r="D798" i="3"/>
  <c r="E798" i="3"/>
  <c r="D799" i="3"/>
  <c r="E799" i="3"/>
  <c r="D800" i="3"/>
  <c r="E800" i="3"/>
  <c r="D801" i="3"/>
  <c r="E801" i="3"/>
  <c r="D802" i="3"/>
  <c r="E802" i="3"/>
  <c r="D803" i="3"/>
  <c r="E803" i="3"/>
  <c r="D804" i="3"/>
  <c r="E804" i="3"/>
  <c r="D805" i="3"/>
  <c r="E805" i="3"/>
  <c r="D806" i="3"/>
  <c r="E806" i="3"/>
  <c r="D807" i="3"/>
  <c r="E807" i="3"/>
  <c r="D808" i="3"/>
  <c r="E808" i="3"/>
  <c r="D809" i="3"/>
  <c r="E809" i="3"/>
  <c r="D810" i="3"/>
  <c r="E810" i="3"/>
  <c r="D811" i="3"/>
  <c r="E811" i="3"/>
  <c r="D812" i="3"/>
  <c r="E812" i="3"/>
  <c r="D813" i="3"/>
  <c r="E813" i="3"/>
  <c r="D814" i="3"/>
  <c r="E814" i="3"/>
  <c r="D815" i="3"/>
  <c r="E815" i="3"/>
  <c r="D816" i="3"/>
  <c r="E816" i="3"/>
  <c r="D817" i="3"/>
  <c r="E817" i="3"/>
  <c r="D818" i="3"/>
  <c r="E818" i="3"/>
  <c r="D819" i="3"/>
  <c r="E819" i="3"/>
  <c r="D820" i="3"/>
  <c r="E820" i="3"/>
  <c r="D821" i="3"/>
  <c r="E821" i="3"/>
  <c r="D822" i="3"/>
  <c r="E822" i="3"/>
  <c r="D823" i="3"/>
  <c r="E823" i="3"/>
  <c r="D824" i="3"/>
  <c r="E824" i="3"/>
  <c r="D825" i="3"/>
  <c r="E825" i="3"/>
  <c r="D826" i="3"/>
  <c r="E826" i="3"/>
  <c r="D827" i="3"/>
  <c r="E827" i="3"/>
  <c r="D828" i="3"/>
  <c r="E828" i="3"/>
  <c r="D829" i="3"/>
  <c r="E829" i="3"/>
  <c r="D830" i="3"/>
  <c r="E830" i="3"/>
  <c r="D831" i="3"/>
  <c r="E831" i="3"/>
  <c r="D832" i="3"/>
  <c r="E832" i="3"/>
  <c r="D833" i="3"/>
  <c r="E833" i="3"/>
  <c r="D834" i="3"/>
  <c r="E834" i="3"/>
  <c r="D835" i="3"/>
  <c r="E835" i="3"/>
  <c r="D836" i="3"/>
  <c r="E836" i="3"/>
  <c r="D837" i="3"/>
  <c r="E837" i="3"/>
  <c r="D838" i="3"/>
  <c r="E838" i="3"/>
  <c r="D839" i="3"/>
  <c r="E839" i="3"/>
  <c r="D840" i="3"/>
  <c r="E840" i="3"/>
  <c r="D841" i="3"/>
  <c r="E841" i="3"/>
  <c r="D842" i="3"/>
  <c r="E842" i="3"/>
  <c r="D843" i="3"/>
  <c r="E843" i="3"/>
  <c r="D844" i="3"/>
  <c r="E844" i="3"/>
  <c r="D845" i="3"/>
  <c r="E845" i="3"/>
  <c r="D846" i="3"/>
  <c r="E846" i="3"/>
  <c r="D847" i="3"/>
  <c r="E847" i="3"/>
  <c r="D848" i="3"/>
  <c r="E848" i="3"/>
  <c r="D849" i="3"/>
  <c r="E849" i="3"/>
  <c r="D850" i="3"/>
  <c r="E850" i="3"/>
  <c r="D851" i="3"/>
  <c r="E851" i="3"/>
  <c r="D852" i="3"/>
  <c r="E852" i="3"/>
  <c r="D853" i="3"/>
  <c r="E853" i="3"/>
  <c r="D854" i="3"/>
  <c r="E854" i="3"/>
  <c r="D855" i="3"/>
  <c r="E855" i="3"/>
  <c r="D856" i="3"/>
  <c r="E856" i="3"/>
  <c r="D857" i="3"/>
  <c r="E857" i="3"/>
  <c r="D858" i="3"/>
  <c r="E858" i="3"/>
  <c r="D859" i="3"/>
  <c r="E859" i="3"/>
  <c r="D860" i="3"/>
  <c r="E860" i="3"/>
  <c r="D861" i="3"/>
  <c r="E861" i="3"/>
  <c r="D862" i="3"/>
  <c r="E862" i="3"/>
  <c r="D863" i="3"/>
  <c r="E863" i="3"/>
  <c r="D864" i="3"/>
  <c r="E864" i="3"/>
  <c r="D865" i="3"/>
  <c r="E865" i="3"/>
  <c r="D866" i="3"/>
  <c r="E866" i="3"/>
  <c r="D867" i="3"/>
  <c r="E867" i="3"/>
  <c r="D868" i="3"/>
  <c r="E868" i="3"/>
  <c r="D869" i="3"/>
  <c r="E869" i="3"/>
  <c r="D870" i="3"/>
  <c r="E870" i="3"/>
  <c r="D871" i="3"/>
  <c r="E871" i="3"/>
  <c r="D872" i="3"/>
  <c r="E872" i="3"/>
  <c r="D873" i="3"/>
  <c r="E873" i="3"/>
  <c r="D874" i="3"/>
  <c r="E874" i="3"/>
  <c r="D875" i="3"/>
  <c r="E875" i="3"/>
  <c r="D876" i="3"/>
  <c r="E876" i="3"/>
  <c r="D877" i="3"/>
  <c r="E877" i="3"/>
  <c r="D878" i="3"/>
  <c r="E878" i="3"/>
  <c r="D879" i="3"/>
  <c r="E879" i="3"/>
  <c r="D880" i="3"/>
  <c r="E880" i="3"/>
  <c r="D881" i="3"/>
  <c r="E881" i="3"/>
  <c r="D882" i="3"/>
  <c r="E882" i="3"/>
  <c r="D883" i="3"/>
  <c r="E883" i="3"/>
  <c r="D884" i="3"/>
  <c r="E884" i="3"/>
  <c r="D885" i="3"/>
  <c r="E885" i="3"/>
  <c r="D886" i="3"/>
  <c r="E886" i="3"/>
  <c r="D887" i="3"/>
  <c r="E887" i="3"/>
  <c r="D888" i="3"/>
  <c r="E888" i="3"/>
  <c r="D889" i="3"/>
  <c r="E889" i="3"/>
  <c r="D890" i="3"/>
  <c r="E890" i="3"/>
  <c r="D891" i="3"/>
  <c r="E891" i="3"/>
  <c r="D892" i="3"/>
  <c r="E892" i="3"/>
  <c r="D893" i="3"/>
  <c r="E893" i="3"/>
  <c r="D894" i="3"/>
  <c r="E894" i="3"/>
  <c r="D895" i="3"/>
  <c r="E895" i="3"/>
  <c r="D896" i="3"/>
  <c r="E896" i="3"/>
  <c r="D897" i="3"/>
  <c r="E897" i="3"/>
  <c r="D898" i="3"/>
  <c r="E898" i="3"/>
  <c r="D899" i="3"/>
  <c r="E899" i="3"/>
  <c r="D900" i="3"/>
  <c r="E900" i="3"/>
  <c r="D901" i="3"/>
  <c r="E901" i="3"/>
  <c r="D902" i="3"/>
  <c r="E902" i="3"/>
  <c r="D903" i="3"/>
  <c r="E903" i="3"/>
  <c r="D904" i="3"/>
  <c r="E904" i="3"/>
  <c r="D905" i="3"/>
  <c r="E905" i="3"/>
  <c r="D906" i="3"/>
  <c r="E906" i="3"/>
  <c r="D907" i="3"/>
  <c r="E907" i="3"/>
  <c r="D908" i="3"/>
  <c r="E908" i="3"/>
  <c r="D909" i="3"/>
  <c r="E909" i="3"/>
  <c r="D910" i="3"/>
  <c r="E910" i="3"/>
  <c r="D911" i="3"/>
  <c r="E911" i="3"/>
  <c r="D912" i="3"/>
  <c r="E912" i="3"/>
  <c r="D913" i="3"/>
  <c r="E913" i="3"/>
  <c r="D914" i="3"/>
  <c r="E914" i="3"/>
  <c r="D915" i="3"/>
  <c r="E915" i="3"/>
  <c r="D916" i="3"/>
  <c r="E916" i="3"/>
  <c r="D917" i="3"/>
  <c r="E917" i="3"/>
  <c r="D918" i="3"/>
  <c r="E918" i="3"/>
  <c r="D919" i="3"/>
  <c r="E919" i="3"/>
  <c r="D920" i="3"/>
  <c r="E920" i="3"/>
  <c r="D921" i="3"/>
  <c r="E921" i="3"/>
  <c r="D922" i="3"/>
  <c r="E922" i="3"/>
  <c r="D923" i="3"/>
  <c r="E923" i="3"/>
  <c r="D924" i="3"/>
  <c r="E924" i="3"/>
  <c r="D925" i="3"/>
  <c r="E925" i="3"/>
  <c r="D926" i="3"/>
  <c r="E926" i="3"/>
  <c r="D927" i="3"/>
  <c r="E927" i="3"/>
  <c r="D928" i="3"/>
  <c r="E928" i="3"/>
  <c r="D929" i="3"/>
  <c r="E929" i="3"/>
  <c r="D930" i="3"/>
  <c r="E930" i="3"/>
  <c r="D931" i="3"/>
  <c r="E931" i="3"/>
  <c r="D932" i="3"/>
  <c r="E932" i="3"/>
  <c r="D933" i="3"/>
  <c r="E933" i="3"/>
  <c r="D934" i="3"/>
  <c r="E934" i="3"/>
  <c r="D935" i="3"/>
  <c r="E935" i="3"/>
  <c r="D936" i="3"/>
  <c r="E936" i="3"/>
  <c r="D937" i="3"/>
  <c r="E937" i="3"/>
  <c r="D938" i="3"/>
  <c r="E938" i="3"/>
  <c r="D939" i="3"/>
  <c r="E939" i="3"/>
  <c r="D940" i="3"/>
  <c r="E940" i="3"/>
  <c r="D941" i="3"/>
  <c r="E941" i="3"/>
  <c r="D942" i="3"/>
  <c r="E942" i="3"/>
  <c r="D943" i="3"/>
  <c r="E943" i="3"/>
  <c r="D944" i="3"/>
  <c r="E944" i="3"/>
  <c r="D945" i="3"/>
  <c r="E945" i="3"/>
  <c r="D946" i="3"/>
  <c r="E946" i="3"/>
  <c r="D947" i="3"/>
  <c r="E947" i="3"/>
  <c r="D948" i="3"/>
  <c r="E948" i="3"/>
  <c r="D949" i="3"/>
  <c r="E949" i="3"/>
  <c r="D950" i="3"/>
  <c r="E950" i="3"/>
  <c r="D951" i="3"/>
  <c r="E951" i="3"/>
  <c r="D952" i="3"/>
  <c r="E952" i="3"/>
  <c r="D953" i="3"/>
  <c r="E953" i="3"/>
  <c r="D954" i="3"/>
  <c r="E954" i="3"/>
  <c r="D955" i="3"/>
  <c r="E955" i="3"/>
  <c r="D956" i="3"/>
  <c r="E956" i="3"/>
  <c r="D957" i="3"/>
  <c r="E957" i="3"/>
  <c r="D958" i="3"/>
  <c r="E958" i="3"/>
  <c r="D959" i="3"/>
  <c r="E959" i="3"/>
  <c r="D960" i="3"/>
  <c r="E960" i="3"/>
  <c r="D961" i="3"/>
  <c r="E961" i="3"/>
  <c r="D962" i="3"/>
  <c r="E962" i="3"/>
  <c r="D963" i="3"/>
  <c r="E963" i="3"/>
  <c r="D964" i="3"/>
  <c r="E964" i="3"/>
  <c r="D965" i="3"/>
  <c r="E965" i="3"/>
  <c r="D966" i="3"/>
  <c r="E966" i="3"/>
  <c r="D967" i="3"/>
  <c r="E967" i="3"/>
  <c r="D968" i="3"/>
  <c r="E968" i="3"/>
  <c r="D969" i="3"/>
  <c r="E969" i="3"/>
  <c r="D970" i="3"/>
  <c r="E970" i="3"/>
  <c r="D971" i="3"/>
  <c r="E971" i="3"/>
  <c r="D972" i="3"/>
  <c r="E972" i="3"/>
  <c r="D973" i="3"/>
  <c r="E973" i="3"/>
  <c r="D974" i="3"/>
  <c r="E974" i="3"/>
  <c r="D975" i="3"/>
  <c r="E975" i="3"/>
  <c r="D976" i="3"/>
  <c r="E976" i="3"/>
  <c r="D977" i="3"/>
  <c r="E977" i="3"/>
  <c r="D978" i="3"/>
  <c r="E978" i="3"/>
  <c r="D979" i="3"/>
  <c r="E979" i="3"/>
  <c r="D980" i="3"/>
  <c r="E980" i="3"/>
  <c r="D981" i="3"/>
  <c r="E981" i="3"/>
  <c r="D982" i="3"/>
  <c r="E982" i="3"/>
  <c r="D983" i="3"/>
  <c r="E983" i="3"/>
  <c r="D984" i="3"/>
  <c r="E984" i="3"/>
  <c r="D985" i="3"/>
  <c r="E985" i="3"/>
  <c r="D986" i="3"/>
  <c r="E986" i="3"/>
  <c r="D987" i="3"/>
  <c r="E987" i="3"/>
  <c r="D988" i="3"/>
  <c r="E988" i="3"/>
  <c r="D989" i="3"/>
  <c r="E989" i="3"/>
  <c r="D990" i="3"/>
  <c r="E990" i="3"/>
  <c r="D991" i="3"/>
  <c r="E991" i="3"/>
  <c r="D992" i="3"/>
  <c r="E992" i="3"/>
  <c r="D993" i="3"/>
  <c r="E993" i="3"/>
  <c r="D994" i="3"/>
  <c r="E994" i="3"/>
  <c r="D995" i="3"/>
  <c r="E995" i="3"/>
  <c r="D996" i="3"/>
  <c r="E996" i="3"/>
  <c r="D997" i="3"/>
  <c r="E997" i="3"/>
  <c r="D998" i="3"/>
  <c r="E998" i="3"/>
  <c r="D999" i="3"/>
  <c r="E999" i="3"/>
  <c r="D1000" i="3"/>
  <c r="E1000" i="3"/>
  <c r="A2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42" i="3"/>
  <c r="A343" i="3"/>
  <c r="A344" i="3"/>
  <c r="A345" i="3"/>
  <c r="A346" i="3"/>
  <c r="A347" i="3"/>
  <c r="A348" i="3"/>
  <c r="A349" i="3"/>
  <c r="A350" i="3"/>
  <c r="A351" i="3"/>
  <c r="A352" i="3"/>
  <c r="A353" i="3"/>
  <c r="A354" i="3"/>
  <c r="A355" i="3"/>
  <c r="A356" i="3"/>
  <c r="A357" i="3"/>
  <c r="A358" i="3"/>
  <c r="A359" i="3"/>
  <c r="A360" i="3"/>
  <c r="A361" i="3"/>
  <c r="A362" i="3"/>
  <c r="A363" i="3"/>
  <c r="A364" i="3"/>
  <c r="A365" i="3"/>
  <c r="A366" i="3"/>
  <c r="A367" i="3"/>
  <c r="A368" i="3"/>
  <c r="A369" i="3"/>
  <c r="A370" i="3"/>
  <c r="A371" i="3"/>
  <c r="A372" i="3"/>
  <c r="A373" i="3"/>
  <c r="A374" i="3"/>
  <c r="A375" i="3"/>
  <c r="A376" i="3"/>
  <c r="A377" i="3"/>
  <c r="A378" i="3"/>
  <c r="A379" i="3"/>
  <c r="A380" i="3"/>
  <c r="A381" i="3"/>
  <c r="A382" i="3"/>
  <c r="A383" i="3"/>
  <c r="A384" i="3"/>
  <c r="A385" i="3"/>
  <c r="A386" i="3"/>
  <c r="A387" i="3"/>
  <c r="A388" i="3"/>
  <c r="A389" i="3"/>
  <c r="A390" i="3"/>
  <c r="A391" i="3"/>
  <c r="A392" i="3"/>
  <c r="A393" i="3"/>
  <c r="A394" i="3"/>
  <c r="A395" i="3"/>
  <c r="A396" i="3"/>
  <c r="A397" i="3"/>
  <c r="A398" i="3"/>
  <c r="A399" i="3"/>
  <c r="A400" i="3"/>
  <c r="A401" i="3"/>
  <c r="A402" i="3"/>
  <c r="A403" i="3"/>
  <c r="A404" i="3"/>
  <c r="A405" i="3"/>
  <c r="A406" i="3"/>
  <c r="A407" i="3"/>
  <c r="A408" i="3"/>
  <c r="A409" i="3"/>
  <c r="A410" i="3"/>
  <c r="A411" i="3"/>
  <c r="A412" i="3"/>
  <c r="A413" i="3"/>
  <c r="A414" i="3"/>
  <c r="A415" i="3"/>
  <c r="A416" i="3"/>
  <c r="A417" i="3"/>
  <c r="A418" i="3"/>
  <c r="A419" i="3"/>
  <c r="A420" i="3"/>
  <c r="A421" i="3"/>
  <c r="A422" i="3"/>
  <c r="A423" i="3"/>
  <c r="A424" i="3"/>
  <c r="A425" i="3"/>
  <c r="A426" i="3"/>
  <c r="A427" i="3"/>
  <c r="A428" i="3"/>
  <c r="A429" i="3"/>
  <c r="A430" i="3"/>
  <c r="A431" i="3"/>
  <c r="A432" i="3"/>
  <c r="A433" i="3"/>
  <c r="A434" i="3"/>
  <c r="A435" i="3"/>
  <c r="A436" i="3"/>
  <c r="A437" i="3"/>
  <c r="A438" i="3"/>
  <c r="A439" i="3"/>
  <c r="A440" i="3"/>
  <c r="A441" i="3"/>
  <c r="A442" i="3"/>
  <c r="A443" i="3"/>
  <c r="A444" i="3"/>
  <c r="A445" i="3"/>
  <c r="A446" i="3"/>
  <c r="A447" i="3"/>
  <c r="A448" i="3"/>
  <c r="A449" i="3"/>
  <c r="A450" i="3"/>
  <c r="A451" i="3"/>
  <c r="A452" i="3"/>
  <c r="A453" i="3"/>
  <c r="A454" i="3"/>
  <c r="A455" i="3"/>
  <c r="A456" i="3"/>
  <c r="A457" i="3"/>
  <c r="A458" i="3"/>
  <c r="A459" i="3"/>
  <c r="A460" i="3"/>
  <c r="A461" i="3"/>
  <c r="A462" i="3"/>
  <c r="A463" i="3"/>
  <c r="A464" i="3"/>
  <c r="A465" i="3"/>
  <c r="A466" i="3"/>
  <c r="A467" i="3"/>
  <c r="A468" i="3"/>
  <c r="A469" i="3"/>
  <c r="A470" i="3"/>
  <c r="A471" i="3"/>
  <c r="A472" i="3"/>
  <c r="A473" i="3"/>
  <c r="A474" i="3"/>
  <c r="A475" i="3"/>
  <c r="A476" i="3"/>
  <c r="A477" i="3"/>
  <c r="A478" i="3"/>
  <c r="A479" i="3"/>
  <c r="A480" i="3"/>
  <c r="A481" i="3"/>
  <c r="A482" i="3"/>
  <c r="A483" i="3"/>
  <c r="A484" i="3"/>
  <c r="A485" i="3"/>
  <c r="A486" i="3"/>
  <c r="A487" i="3"/>
  <c r="A488" i="3"/>
  <c r="A489" i="3"/>
  <c r="A490" i="3"/>
  <c r="A491" i="3"/>
  <c r="A492" i="3"/>
  <c r="A493" i="3"/>
  <c r="A494" i="3"/>
  <c r="A495" i="3"/>
  <c r="A496" i="3"/>
  <c r="A497" i="3"/>
  <c r="A498" i="3"/>
  <c r="A499" i="3"/>
  <c r="A500" i="3"/>
  <c r="A501" i="3"/>
  <c r="A502" i="3"/>
  <c r="A503" i="3"/>
  <c r="A504" i="3"/>
  <c r="A505" i="3"/>
  <c r="A506" i="3"/>
  <c r="A507" i="3"/>
  <c r="A508" i="3"/>
  <c r="A509" i="3"/>
  <c r="A510" i="3"/>
  <c r="A511" i="3"/>
  <c r="A512" i="3"/>
  <c r="A513" i="3"/>
  <c r="A514" i="3"/>
  <c r="A515" i="3"/>
  <c r="A516" i="3"/>
  <c r="A517" i="3"/>
  <c r="A518" i="3"/>
  <c r="A519" i="3"/>
  <c r="A520" i="3"/>
  <c r="A521" i="3"/>
  <c r="A522" i="3"/>
  <c r="A523" i="3"/>
  <c r="A524" i="3"/>
  <c r="A525" i="3"/>
  <c r="A526" i="3"/>
  <c r="A527" i="3"/>
  <c r="A528" i="3"/>
  <c r="A529" i="3"/>
  <c r="A530" i="3"/>
  <c r="A531" i="3"/>
  <c r="A532" i="3"/>
  <c r="A533" i="3"/>
  <c r="A534" i="3"/>
  <c r="A535" i="3"/>
  <c r="A536" i="3"/>
  <c r="A537" i="3"/>
  <c r="A538" i="3"/>
  <c r="A539" i="3"/>
  <c r="A540" i="3"/>
  <c r="A541" i="3"/>
  <c r="A542" i="3"/>
  <c r="A543" i="3"/>
  <c r="A544" i="3"/>
  <c r="A545" i="3"/>
  <c r="A546" i="3"/>
  <c r="A547" i="3"/>
  <c r="A548" i="3"/>
  <c r="A549" i="3"/>
  <c r="A550" i="3"/>
  <c r="A551" i="3"/>
  <c r="A552" i="3"/>
  <c r="A553" i="3"/>
  <c r="A554" i="3"/>
  <c r="A555" i="3"/>
  <c r="A556" i="3"/>
  <c r="A557" i="3"/>
  <c r="A558" i="3"/>
  <c r="A559" i="3"/>
  <c r="A560" i="3"/>
  <c r="A561" i="3"/>
  <c r="A562" i="3"/>
  <c r="A563" i="3"/>
  <c r="A564" i="3"/>
  <c r="A565" i="3"/>
  <c r="A566" i="3"/>
  <c r="A567" i="3"/>
  <c r="A568" i="3"/>
  <c r="A569" i="3"/>
  <c r="A570" i="3"/>
  <c r="A571" i="3"/>
  <c r="A572" i="3"/>
  <c r="A573" i="3"/>
  <c r="A574" i="3"/>
  <c r="A575" i="3"/>
  <c r="A576" i="3"/>
  <c r="A577" i="3"/>
  <c r="A578" i="3"/>
  <c r="A579" i="3"/>
  <c r="A580" i="3"/>
  <c r="A581" i="3"/>
  <c r="A582" i="3"/>
  <c r="A583" i="3"/>
  <c r="A584" i="3"/>
  <c r="A585" i="3"/>
  <c r="A586" i="3"/>
  <c r="A587" i="3"/>
  <c r="A588" i="3"/>
  <c r="A589" i="3"/>
  <c r="A590" i="3"/>
  <c r="A591" i="3"/>
  <c r="A592" i="3"/>
  <c r="A593" i="3"/>
  <c r="A594" i="3"/>
  <c r="A595" i="3"/>
  <c r="A596" i="3"/>
  <c r="A597" i="3"/>
  <c r="A598" i="3"/>
  <c r="A599" i="3"/>
  <c r="A600" i="3"/>
  <c r="A601" i="3"/>
  <c r="A602" i="3"/>
  <c r="A603" i="3"/>
  <c r="A604" i="3"/>
  <c r="A605" i="3"/>
  <c r="A606" i="3"/>
  <c r="A607" i="3"/>
  <c r="A608" i="3"/>
  <c r="A609" i="3"/>
  <c r="A610" i="3"/>
  <c r="A611" i="3"/>
  <c r="A612" i="3"/>
  <c r="A613" i="3"/>
  <c r="A614" i="3"/>
  <c r="A615" i="3"/>
  <c r="A616" i="3"/>
  <c r="A617" i="3"/>
  <c r="A618" i="3"/>
  <c r="A619" i="3"/>
  <c r="A620" i="3"/>
  <c r="A621" i="3"/>
  <c r="A622" i="3"/>
  <c r="A623" i="3"/>
  <c r="A624" i="3"/>
  <c r="A625" i="3"/>
  <c r="A626" i="3"/>
  <c r="A627" i="3"/>
  <c r="A628" i="3"/>
  <c r="A629" i="3"/>
  <c r="A630" i="3"/>
  <c r="A631" i="3"/>
  <c r="A632" i="3"/>
  <c r="A633" i="3"/>
  <c r="A634" i="3"/>
  <c r="A635" i="3"/>
  <c r="A636" i="3"/>
  <c r="A637" i="3"/>
  <c r="A638" i="3"/>
  <c r="A639" i="3"/>
  <c r="A640" i="3"/>
  <c r="A641" i="3"/>
  <c r="A642" i="3"/>
  <c r="A643" i="3"/>
  <c r="A644" i="3"/>
  <c r="A645" i="3"/>
  <c r="A646" i="3"/>
  <c r="A647" i="3"/>
  <c r="A648" i="3"/>
  <c r="A649" i="3"/>
  <c r="A650" i="3"/>
  <c r="A651" i="3"/>
  <c r="A652" i="3"/>
  <c r="A653" i="3"/>
  <c r="A654" i="3"/>
  <c r="A655" i="3"/>
  <c r="A656" i="3"/>
  <c r="A657" i="3"/>
  <c r="A658" i="3"/>
  <c r="A659" i="3"/>
  <c r="A660" i="3"/>
  <c r="A661" i="3"/>
  <c r="A662" i="3"/>
  <c r="A663" i="3"/>
  <c r="A664" i="3"/>
  <c r="A665" i="3"/>
  <c r="A666" i="3"/>
  <c r="A667" i="3"/>
  <c r="A668" i="3"/>
  <c r="A669" i="3"/>
  <c r="A670" i="3"/>
  <c r="A671" i="3"/>
  <c r="A672" i="3"/>
  <c r="A673" i="3"/>
  <c r="A674" i="3"/>
  <c r="A675" i="3"/>
  <c r="A676" i="3"/>
  <c r="A677" i="3"/>
  <c r="A678" i="3"/>
  <c r="A679" i="3"/>
  <c r="A680" i="3"/>
  <c r="A681" i="3"/>
  <c r="A682" i="3"/>
  <c r="A683" i="3"/>
  <c r="A684" i="3"/>
  <c r="A685" i="3"/>
  <c r="A686" i="3"/>
  <c r="A687" i="3"/>
  <c r="A688" i="3"/>
  <c r="A689" i="3"/>
  <c r="A690" i="3"/>
  <c r="A691" i="3"/>
  <c r="A692" i="3"/>
  <c r="A693" i="3"/>
  <c r="A694" i="3"/>
  <c r="A695" i="3"/>
  <c r="A696" i="3"/>
  <c r="A697" i="3"/>
  <c r="A698" i="3"/>
  <c r="A699" i="3"/>
  <c r="A700" i="3"/>
  <c r="A701" i="3"/>
  <c r="A702" i="3"/>
  <c r="A703" i="3"/>
  <c r="A704" i="3"/>
  <c r="A705" i="3"/>
  <c r="A706" i="3"/>
  <c r="A707" i="3"/>
  <c r="A708" i="3"/>
  <c r="A709" i="3"/>
  <c r="A710" i="3"/>
  <c r="A711" i="3"/>
  <c r="A712" i="3"/>
  <c r="A713" i="3"/>
  <c r="A714" i="3"/>
  <c r="A715" i="3"/>
  <c r="A716" i="3"/>
  <c r="A717" i="3"/>
  <c r="A718" i="3"/>
  <c r="A719" i="3"/>
  <c r="A720" i="3"/>
  <c r="A721" i="3"/>
  <c r="A722" i="3"/>
  <c r="A723" i="3"/>
  <c r="A724" i="3"/>
  <c r="A725" i="3"/>
  <c r="A726" i="3"/>
  <c r="A727" i="3"/>
  <c r="A728" i="3"/>
  <c r="A729" i="3"/>
  <c r="A730" i="3"/>
  <c r="A731" i="3"/>
  <c r="A732" i="3"/>
  <c r="A733" i="3"/>
  <c r="A734" i="3"/>
  <c r="A735" i="3"/>
  <c r="A736" i="3"/>
  <c r="A737" i="3"/>
  <c r="A738" i="3"/>
  <c r="A739" i="3"/>
  <c r="A740" i="3"/>
  <c r="A741" i="3"/>
  <c r="A742" i="3"/>
  <c r="A743" i="3"/>
  <c r="A744" i="3"/>
  <c r="A745" i="3"/>
  <c r="A746" i="3"/>
  <c r="A747" i="3"/>
  <c r="A748" i="3"/>
  <c r="A749" i="3"/>
  <c r="A750" i="3"/>
  <c r="A751" i="3"/>
  <c r="A752" i="3"/>
  <c r="A753" i="3"/>
  <c r="A754" i="3"/>
  <c r="A755" i="3"/>
  <c r="A756" i="3"/>
  <c r="A757" i="3"/>
  <c r="A758" i="3"/>
  <c r="A759" i="3"/>
  <c r="A760" i="3"/>
  <c r="A761" i="3"/>
  <c r="A762" i="3"/>
  <c r="A763" i="3"/>
  <c r="A764" i="3"/>
  <c r="A765" i="3"/>
  <c r="A766" i="3"/>
  <c r="A767" i="3"/>
  <c r="A768" i="3"/>
  <c r="A769" i="3"/>
  <c r="A770" i="3"/>
  <c r="A771" i="3"/>
  <c r="A772" i="3"/>
  <c r="A773" i="3"/>
  <c r="A774" i="3"/>
  <c r="A775" i="3"/>
  <c r="A776" i="3"/>
  <c r="A777" i="3"/>
  <c r="A778" i="3"/>
  <c r="A779" i="3"/>
  <c r="A780" i="3"/>
  <c r="A781" i="3"/>
  <c r="A782" i="3"/>
  <c r="A783" i="3"/>
  <c r="A784" i="3"/>
  <c r="A785" i="3"/>
  <c r="A786" i="3"/>
  <c r="A787" i="3"/>
  <c r="A788" i="3"/>
  <c r="A789" i="3"/>
  <c r="A790" i="3"/>
  <c r="A791" i="3"/>
  <c r="A792" i="3"/>
  <c r="A793" i="3"/>
  <c r="A794" i="3"/>
  <c r="A795" i="3"/>
  <c r="A796" i="3"/>
  <c r="A797" i="3"/>
  <c r="A798" i="3"/>
  <c r="A799" i="3"/>
  <c r="A800" i="3"/>
  <c r="A801" i="3"/>
  <c r="A802" i="3"/>
  <c r="A803" i="3"/>
  <c r="A804" i="3"/>
  <c r="A805" i="3"/>
  <c r="A806" i="3"/>
  <c r="A807" i="3"/>
  <c r="A808" i="3"/>
  <c r="A809" i="3"/>
  <c r="A810" i="3"/>
  <c r="A811" i="3"/>
  <c r="A812" i="3"/>
  <c r="A813" i="3"/>
  <c r="A814" i="3"/>
  <c r="A815" i="3"/>
  <c r="A816" i="3"/>
  <c r="A817" i="3"/>
  <c r="A818" i="3"/>
  <c r="A819" i="3"/>
  <c r="A820" i="3"/>
  <c r="A821" i="3"/>
  <c r="A822" i="3"/>
  <c r="A823" i="3"/>
  <c r="A824" i="3"/>
  <c r="A825" i="3"/>
  <c r="A826" i="3"/>
  <c r="A827" i="3"/>
  <c r="A828" i="3"/>
  <c r="A829" i="3"/>
  <c r="A830" i="3"/>
  <c r="A831" i="3"/>
  <c r="A832" i="3"/>
  <c r="A833" i="3"/>
  <c r="A834" i="3"/>
  <c r="A835" i="3"/>
  <c r="A836" i="3"/>
  <c r="A837" i="3"/>
  <c r="A838" i="3"/>
  <c r="A839" i="3"/>
  <c r="A840" i="3"/>
  <c r="A841" i="3"/>
  <c r="A842" i="3"/>
  <c r="A843" i="3"/>
  <c r="A844" i="3"/>
  <c r="A845" i="3"/>
  <c r="A846" i="3"/>
  <c r="A847" i="3"/>
  <c r="A848" i="3"/>
  <c r="A849" i="3"/>
  <c r="A850" i="3"/>
  <c r="A851" i="3"/>
  <c r="A852" i="3"/>
  <c r="A853" i="3"/>
  <c r="A854" i="3"/>
  <c r="A855" i="3"/>
  <c r="A856" i="3"/>
  <c r="A857" i="3"/>
  <c r="A858" i="3"/>
  <c r="A859" i="3"/>
  <c r="A860" i="3"/>
  <c r="A861" i="3"/>
  <c r="A862" i="3"/>
  <c r="A863" i="3"/>
  <c r="A864" i="3"/>
  <c r="A865" i="3"/>
  <c r="A866" i="3"/>
  <c r="A867" i="3"/>
  <c r="A868" i="3"/>
  <c r="A869" i="3"/>
  <c r="A870" i="3"/>
  <c r="A871" i="3"/>
  <c r="A872" i="3"/>
  <c r="A873" i="3"/>
  <c r="A874" i="3"/>
  <c r="A875" i="3"/>
  <c r="A876" i="3"/>
  <c r="A877" i="3"/>
  <c r="A878" i="3"/>
  <c r="A879" i="3"/>
  <c r="A880" i="3"/>
  <c r="A881" i="3"/>
  <c r="A882" i="3"/>
  <c r="A883" i="3"/>
  <c r="A884" i="3"/>
  <c r="A885" i="3"/>
  <c r="A886" i="3"/>
  <c r="A887" i="3"/>
  <c r="A888" i="3"/>
  <c r="A889" i="3"/>
  <c r="A890" i="3"/>
  <c r="A891" i="3"/>
  <c r="A892" i="3"/>
  <c r="A893" i="3"/>
  <c r="A894" i="3"/>
  <c r="A895" i="3"/>
  <c r="A896" i="3"/>
  <c r="A897" i="3"/>
  <c r="A898" i="3"/>
  <c r="A899" i="3"/>
  <c r="A900" i="3"/>
  <c r="A901" i="3"/>
  <c r="A902" i="3"/>
  <c r="A903" i="3"/>
  <c r="A904" i="3"/>
  <c r="A905" i="3"/>
  <c r="A906" i="3"/>
  <c r="A907" i="3"/>
  <c r="A908" i="3"/>
  <c r="A909" i="3"/>
  <c r="A910" i="3"/>
  <c r="A911" i="3"/>
  <c r="A912" i="3"/>
  <c r="A913" i="3"/>
  <c r="A914" i="3"/>
  <c r="A915" i="3"/>
  <c r="A916" i="3"/>
  <c r="A917" i="3"/>
  <c r="A918" i="3"/>
  <c r="A919" i="3"/>
  <c r="A920" i="3"/>
  <c r="A921" i="3"/>
  <c r="A922" i="3"/>
  <c r="A923" i="3"/>
  <c r="A924" i="3"/>
  <c r="A925" i="3"/>
  <c r="A926" i="3"/>
  <c r="A927" i="3"/>
  <c r="A928" i="3"/>
  <c r="A929" i="3"/>
  <c r="A930" i="3"/>
  <c r="A931" i="3"/>
  <c r="A932" i="3"/>
  <c r="A933" i="3"/>
  <c r="A934" i="3"/>
  <c r="A935" i="3"/>
  <c r="A936" i="3"/>
  <c r="A937" i="3"/>
  <c r="A938" i="3"/>
  <c r="A939" i="3"/>
  <c r="A940" i="3"/>
  <c r="A941" i="3"/>
  <c r="A942" i="3"/>
  <c r="A943" i="3"/>
  <c r="A944" i="3"/>
  <c r="A945" i="3"/>
  <c r="A946" i="3"/>
  <c r="A947" i="3"/>
  <c r="A948" i="3"/>
  <c r="A949" i="3"/>
  <c r="A950" i="3"/>
  <c r="A951" i="3"/>
  <c r="A952" i="3"/>
  <c r="A953" i="3"/>
  <c r="A954" i="3"/>
  <c r="A955" i="3"/>
  <c r="A956" i="3"/>
  <c r="A957" i="3"/>
  <c r="A958" i="3"/>
  <c r="A959" i="3"/>
  <c r="A960" i="3"/>
  <c r="A961" i="3"/>
  <c r="A962" i="3"/>
  <c r="A963" i="3"/>
  <c r="A964" i="3"/>
  <c r="A965" i="3"/>
  <c r="A966" i="3"/>
  <c r="A967" i="3"/>
  <c r="A968" i="3"/>
  <c r="A969" i="3"/>
  <c r="A970" i="3"/>
  <c r="A971" i="3"/>
  <c r="A972" i="3"/>
  <c r="A973" i="3"/>
  <c r="A974" i="3"/>
  <c r="A975" i="3"/>
  <c r="A976" i="3"/>
  <c r="A977" i="3"/>
  <c r="A978" i="3"/>
  <c r="A979" i="3"/>
  <c r="A980" i="3"/>
  <c r="A981" i="3"/>
  <c r="A982" i="3"/>
  <c r="A983" i="3"/>
  <c r="A984" i="3"/>
  <c r="A985" i="3"/>
  <c r="A986" i="3"/>
  <c r="A987" i="3"/>
  <c r="A988" i="3"/>
  <c r="A989" i="3"/>
  <c r="A990" i="3"/>
  <c r="A991" i="3"/>
  <c r="A992" i="3"/>
  <c r="A993" i="3"/>
  <c r="A994" i="3"/>
  <c r="A995" i="3"/>
  <c r="A996" i="3"/>
  <c r="A997" i="3"/>
  <c r="A998" i="3"/>
  <c r="A999" i="3"/>
  <c r="A1000" i="3"/>
  <c r="A14" i="1"/>
  <c r="A15" i="1"/>
  <c r="F1" i="5"/>
  <c r="A6" i="1"/>
  <c r="L6" i="1"/>
  <c r="L13" i="1"/>
  <c r="L11" i="1"/>
  <c r="A3" i="5"/>
  <c r="A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  <c r="A82" i="5"/>
  <c r="A83" i="5"/>
  <c r="A84" i="5"/>
  <c r="A85" i="5"/>
  <c r="A86" i="5"/>
  <c r="A87" i="5"/>
  <c r="A88" i="5"/>
  <c r="A89" i="5"/>
  <c r="A90" i="5"/>
  <c r="A91" i="5"/>
  <c r="A92" i="5"/>
  <c r="A93" i="5"/>
  <c r="A94" i="5"/>
  <c r="A95" i="5"/>
  <c r="A96" i="5"/>
  <c r="A97" i="5"/>
  <c r="A98" i="5"/>
  <c r="A99" i="5"/>
  <c r="A100" i="5"/>
  <c r="A101" i="5"/>
  <c r="A102" i="5"/>
  <c r="A103" i="5"/>
  <c r="A104" i="5"/>
  <c r="A105" i="5"/>
  <c r="A106" i="5"/>
  <c r="A107" i="5"/>
  <c r="A108" i="5"/>
  <c r="A109" i="5"/>
  <c r="A110" i="5"/>
  <c r="A111" i="5"/>
  <c r="A112" i="5"/>
  <c r="A113" i="5"/>
  <c r="A114" i="5"/>
  <c r="A115" i="5"/>
  <c r="A116" i="5"/>
  <c r="A117" i="5"/>
  <c r="A118" i="5"/>
  <c r="A119" i="5"/>
  <c r="A120" i="5"/>
  <c r="A121" i="5"/>
  <c r="A122" i="5"/>
  <c r="A123" i="5"/>
  <c r="A124" i="5"/>
  <c r="A125" i="5"/>
  <c r="A126" i="5"/>
  <c r="A127" i="5"/>
  <c r="A128" i="5"/>
  <c r="A129" i="5"/>
  <c r="A130" i="5"/>
  <c r="A131" i="5"/>
  <c r="A132" i="5"/>
  <c r="A133" i="5"/>
  <c r="A134" i="5"/>
  <c r="A135" i="5"/>
  <c r="A136" i="5"/>
  <c r="A137" i="5"/>
  <c r="A138" i="5"/>
  <c r="A139" i="5"/>
  <c r="A140" i="5"/>
  <c r="A141" i="5"/>
  <c r="A142" i="5"/>
  <c r="A143" i="5"/>
  <c r="A144" i="5"/>
  <c r="A145" i="5"/>
  <c r="A146" i="5"/>
  <c r="A147" i="5"/>
  <c r="A148" i="5"/>
  <c r="A149" i="5"/>
  <c r="A150" i="5"/>
  <c r="A151" i="5"/>
  <c r="A152" i="5"/>
  <c r="A153" i="5"/>
  <c r="A154" i="5"/>
  <c r="A155" i="5"/>
  <c r="A156" i="5"/>
  <c r="A157" i="5"/>
  <c r="A158" i="5"/>
  <c r="A159" i="5"/>
  <c r="A160" i="5"/>
  <c r="A161" i="5"/>
  <c r="A162" i="5"/>
  <c r="A163" i="5"/>
  <c r="A164" i="5"/>
  <c r="A165" i="5"/>
  <c r="A166" i="5"/>
  <c r="A167" i="5"/>
  <c r="A168" i="5"/>
  <c r="A169" i="5"/>
  <c r="A170" i="5"/>
  <c r="A171" i="5"/>
  <c r="A172" i="5"/>
  <c r="A173" i="5"/>
  <c r="A174" i="5"/>
  <c r="A175" i="5"/>
  <c r="A176" i="5"/>
  <c r="A177" i="5"/>
  <c r="A178" i="5"/>
  <c r="A179" i="5"/>
  <c r="A180" i="5"/>
  <c r="A181" i="5"/>
  <c r="A182" i="5"/>
  <c r="A183" i="5"/>
  <c r="A184" i="5"/>
  <c r="A185" i="5"/>
  <c r="A186" i="5"/>
  <c r="A187" i="5"/>
  <c r="A188" i="5"/>
  <c r="A189" i="5"/>
  <c r="A190" i="5"/>
  <c r="A191" i="5"/>
  <c r="A192" i="5"/>
  <c r="A193" i="5"/>
  <c r="A194" i="5"/>
  <c r="A195" i="5"/>
  <c r="A196" i="5"/>
  <c r="A197" i="5"/>
  <c r="A198" i="5"/>
  <c r="A199" i="5"/>
  <c r="A200" i="5"/>
  <c r="A201" i="5"/>
  <c r="A202" i="5"/>
  <c r="A203" i="5"/>
  <c r="A204" i="5"/>
  <c r="A205" i="5"/>
  <c r="A206" i="5"/>
  <c r="A207" i="5"/>
  <c r="A208" i="5"/>
  <c r="A209" i="5"/>
  <c r="A210" i="5"/>
  <c r="A211" i="5"/>
  <c r="A212" i="5"/>
  <c r="A213" i="5"/>
  <c r="A214" i="5"/>
  <c r="A215" i="5"/>
  <c r="A216" i="5"/>
  <c r="A217" i="5"/>
  <c r="A218" i="5"/>
  <c r="A219" i="5"/>
  <c r="A220" i="5"/>
  <c r="A221" i="5"/>
  <c r="A222" i="5"/>
  <c r="A223" i="5"/>
  <c r="A224" i="5"/>
  <c r="A225" i="5"/>
  <c r="A226" i="5"/>
  <c r="A227" i="5"/>
  <c r="A228" i="5"/>
  <c r="A229" i="5"/>
  <c r="A230" i="5"/>
  <c r="A231" i="5"/>
  <c r="A232" i="5"/>
  <c r="A233" i="5"/>
  <c r="A234" i="5"/>
  <c r="A235" i="5"/>
  <c r="A236" i="5"/>
  <c r="A237" i="5"/>
  <c r="A238" i="5"/>
  <c r="A239" i="5"/>
  <c r="A240" i="5"/>
  <c r="A241" i="5"/>
  <c r="A242" i="5"/>
  <c r="A243" i="5"/>
  <c r="A244" i="5"/>
  <c r="A245" i="5"/>
  <c r="A246" i="5"/>
  <c r="A247" i="5"/>
  <c r="A248" i="5"/>
  <c r="A249" i="5"/>
  <c r="A250" i="5"/>
  <c r="A251" i="5"/>
  <c r="A252" i="5"/>
  <c r="A253" i="5"/>
  <c r="A254" i="5"/>
  <c r="A255" i="5"/>
  <c r="A256" i="5"/>
  <c r="A257" i="5"/>
  <c r="A258" i="5"/>
  <c r="A259" i="5"/>
  <c r="A260" i="5"/>
  <c r="A261" i="5"/>
  <c r="A262" i="5"/>
  <c r="A263" i="5"/>
  <c r="A264" i="5"/>
  <c r="A265" i="5"/>
  <c r="A266" i="5"/>
  <c r="A267" i="5"/>
  <c r="A268" i="5"/>
  <c r="A269" i="5"/>
  <c r="A270" i="5"/>
  <c r="A271" i="5"/>
  <c r="A272" i="5"/>
  <c r="A273" i="5"/>
  <c r="A274" i="5"/>
  <c r="A275" i="5"/>
  <c r="A276" i="5"/>
  <c r="A277" i="5"/>
  <c r="A278" i="5"/>
  <c r="A279" i="5"/>
  <c r="A280" i="5"/>
  <c r="A281" i="5"/>
  <c r="A282" i="5"/>
  <c r="A283" i="5"/>
  <c r="A284" i="5"/>
  <c r="A285" i="5"/>
  <c r="A286" i="5"/>
  <c r="A287" i="5"/>
  <c r="A288" i="5"/>
  <c r="A289" i="5"/>
  <c r="A290" i="5"/>
  <c r="A291" i="5"/>
  <c r="A292" i="5"/>
  <c r="A293" i="5"/>
  <c r="A294" i="5"/>
  <c r="A295" i="5"/>
  <c r="A296" i="5"/>
  <c r="A297" i="5"/>
  <c r="A298" i="5"/>
  <c r="A299" i="5"/>
  <c r="A300" i="5"/>
  <c r="A301" i="5"/>
  <c r="A302" i="5"/>
  <c r="A303" i="5"/>
  <c r="A304" i="5"/>
  <c r="A305" i="5"/>
  <c r="A306" i="5"/>
  <c r="A307" i="5"/>
  <c r="A308" i="5"/>
  <c r="A309" i="5"/>
  <c r="A310" i="5"/>
  <c r="A311" i="5"/>
  <c r="A312" i="5"/>
  <c r="A313" i="5"/>
  <c r="A314" i="5"/>
  <c r="A315" i="5"/>
  <c r="A316" i="5"/>
  <c r="A317" i="5"/>
  <c r="A318" i="5"/>
  <c r="A319" i="5"/>
  <c r="A320" i="5"/>
  <c r="A321" i="5"/>
  <c r="A322" i="5"/>
  <c r="A323" i="5"/>
  <c r="A324" i="5"/>
  <c r="A325" i="5"/>
  <c r="A326" i="5"/>
  <c r="A327" i="5"/>
  <c r="A328" i="5"/>
  <c r="A329" i="5"/>
  <c r="A330" i="5"/>
  <c r="A331" i="5"/>
  <c r="A332" i="5"/>
  <c r="A333" i="5"/>
  <c r="A334" i="5"/>
  <c r="A335" i="5"/>
  <c r="A336" i="5"/>
  <c r="A337" i="5"/>
  <c r="A338" i="5"/>
  <c r="A339" i="5"/>
  <c r="A340" i="5"/>
  <c r="A341" i="5"/>
  <c r="A342" i="5"/>
  <c r="A343" i="5"/>
  <c r="A344" i="5"/>
  <c r="A345" i="5"/>
  <c r="A346" i="5"/>
  <c r="A347" i="5"/>
  <c r="A348" i="5"/>
  <c r="A349" i="5"/>
  <c r="A350" i="5"/>
  <c r="A351" i="5"/>
  <c r="A352" i="5"/>
  <c r="A353" i="5"/>
  <c r="A354" i="5"/>
  <c r="A355" i="5"/>
  <c r="A356" i="5"/>
  <c r="A357" i="5"/>
  <c r="A358" i="5"/>
  <c r="A359" i="5"/>
  <c r="A360" i="5"/>
  <c r="A361" i="5"/>
  <c r="A362" i="5"/>
  <c r="A363" i="5"/>
  <c r="A364" i="5"/>
  <c r="A365" i="5"/>
  <c r="A366" i="5"/>
  <c r="E6" i="2"/>
  <c r="F6" i="2" s="1"/>
  <c r="E7" i="2"/>
  <c r="E8" i="2"/>
  <c r="F8" i="2" s="1"/>
  <c r="E9" i="2"/>
  <c r="E10" i="2"/>
  <c r="F10" i="2" s="1"/>
  <c r="E11" i="2"/>
  <c r="E12" i="2"/>
  <c r="F12" i="2" s="1"/>
  <c r="E13" i="2"/>
  <c r="E14" i="2"/>
  <c r="F14" i="2" s="1"/>
  <c r="E15" i="2"/>
  <c r="E16" i="2"/>
  <c r="F16" i="2" s="1"/>
  <c r="E17" i="2"/>
  <c r="F17" i="2" s="1"/>
  <c r="E18" i="2"/>
  <c r="F18" i="2" s="1"/>
  <c r="E19" i="2"/>
  <c r="E20" i="2"/>
  <c r="F20" i="2" s="1"/>
  <c r="E21" i="2"/>
  <c r="E22" i="2"/>
  <c r="F22" i="2" s="1"/>
  <c r="E23" i="2"/>
  <c r="E24" i="2"/>
  <c r="E25" i="2"/>
  <c r="E26" i="2"/>
  <c r="F26" i="2" s="1"/>
  <c r="E27" i="2"/>
  <c r="E28" i="2"/>
  <c r="F28" i="2" s="1"/>
  <c r="E29" i="2"/>
  <c r="E30" i="2"/>
  <c r="E31" i="2"/>
  <c r="E32" i="2"/>
  <c r="E33" i="2"/>
  <c r="F33" i="2" s="1"/>
  <c r="E34" i="2"/>
  <c r="F34" i="2" s="1"/>
  <c r="E35" i="2"/>
  <c r="E36" i="2"/>
  <c r="F36" i="2" s="1"/>
  <c r="E37" i="2"/>
  <c r="E38" i="2"/>
  <c r="F38" i="2" s="1"/>
  <c r="E39" i="2"/>
  <c r="E40" i="2"/>
  <c r="F40" i="2" s="1"/>
  <c r="E41" i="2"/>
  <c r="E42" i="2"/>
  <c r="F42" i="2" s="1"/>
  <c r="E43" i="2"/>
  <c r="E44" i="2"/>
  <c r="F44" i="2" s="1"/>
  <c r="E45" i="2"/>
  <c r="E46" i="2"/>
  <c r="E47" i="2"/>
  <c r="E48" i="2"/>
  <c r="F48" i="2" s="1"/>
  <c r="E49" i="2"/>
  <c r="F49" i="2" s="1"/>
  <c r="E50" i="2"/>
  <c r="F50" i="2" s="1"/>
  <c r="E51" i="2"/>
  <c r="E52" i="2"/>
  <c r="F52" i="2" s="1"/>
  <c r="E53" i="2"/>
  <c r="E54" i="2"/>
  <c r="F54" i="2" s="1"/>
  <c r="E55" i="2"/>
  <c r="E56" i="2"/>
  <c r="E57" i="2"/>
  <c r="F57" i="2" s="1"/>
  <c r="E58" i="2"/>
  <c r="F58" i="2" s="1"/>
  <c r="E59" i="2"/>
  <c r="E60" i="2"/>
  <c r="E61" i="2"/>
  <c r="E62" i="2"/>
  <c r="F62" i="2" s="1"/>
  <c r="E63" i="2"/>
  <c r="E64" i="2"/>
  <c r="F64" i="2" s="1"/>
  <c r="E65" i="2"/>
  <c r="F65" i="2" s="1"/>
  <c r="E66" i="2"/>
  <c r="F66" i="2" s="1"/>
  <c r="E67" i="2"/>
  <c r="E68" i="2"/>
  <c r="F68" i="2" s="1"/>
  <c r="E69" i="2"/>
  <c r="E70" i="2"/>
  <c r="F70" i="2" s="1"/>
  <c r="E71" i="2"/>
  <c r="E72" i="2"/>
  <c r="E73" i="2"/>
  <c r="E74" i="2"/>
  <c r="F74" i="2" s="1"/>
  <c r="E75" i="2"/>
  <c r="E76" i="2"/>
  <c r="F76" i="2" s="1"/>
  <c r="E77" i="2"/>
  <c r="E78" i="2"/>
  <c r="F78" i="2" s="1"/>
  <c r="E79" i="2"/>
  <c r="E80" i="2"/>
  <c r="F80" i="2" s="1"/>
  <c r="E81" i="2"/>
  <c r="F81" i="2" s="1"/>
  <c r="E82" i="2"/>
  <c r="E83" i="2"/>
  <c r="E84" i="2"/>
  <c r="E85" i="2"/>
  <c r="E86" i="2"/>
  <c r="F86" i="2" s="1"/>
  <c r="E87" i="2"/>
  <c r="E88" i="2"/>
  <c r="F88" i="2" s="1"/>
  <c r="E89" i="2"/>
  <c r="F89" i="2" s="1"/>
  <c r="E90" i="2"/>
  <c r="F90" i="2" s="1"/>
  <c r="E91" i="2"/>
  <c r="E92" i="2"/>
  <c r="F92" i="2" s="1"/>
  <c r="E93" i="2"/>
  <c r="E94" i="2"/>
  <c r="F94" i="2" s="1"/>
  <c r="E95" i="2"/>
  <c r="E96" i="2"/>
  <c r="F96" i="2" s="1"/>
  <c r="E97" i="2"/>
  <c r="F97" i="2" s="1"/>
  <c r="E98" i="2"/>
  <c r="E99" i="2"/>
  <c r="E100" i="2"/>
  <c r="F100" i="2" s="1"/>
  <c r="E101" i="2"/>
  <c r="E102" i="2"/>
  <c r="F102" i="2" s="1"/>
  <c r="E103" i="2"/>
  <c r="E104" i="2"/>
  <c r="F104" i="2" s="1"/>
  <c r="E105" i="2"/>
  <c r="E106" i="2"/>
  <c r="F106" i="2" s="1"/>
  <c r="E107" i="2"/>
  <c r="E108" i="2"/>
  <c r="F108" i="2" s="1"/>
  <c r="E109" i="2"/>
  <c r="E110" i="2"/>
  <c r="F110" i="2" s="1"/>
  <c r="E111" i="2"/>
  <c r="E112" i="2"/>
  <c r="F112" i="2" s="1"/>
  <c r="E113" i="2"/>
  <c r="F113" i="2" s="1"/>
  <c r="E114" i="2"/>
  <c r="F114" i="2" s="1"/>
  <c r="E115" i="2"/>
  <c r="E116" i="2"/>
  <c r="F116" i="2" s="1"/>
  <c r="E117" i="2"/>
  <c r="E118" i="2"/>
  <c r="F118" i="2" s="1"/>
  <c r="E119" i="2"/>
  <c r="E120" i="2"/>
  <c r="F120" i="2" s="1"/>
  <c r="E121" i="2"/>
  <c r="F121" i="2" s="1"/>
  <c r="E122" i="2"/>
  <c r="F122" i="2" s="1"/>
  <c r="E123" i="2"/>
  <c r="E124" i="2"/>
  <c r="F124" i="2" s="1"/>
  <c r="E125" i="2"/>
  <c r="E126" i="2"/>
  <c r="F126" i="2" s="1"/>
  <c r="E127" i="2"/>
  <c r="E128" i="2"/>
  <c r="F128" i="2" s="1"/>
  <c r="E129" i="2"/>
  <c r="F129" i="2" s="1"/>
  <c r="E130" i="2"/>
  <c r="F130" i="2" s="1"/>
  <c r="E131" i="2"/>
  <c r="F131" i="2" s="1"/>
  <c r="E132" i="2"/>
  <c r="E133" i="2"/>
  <c r="E134" i="2"/>
  <c r="F134" i="2" s="1"/>
  <c r="E135" i="2"/>
  <c r="E136" i="2"/>
  <c r="F136" i="2" s="1"/>
  <c r="E137" i="2"/>
  <c r="F137" i="2" s="1"/>
  <c r="E138" i="2"/>
  <c r="E139" i="2"/>
  <c r="E140" i="2"/>
  <c r="F140" i="2" s="1"/>
  <c r="E141" i="2"/>
  <c r="E142" i="2"/>
  <c r="F142" i="2" s="1"/>
  <c r="E143" i="2"/>
  <c r="E144" i="2"/>
  <c r="F144" i="2" s="1"/>
  <c r="E145" i="2"/>
  <c r="F145" i="2" s="1"/>
  <c r="E146" i="2"/>
  <c r="F146" i="2" s="1"/>
  <c r="E147" i="2"/>
  <c r="E148" i="2"/>
  <c r="F148" i="2" s="1"/>
  <c r="E149" i="2"/>
  <c r="E150" i="2"/>
  <c r="F150" i="2" s="1"/>
  <c r="E5" i="2"/>
  <c r="D7" i="3"/>
  <c r="E7" i="3"/>
  <c r="D8" i="3"/>
  <c r="E8" i="3" s="1"/>
  <c r="E4" i="2"/>
  <c r="D6" i="3"/>
  <c r="E6" i="3" s="1"/>
  <c r="G14" i="1"/>
  <c r="G27" i="1"/>
  <c r="G25" i="1"/>
  <c r="G23" i="1"/>
  <c r="G21" i="1"/>
  <c r="G43" i="1"/>
  <c r="G26" i="1"/>
  <c r="G24" i="1"/>
  <c r="G22" i="1"/>
  <c r="G19" i="1"/>
  <c r="G17" i="1"/>
  <c r="G38" i="1"/>
  <c r="G34" i="1"/>
  <c r="G32" i="1"/>
  <c r="G18" i="1"/>
  <c r="G28" i="1"/>
  <c r="G16" i="1"/>
  <c r="G42" i="1"/>
  <c r="G40" i="1"/>
  <c r="G36" i="1"/>
  <c r="M13" i="11"/>
  <c r="M11" i="11"/>
  <c r="O6" i="6"/>
  <c r="M13" i="6"/>
  <c r="M11" i="6"/>
  <c r="L7" i="1"/>
  <c r="L12" i="1"/>
  <c r="M6" i="1"/>
  <c r="M13" i="1"/>
  <c r="M11" i="1"/>
  <c r="AX15" i="15"/>
  <c r="AX16" i="15" s="1"/>
  <c r="N9" i="11"/>
  <c r="AX15" i="8"/>
  <c r="M12" i="16"/>
  <c r="M13" i="16"/>
  <c r="M11" i="16"/>
  <c r="N6" i="16"/>
  <c r="M12" i="15"/>
  <c r="M13" i="15"/>
  <c r="M11" i="15"/>
  <c r="N6" i="15"/>
  <c r="M12" i="14"/>
  <c r="N6" i="14"/>
  <c r="M13" i="14"/>
  <c r="M11" i="14"/>
  <c r="M12" i="13"/>
  <c r="N6" i="13"/>
  <c r="M13" i="13"/>
  <c r="M11" i="13"/>
  <c r="M12" i="12"/>
  <c r="M13" i="12"/>
  <c r="M11" i="12"/>
  <c r="N6" i="12"/>
  <c r="N13" i="10"/>
  <c r="N11" i="10"/>
  <c r="N12" i="10"/>
  <c r="O7" i="10"/>
  <c r="AR15" i="1"/>
  <c r="AR16" i="1"/>
  <c r="AR17" i="1" s="1"/>
  <c r="AR18" i="1"/>
  <c r="AR19" i="1" s="1"/>
  <c r="AR20" i="1" s="1"/>
  <c r="AR21" i="1" s="1"/>
  <c r="AR22" i="1" s="1"/>
  <c r="AR23" i="1" s="1"/>
  <c r="AR24" i="1" s="1"/>
  <c r="AR25" i="1" s="1"/>
  <c r="AR26" i="1" s="1"/>
  <c r="AR27" i="1" s="1"/>
  <c r="AR28" i="1" s="1"/>
  <c r="AR29" i="1" s="1"/>
  <c r="AR30" i="1" s="1"/>
  <c r="AR31" i="1" s="1"/>
  <c r="AR32" i="1" s="1"/>
  <c r="AR33" i="1" s="1"/>
  <c r="AR34" i="1" s="1"/>
  <c r="AR35" i="1" s="1"/>
  <c r="AR36" i="1" s="1"/>
  <c r="AR37" i="1" s="1"/>
  <c r="AR38" i="1" s="1"/>
  <c r="AR39" i="1" s="1"/>
  <c r="AR40" i="1" s="1"/>
  <c r="AR41" i="1" s="1"/>
  <c r="AR42" i="1" s="1"/>
  <c r="AR43" i="1" s="1"/>
  <c r="M12" i="9"/>
  <c r="M13" i="9"/>
  <c r="M11" i="9"/>
  <c r="N6" i="9"/>
  <c r="M12" i="8"/>
  <c r="N9" i="8"/>
  <c r="M13" i="8"/>
  <c r="M11" i="8"/>
  <c r="AX14" i="1"/>
  <c r="AW15" i="1" s="1"/>
  <c r="N13" i="7"/>
  <c r="N11" i="7"/>
  <c r="O6" i="7"/>
  <c r="N12" i="7"/>
  <c r="O13" i="6"/>
  <c r="O11" i="6"/>
  <c r="O12" i="6"/>
  <c r="P6" i="6"/>
  <c r="A3" i="3"/>
  <c r="A4" i="3" s="1"/>
  <c r="M12" i="1"/>
  <c r="N6" i="1"/>
  <c r="N13" i="1"/>
  <c r="N11" i="1"/>
  <c r="O9" i="11"/>
  <c r="N13" i="11"/>
  <c r="N11" i="11"/>
  <c r="N12" i="11"/>
  <c r="O6" i="1"/>
  <c r="N13" i="16"/>
  <c r="N11" i="16"/>
  <c r="O6" i="16"/>
  <c r="N12" i="16"/>
  <c r="N13" i="15"/>
  <c r="N11" i="15"/>
  <c r="O6" i="15"/>
  <c r="N12" i="15"/>
  <c r="N13" i="14"/>
  <c r="N11" i="14"/>
  <c r="O6" i="14"/>
  <c r="N12" i="14"/>
  <c r="N13" i="13"/>
  <c r="N11" i="13"/>
  <c r="O6" i="13"/>
  <c r="N12" i="13"/>
  <c r="N13" i="12"/>
  <c r="N11" i="12"/>
  <c r="O6" i="12"/>
  <c r="N12" i="12"/>
  <c r="P7" i="10"/>
  <c r="O12" i="10"/>
  <c r="O13" i="10"/>
  <c r="O11" i="10"/>
  <c r="N13" i="9"/>
  <c r="N11" i="9"/>
  <c r="O6" i="9"/>
  <c r="N12" i="9"/>
  <c r="N13" i="8"/>
  <c r="N11" i="8"/>
  <c r="O9" i="8"/>
  <c r="N12" i="8"/>
  <c r="P6" i="7"/>
  <c r="O12" i="7"/>
  <c r="O13" i="7"/>
  <c r="O11" i="7"/>
  <c r="P13" i="6"/>
  <c r="P11" i="6"/>
  <c r="Q6" i="6"/>
  <c r="P12" i="6"/>
  <c r="N12" i="1"/>
  <c r="P9" i="11"/>
  <c r="O13" i="11"/>
  <c r="O11" i="11"/>
  <c r="O12" i="11"/>
  <c r="P6" i="1"/>
  <c r="O13" i="1"/>
  <c r="O11" i="1"/>
  <c r="O12" i="1"/>
  <c r="O12" i="16"/>
  <c r="P6" i="16"/>
  <c r="O13" i="16"/>
  <c r="O11" i="16"/>
  <c r="O12" i="15"/>
  <c r="O13" i="15"/>
  <c r="O11" i="15"/>
  <c r="P6" i="15"/>
  <c r="O12" i="14"/>
  <c r="P6" i="14"/>
  <c r="O13" i="14"/>
  <c r="O11" i="14"/>
  <c r="O12" i="13"/>
  <c r="O13" i="13"/>
  <c r="O11" i="13"/>
  <c r="P6" i="13"/>
  <c r="O12" i="12"/>
  <c r="P6" i="12"/>
  <c r="O13" i="12"/>
  <c r="O11" i="12"/>
  <c r="P13" i="10"/>
  <c r="P11" i="10"/>
  <c r="P12" i="10"/>
  <c r="Q7" i="10"/>
  <c r="P6" i="9"/>
  <c r="O12" i="9"/>
  <c r="O13" i="9"/>
  <c r="O11" i="9"/>
  <c r="O12" i="8"/>
  <c r="P9" i="8"/>
  <c r="O13" i="8"/>
  <c r="O11" i="8"/>
  <c r="P13" i="7"/>
  <c r="P11" i="7"/>
  <c r="Q6" i="7"/>
  <c r="P12" i="7"/>
  <c r="Q13" i="6"/>
  <c r="Q11" i="6"/>
  <c r="R6" i="6"/>
  <c r="Q12" i="6"/>
  <c r="A5" i="3"/>
  <c r="P12" i="11"/>
  <c r="P13" i="11"/>
  <c r="P11" i="11"/>
  <c r="Q9" i="11"/>
  <c r="Q6" i="1"/>
  <c r="P13" i="1"/>
  <c r="P11" i="1"/>
  <c r="P12" i="1"/>
  <c r="Q6" i="16"/>
  <c r="P13" i="16"/>
  <c r="P11" i="16"/>
  <c r="P12" i="16"/>
  <c r="Q6" i="15"/>
  <c r="P13" i="15"/>
  <c r="P11" i="15"/>
  <c r="P12" i="15"/>
  <c r="Q6" i="14"/>
  <c r="P13" i="14"/>
  <c r="P11" i="14"/>
  <c r="P12" i="14"/>
  <c r="Q6" i="13"/>
  <c r="P13" i="13"/>
  <c r="P11" i="13"/>
  <c r="P12" i="13"/>
  <c r="Q6" i="12"/>
  <c r="P13" i="12"/>
  <c r="P11" i="12"/>
  <c r="P12" i="12"/>
  <c r="R7" i="10"/>
  <c r="Q12" i="10"/>
  <c r="Q13" i="10"/>
  <c r="Q11" i="10"/>
  <c r="Q6" i="9"/>
  <c r="P12" i="9"/>
  <c r="P13" i="9"/>
  <c r="P11" i="9"/>
  <c r="Q9" i="8"/>
  <c r="P13" i="8"/>
  <c r="P11" i="8"/>
  <c r="P12" i="8"/>
  <c r="R6" i="7"/>
  <c r="Q12" i="7"/>
  <c r="Q13" i="7"/>
  <c r="Q11" i="7"/>
  <c r="R13" i="6"/>
  <c r="R11" i="6"/>
  <c r="S6" i="6"/>
  <c r="R12" i="6"/>
  <c r="Q12" i="11"/>
  <c r="Q13" i="11"/>
  <c r="Q11" i="11"/>
  <c r="R9" i="11"/>
  <c r="Q12" i="1"/>
  <c r="R6" i="1"/>
  <c r="Q13" i="1"/>
  <c r="Q11" i="1"/>
  <c r="Q12" i="16"/>
  <c r="Q13" i="16"/>
  <c r="Q11" i="16"/>
  <c r="R6" i="16"/>
  <c r="Q12" i="15"/>
  <c r="R6" i="15"/>
  <c r="Q13" i="15"/>
  <c r="Q11" i="15"/>
  <c r="Q12" i="14"/>
  <c r="Q13" i="14"/>
  <c r="Q11" i="14"/>
  <c r="R6" i="14"/>
  <c r="Q12" i="13"/>
  <c r="R6" i="13"/>
  <c r="Q13" i="13"/>
  <c r="Q11" i="13"/>
  <c r="Q12" i="12"/>
  <c r="R6" i="12"/>
  <c r="Q13" i="12"/>
  <c r="Q11" i="12"/>
  <c r="R13" i="10"/>
  <c r="R11" i="10"/>
  <c r="R12" i="10"/>
  <c r="S7" i="10"/>
  <c r="Q12" i="9"/>
  <c r="R6" i="9"/>
  <c r="Q13" i="9"/>
  <c r="Q11" i="9"/>
  <c r="Q12" i="8"/>
  <c r="R9" i="8"/>
  <c r="Q13" i="8"/>
  <c r="Q11" i="8"/>
  <c r="R13" i="7"/>
  <c r="R11" i="7"/>
  <c r="S6" i="7"/>
  <c r="R12" i="7"/>
  <c r="T6" i="6"/>
  <c r="S13" i="6"/>
  <c r="S11" i="6"/>
  <c r="S12" i="6"/>
  <c r="R12" i="11"/>
  <c r="R13" i="11"/>
  <c r="R11" i="11"/>
  <c r="S9" i="11"/>
  <c r="S6" i="1"/>
  <c r="R13" i="1"/>
  <c r="R11" i="1"/>
  <c r="R12" i="1"/>
  <c r="S6" i="16"/>
  <c r="R13" i="16"/>
  <c r="R11" i="16"/>
  <c r="R12" i="16"/>
  <c r="S6" i="15"/>
  <c r="R13" i="15"/>
  <c r="R11" i="15"/>
  <c r="R12" i="15"/>
  <c r="S6" i="14"/>
  <c r="R13" i="14"/>
  <c r="R11" i="14"/>
  <c r="R12" i="14"/>
  <c r="S6" i="13"/>
  <c r="R13" i="13"/>
  <c r="R11" i="13"/>
  <c r="R12" i="13"/>
  <c r="S6" i="12"/>
  <c r="R13" i="12"/>
  <c r="R11" i="12"/>
  <c r="R12" i="12"/>
  <c r="T7" i="10"/>
  <c r="S12" i="10"/>
  <c r="S13" i="10"/>
  <c r="S11" i="10"/>
  <c r="S6" i="9"/>
  <c r="R13" i="9"/>
  <c r="R11" i="9"/>
  <c r="R12" i="9"/>
  <c r="S9" i="8"/>
  <c r="R13" i="8"/>
  <c r="R11" i="8"/>
  <c r="R12" i="8"/>
  <c r="T6" i="7"/>
  <c r="S12" i="7"/>
  <c r="S13" i="7"/>
  <c r="S11" i="7"/>
  <c r="U6" i="6"/>
  <c r="T12" i="6"/>
  <c r="T13" i="6"/>
  <c r="T11" i="6"/>
  <c r="T9" i="11"/>
  <c r="S12" i="11"/>
  <c r="S13" i="11"/>
  <c r="S11" i="11"/>
  <c r="S12" i="1"/>
  <c r="T6" i="1"/>
  <c r="S13" i="1"/>
  <c r="S11" i="1"/>
  <c r="S12" i="16"/>
  <c r="T6" i="16"/>
  <c r="S13" i="16"/>
  <c r="S11" i="16"/>
  <c r="S12" i="15"/>
  <c r="T6" i="15"/>
  <c r="S13" i="15"/>
  <c r="S11" i="15"/>
  <c r="S12" i="14"/>
  <c r="S13" i="14"/>
  <c r="S11" i="14"/>
  <c r="T6" i="14"/>
  <c r="S12" i="13"/>
  <c r="T6" i="13"/>
  <c r="S13" i="13"/>
  <c r="S11" i="13"/>
  <c r="S12" i="12"/>
  <c r="T6" i="12"/>
  <c r="S13" i="12"/>
  <c r="S11" i="12"/>
  <c r="T13" i="10"/>
  <c r="T11" i="10"/>
  <c r="U7" i="10"/>
  <c r="T12" i="10"/>
  <c r="S12" i="9"/>
  <c r="T6" i="9"/>
  <c r="S13" i="9"/>
  <c r="S11" i="9"/>
  <c r="S12" i="8"/>
  <c r="T9" i="8"/>
  <c r="S13" i="8"/>
  <c r="S11" i="8"/>
  <c r="T13" i="7"/>
  <c r="T11" i="7"/>
  <c r="T12" i="7"/>
  <c r="U6" i="7"/>
  <c r="U12" i="6"/>
  <c r="V6" i="6"/>
  <c r="U13" i="6"/>
  <c r="U11" i="6"/>
  <c r="U9" i="11"/>
  <c r="T12" i="11"/>
  <c r="T13" i="11"/>
  <c r="T11" i="11"/>
  <c r="T13" i="1"/>
  <c r="T11" i="1"/>
  <c r="T12" i="1"/>
  <c r="U6" i="1"/>
  <c r="U6" i="16"/>
  <c r="T13" i="16"/>
  <c r="T11" i="16"/>
  <c r="T12" i="16"/>
  <c r="U6" i="15"/>
  <c r="T13" i="15"/>
  <c r="T11" i="15"/>
  <c r="T12" i="15"/>
  <c r="U6" i="14"/>
  <c r="T13" i="14"/>
  <c r="T11" i="14"/>
  <c r="T12" i="14"/>
  <c r="U6" i="13"/>
  <c r="T13" i="13"/>
  <c r="T11" i="13"/>
  <c r="T12" i="13"/>
  <c r="U6" i="12"/>
  <c r="T13" i="12"/>
  <c r="T11" i="12"/>
  <c r="T12" i="12"/>
  <c r="U12" i="10"/>
  <c r="U13" i="10"/>
  <c r="U11" i="10"/>
  <c r="V7" i="10"/>
  <c r="U6" i="9"/>
  <c r="T13" i="9"/>
  <c r="T11" i="9"/>
  <c r="T12" i="9"/>
  <c r="T13" i="8"/>
  <c r="T11" i="8"/>
  <c r="U9" i="8"/>
  <c r="T12" i="8"/>
  <c r="U12" i="7"/>
  <c r="V6" i="7"/>
  <c r="U13" i="7"/>
  <c r="U11" i="7"/>
  <c r="V13" i="6"/>
  <c r="V11" i="6"/>
  <c r="V12" i="6"/>
  <c r="W6" i="6"/>
  <c r="U12" i="11"/>
  <c r="U13" i="11"/>
  <c r="U11" i="11"/>
  <c r="V9" i="11"/>
  <c r="U13" i="1"/>
  <c r="U11" i="1"/>
  <c r="V6" i="1"/>
  <c r="U12" i="1"/>
  <c r="U12" i="16"/>
  <c r="V6" i="16"/>
  <c r="U13" i="16"/>
  <c r="U11" i="16"/>
  <c r="U12" i="15"/>
  <c r="U13" i="15"/>
  <c r="U11" i="15"/>
  <c r="V6" i="15"/>
  <c r="U12" i="14"/>
  <c r="V6" i="14"/>
  <c r="U13" i="14"/>
  <c r="U11" i="14"/>
  <c r="U12" i="13"/>
  <c r="V6" i="13"/>
  <c r="U13" i="13"/>
  <c r="U11" i="13"/>
  <c r="U12" i="12"/>
  <c r="V6" i="12"/>
  <c r="U13" i="12"/>
  <c r="U11" i="12"/>
  <c r="V13" i="10"/>
  <c r="V11" i="10"/>
  <c r="W7" i="10"/>
  <c r="V12" i="10"/>
  <c r="U12" i="9"/>
  <c r="U13" i="9"/>
  <c r="U11" i="9"/>
  <c r="V6" i="9"/>
  <c r="U12" i="8"/>
  <c r="V9" i="8"/>
  <c r="U13" i="8"/>
  <c r="U11" i="8"/>
  <c r="V13" i="7"/>
  <c r="V11" i="7"/>
  <c r="W6" i="7"/>
  <c r="V12" i="7"/>
  <c r="W12" i="6"/>
  <c r="X6" i="6"/>
  <c r="W13" i="6"/>
  <c r="W11" i="6"/>
  <c r="V13" i="11"/>
  <c r="V11" i="11"/>
  <c r="W9" i="11"/>
  <c r="V12" i="11"/>
  <c r="V13" i="1"/>
  <c r="V11" i="1"/>
  <c r="W6" i="1"/>
  <c r="V12" i="1"/>
  <c r="V13" i="16"/>
  <c r="V11" i="16"/>
  <c r="W6" i="16"/>
  <c r="V12" i="16"/>
  <c r="V13" i="15"/>
  <c r="V11" i="15"/>
  <c r="V12" i="15"/>
  <c r="W6" i="15"/>
  <c r="V13" i="14"/>
  <c r="V11" i="14"/>
  <c r="W6" i="14"/>
  <c r="V12" i="14"/>
  <c r="V13" i="13"/>
  <c r="V11" i="13"/>
  <c r="W6" i="13"/>
  <c r="V12" i="13"/>
  <c r="V13" i="12"/>
  <c r="V11" i="12"/>
  <c r="W6" i="12"/>
  <c r="V12" i="12"/>
  <c r="X7" i="10"/>
  <c r="W12" i="10"/>
  <c r="W13" i="10"/>
  <c r="W11" i="10"/>
  <c r="V13" i="9"/>
  <c r="V11" i="9"/>
  <c r="W6" i="9"/>
  <c r="V12" i="9"/>
  <c r="V13" i="8"/>
  <c r="V11" i="8"/>
  <c r="W9" i="8"/>
  <c r="V12" i="8"/>
  <c r="X6" i="7"/>
  <c r="W12" i="7"/>
  <c r="W13" i="7"/>
  <c r="W11" i="7"/>
  <c r="X13" i="6"/>
  <c r="X11" i="6"/>
  <c r="X12" i="6"/>
  <c r="Y6" i="6"/>
  <c r="W13" i="11"/>
  <c r="W11" i="11"/>
  <c r="W12" i="11"/>
  <c r="X9" i="11"/>
  <c r="X6" i="1"/>
  <c r="W13" i="1"/>
  <c r="W11" i="1"/>
  <c r="W12" i="1"/>
  <c r="W12" i="16"/>
  <c r="X6" i="16"/>
  <c r="W13" i="16"/>
  <c r="W11" i="16"/>
  <c r="W13" i="15"/>
  <c r="W11" i="15"/>
  <c r="X6" i="15"/>
  <c r="W12" i="15"/>
  <c r="W13" i="14"/>
  <c r="W11" i="14"/>
  <c r="W12" i="14"/>
  <c r="X6" i="14"/>
  <c r="W12" i="13"/>
  <c r="X6" i="13"/>
  <c r="W13" i="13"/>
  <c r="W11" i="13"/>
  <c r="W12" i="12"/>
  <c r="W13" i="12"/>
  <c r="W11" i="12"/>
  <c r="X6" i="12"/>
  <c r="X12" i="10"/>
  <c r="Y7" i="10"/>
  <c r="X13" i="10"/>
  <c r="X11" i="10"/>
  <c r="W13" i="9"/>
  <c r="W11" i="9"/>
  <c r="W12" i="9"/>
  <c r="X6" i="9"/>
  <c r="W12" i="8"/>
  <c r="X9" i="8"/>
  <c r="W13" i="8"/>
  <c r="W11" i="8"/>
  <c r="X13" i="7"/>
  <c r="X11" i="7"/>
  <c r="Y6" i="7"/>
  <c r="X12" i="7"/>
  <c r="Y13" i="6"/>
  <c r="Y11" i="6"/>
  <c r="Y12" i="6"/>
  <c r="Z6" i="6"/>
  <c r="X12" i="11"/>
  <c r="Y9" i="11"/>
  <c r="X13" i="11"/>
  <c r="X11" i="11"/>
  <c r="X13" i="1"/>
  <c r="X11" i="1"/>
  <c r="X12" i="1"/>
  <c r="Y6" i="1"/>
  <c r="Y6" i="16"/>
  <c r="X13" i="16"/>
  <c r="X11" i="16"/>
  <c r="X12" i="16"/>
  <c r="Y6" i="15"/>
  <c r="X12" i="15"/>
  <c r="X13" i="15"/>
  <c r="X11" i="15"/>
  <c r="Y6" i="14"/>
  <c r="X12" i="14"/>
  <c r="X13" i="14"/>
  <c r="X11" i="14"/>
  <c r="Y6" i="13"/>
  <c r="X13" i="13"/>
  <c r="X11" i="13"/>
  <c r="X12" i="13"/>
  <c r="Y6" i="12"/>
  <c r="X13" i="12"/>
  <c r="X11" i="12"/>
  <c r="X12" i="12"/>
  <c r="Z7" i="10"/>
  <c r="Y12" i="10"/>
  <c r="Y13" i="10"/>
  <c r="Y11" i="10"/>
  <c r="Y6" i="9"/>
  <c r="X13" i="9"/>
  <c r="X11" i="9"/>
  <c r="X12" i="9"/>
  <c r="Y9" i="8"/>
  <c r="X13" i="8"/>
  <c r="X11" i="8"/>
  <c r="X12" i="8"/>
  <c r="Z6" i="7"/>
  <c r="Y12" i="7"/>
  <c r="Y13" i="7"/>
  <c r="Y11" i="7"/>
  <c r="Z13" i="6"/>
  <c r="Z11" i="6"/>
  <c r="Z12" i="6"/>
  <c r="AA6" i="6"/>
  <c r="Z9" i="11"/>
  <c r="Y12" i="11"/>
  <c r="Y13" i="11"/>
  <c r="Y11" i="11"/>
  <c r="Y13" i="1"/>
  <c r="Y11" i="1"/>
  <c r="Y12" i="1"/>
  <c r="Z6" i="1"/>
  <c r="Y12" i="16"/>
  <c r="Z6" i="16"/>
  <c r="Y13" i="16"/>
  <c r="Y11" i="16"/>
  <c r="Y12" i="15"/>
  <c r="Y13" i="15"/>
  <c r="Y11" i="15"/>
  <c r="Z6" i="15"/>
  <c r="Y12" i="14"/>
  <c r="Z6" i="14"/>
  <c r="Y13" i="14"/>
  <c r="Y11" i="14"/>
  <c r="Y12" i="13"/>
  <c r="Y13" i="13"/>
  <c r="Y11" i="13"/>
  <c r="Z6" i="13"/>
  <c r="Y12" i="12"/>
  <c r="Y13" i="12"/>
  <c r="Y11" i="12"/>
  <c r="Z6" i="12"/>
  <c r="Z13" i="10"/>
  <c r="Z11" i="10"/>
  <c r="AA7" i="10"/>
  <c r="Z12" i="10"/>
  <c r="Y12" i="9"/>
  <c r="Y13" i="9"/>
  <c r="Y11" i="9"/>
  <c r="Z6" i="9"/>
  <c r="Y12" i="8"/>
  <c r="Y13" i="8"/>
  <c r="Y11" i="8"/>
  <c r="Z9" i="8"/>
  <c r="Z13" i="7"/>
  <c r="Z11" i="7"/>
  <c r="AA6" i="7"/>
  <c r="Z12" i="7"/>
  <c r="AB6" i="6"/>
  <c r="AA12" i="6"/>
  <c r="AA13" i="6"/>
  <c r="AA11" i="6"/>
  <c r="AA9" i="11"/>
  <c r="Z13" i="11"/>
  <c r="Z11" i="11"/>
  <c r="Z12" i="11"/>
  <c r="Z12" i="1"/>
  <c r="Z13" i="1"/>
  <c r="Z11" i="1"/>
  <c r="AA6" i="1"/>
  <c r="AA6" i="16"/>
  <c r="Z13" i="16"/>
  <c r="Z11" i="16"/>
  <c r="Z12" i="16"/>
  <c r="AA6" i="15"/>
  <c r="Z13" i="15"/>
  <c r="Z11" i="15"/>
  <c r="Z12" i="15"/>
  <c r="AA6" i="14"/>
  <c r="Z13" i="14"/>
  <c r="Z11" i="14"/>
  <c r="Z12" i="14"/>
  <c r="AA6" i="13"/>
  <c r="Z13" i="13"/>
  <c r="Z11" i="13"/>
  <c r="Z12" i="13"/>
  <c r="AA6" i="12"/>
  <c r="Z13" i="12"/>
  <c r="Z11" i="12"/>
  <c r="Z12" i="12"/>
  <c r="AB7" i="10"/>
  <c r="AA12" i="10"/>
  <c r="AA13" i="10"/>
  <c r="AA11" i="10"/>
  <c r="AA6" i="9"/>
  <c r="Z13" i="9"/>
  <c r="Z11" i="9"/>
  <c r="Z12" i="9"/>
  <c r="AA9" i="8"/>
  <c r="Z13" i="8"/>
  <c r="Z11" i="8"/>
  <c r="Z12" i="8"/>
  <c r="AB6" i="7"/>
  <c r="AA12" i="7"/>
  <c r="AA13" i="7"/>
  <c r="AA11" i="7"/>
  <c r="AB13" i="6"/>
  <c r="AB11" i="6"/>
  <c r="AC6" i="6"/>
  <c r="AB12" i="6"/>
  <c r="AA13" i="11"/>
  <c r="AA11" i="11"/>
  <c r="AB9" i="11"/>
  <c r="AA12" i="11"/>
  <c r="AB6" i="1"/>
  <c r="AA12" i="1"/>
  <c r="AA13" i="1"/>
  <c r="AA11" i="1"/>
  <c r="AA12" i="16"/>
  <c r="AA13" i="16"/>
  <c r="AA11" i="16"/>
  <c r="AB6" i="16"/>
  <c r="AA12" i="15"/>
  <c r="AB6" i="15"/>
  <c r="AA13" i="15"/>
  <c r="AA11" i="15"/>
  <c r="AA12" i="14"/>
  <c r="AB6" i="14"/>
  <c r="AA13" i="14"/>
  <c r="AA11" i="14"/>
  <c r="AA12" i="13"/>
  <c r="AB6" i="13"/>
  <c r="AA13" i="13"/>
  <c r="AA11" i="13"/>
  <c r="AA12" i="12"/>
  <c r="AB6" i="12"/>
  <c r="AA13" i="12"/>
  <c r="AA11" i="12"/>
  <c r="AB13" i="10"/>
  <c r="AB11" i="10"/>
  <c r="AB12" i="10"/>
  <c r="AC7" i="10"/>
  <c r="AA12" i="9"/>
  <c r="AB6" i="9"/>
  <c r="AA13" i="9"/>
  <c r="AA11" i="9"/>
  <c r="AA12" i="8"/>
  <c r="AA13" i="8"/>
  <c r="AA11" i="8"/>
  <c r="AB9" i="8"/>
  <c r="AB13" i="7"/>
  <c r="AB11" i="7"/>
  <c r="AC6" i="7"/>
  <c r="AB12" i="7"/>
  <c r="AC12" i="6"/>
  <c r="AD6" i="6"/>
  <c r="AC13" i="6"/>
  <c r="AC11" i="6"/>
  <c r="AB13" i="11"/>
  <c r="AB11" i="11"/>
  <c r="AC9" i="11"/>
  <c r="AB12" i="11"/>
  <c r="AB12" i="1"/>
  <c r="AC6" i="1"/>
  <c r="AB13" i="1"/>
  <c r="AB11" i="1"/>
  <c r="AC6" i="16"/>
  <c r="AB13" i="16"/>
  <c r="AB11" i="16"/>
  <c r="AB12" i="16"/>
  <c r="AC6" i="15"/>
  <c r="AB13" i="15"/>
  <c r="AB11" i="15"/>
  <c r="AB12" i="15"/>
  <c r="AC6" i="14"/>
  <c r="AB13" i="14"/>
  <c r="AB11" i="14"/>
  <c r="AB12" i="14"/>
  <c r="AC6" i="13"/>
  <c r="AB13" i="13"/>
  <c r="AB11" i="13"/>
  <c r="AB12" i="13"/>
  <c r="AC6" i="12"/>
  <c r="AB13" i="12"/>
  <c r="AB11" i="12"/>
  <c r="AB12" i="12"/>
  <c r="AC12" i="10"/>
  <c r="AC13" i="10"/>
  <c r="AC11" i="10"/>
  <c r="AD7" i="10"/>
  <c r="AC6" i="9"/>
  <c r="AB13" i="9"/>
  <c r="AB11" i="9"/>
  <c r="AB12" i="9"/>
  <c r="AB13" i="8"/>
  <c r="AB11" i="8"/>
  <c r="AC9" i="8"/>
  <c r="AB12" i="8"/>
  <c r="AC12" i="7"/>
  <c r="AD6" i="7"/>
  <c r="AC13" i="7"/>
  <c r="AC11" i="7"/>
  <c r="AD13" i="6"/>
  <c r="AD11" i="6"/>
  <c r="AE6" i="6"/>
  <c r="AD12" i="6"/>
  <c r="AC13" i="11"/>
  <c r="AC11" i="11"/>
  <c r="AD9" i="11"/>
  <c r="AC12" i="11"/>
  <c r="AC13" i="1"/>
  <c r="AC11" i="1"/>
  <c r="AD6" i="1"/>
  <c r="AC12" i="1"/>
  <c r="AC12" i="16"/>
  <c r="AC13" i="16"/>
  <c r="AC11" i="16"/>
  <c r="AD6" i="16"/>
  <c r="AC12" i="15"/>
  <c r="AC13" i="15"/>
  <c r="AC11" i="15"/>
  <c r="AD6" i="15"/>
  <c r="AC12" i="14"/>
  <c r="AC13" i="14"/>
  <c r="AC11" i="14"/>
  <c r="AD6" i="14"/>
  <c r="AC12" i="13"/>
  <c r="AD6" i="13"/>
  <c r="AC13" i="13"/>
  <c r="AC11" i="13"/>
  <c r="AC12" i="12"/>
  <c r="AC13" i="12"/>
  <c r="AC11" i="12"/>
  <c r="AD6" i="12"/>
  <c r="AD13" i="10"/>
  <c r="AD11" i="10"/>
  <c r="AD12" i="10"/>
  <c r="AE7" i="10"/>
  <c r="AC12" i="9"/>
  <c r="AD6" i="9"/>
  <c r="AC13" i="9"/>
  <c r="AC11" i="9"/>
  <c r="AC12" i="8"/>
  <c r="AD9" i="8"/>
  <c r="AC13" i="8"/>
  <c r="AC11" i="8"/>
  <c r="AD13" i="7"/>
  <c r="AD11" i="7"/>
  <c r="AD12" i="7"/>
  <c r="AE6" i="7"/>
  <c r="AE12" i="6"/>
  <c r="AE13" i="6"/>
  <c r="AE11" i="6"/>
  <c r="AF6" i="6"/>
  <c r="AD13" i="11"/>
  <c r="AD11" i="11"/>
  <c r="AE9" i="11"/>
  <c r="AD12" i="11"/>
  <c r="AD12" i="1"/>
  <c r="AD13" i="1"/>
  <c r="AD11" i="1"/>
  <c r="AE6" i="1"/>
  <c r="AD13" i="16"/>
  <c r="AD11" i="16"/>
  <c r="AE6" i="16"/>
  <c r="AD12" i="16"/>
  <c r="AD13" i="15"/>
  <c r="AD11" i="15"/>
  <c r="AE6" i="15"/>
  <c r="AD12" i="15"/>
  <c r="AD13" i="14"/>
  <c r="AD11" i="14"/>
  <c r="AD12" i="14"/>
  <c r="AE6" i="14"/>
  <c r="AD13" i="13"/>
  <c r="AD11" i="13"/>
  <c r="AE6" i="13"/>
  <c r="AD12" i="13"/>
  <c r="AD13" i="12"/>
  <c r="AD11" i="12"/>
  <c r="AE6" i="12"/>
  <c r="AD12" i="12"/>
  <c r="AF7" i="10"/>
  <c r="AE13" i="10"/>
  <c r="AE11" i="10"/>
  <c r="AE12" i="10"/>
  <c r="AD13" i="9"/>
  <c r="AD11" i="9"/>
  <c r="AE6" i="9"/>
  <c r="AD12" i="9"/>
  <c r="AD13" i="8"/>
  <c r="AD11" i="8"/>
  <c r="AE9" i="8"/>
  <c r="AD12" i="8"/>
  <c r="AF6" i="7"/>
  <c r="AE12" i="7"/>
  <c r="AE13" i="7"/>
  <c r="AE11" i="7"/>
  <c r="AF12" i="6"/>
  <c r="AF13" i="6"/>
  <c r="AF11" i="6"/>
  <c r="AG6" i="6"/>
  <c r="AF9" i="11"/>
  <c r="AE13" i="11"/>
  <c r="AE11" i="11"/>
  <c r="AE12" i="11"/>
  <c r="AE13" i="1"/>
  <c r="AE11" i="1"/>
  <c r="AF6" i="1"/>
  <c r="AE12" i="1"/>
  <c r="AE12" i="16"/>
  <c r="AF6" i="16"/>
  <c r="AE13" i="16"/>
  <c r="AE11" i="16"/>
  <c r="AE12" i="15"/>
  <c r="AF6" i="15"/>
  <c r="AE13" i="15"/>
  <c r="AE11" i="15"/>
  <c r="AE13" i="14"/>
  <c r="AE11" i="14"/>
  <c r="AF6" i="14"/>
  <c r="AE12" i="14"/>
  <c r="AE12" i="13"/>
  <c r="AE13" i="13"/>
  <c r="AE11" i="13"/>
  <c r="AF6" i="13"/>
  <c r="AE12" i="12"/>
  <c r="AF6" i="12"/>
  <c r="AE13" i="12"/>
  <c r="AE11" i="12"/>
  <c r="AF13" i="10"/>
  <c r="AF11" i="10"/>
  <c r="AG7" i="10"/>
  <c r="AF12" i="10"/>
  <c r="AE12" i="9"/>
  <c r="AE13" i="9"/>
  <c r="AE11" i="9"/>
  <c r="AF6" i="9"/>
  <c r="AE12" i="8"/>
  <c r="AF9" i="8"/>
  <c r="AE13" i="8"/>
  <c r="AE11" i="8"/>
  <c r="AF13" i="7"/>
  <c r="AF11" i="7"/>
  <c r="AG6" i="7"/>
  <c r="AF12" i="7"/>
  <c r="AH6" i="6"/>
  <c r="AG13" i="6"/>
  <c r="AG11" i="6"/>
  <c r="AG12" i="6"/>
  <c r="AF13" i="11"/>
  <c r="AF11" i="11"/>
  <c r="AG9" i="11"/>
  <c r="AF12" i="11"/>
  <c r="AG6" i="1"/>
  <c r="AF12" i="1"/>
  <c r="AF13" i="1"/>
  <c r="AF11" i="1"/>
  <c r="AG6" i="16"/>
  <c r="AF13" i="16"/>
  <c r="AF11" i="16"/>
  <c r="AF12" i="16"/>
  <c r="AG6" i="15"/>
  <c r="AF12" i="15"/>
  <c r="AF13" i="15"/>
  <c r="AF11" i="15"/>
  <c r="AG6" i="14"/>
  <c r="AF13" i="14"/>
  <c r="AF11" i="14"/>
  <c r="AF12" i="14"/>
  <c r="AG6" i="13"/>
  <c r="AF13" i="13"/>
  <c r="AF11" i="13"/>
  <c r="AF12" i="13"/>
  <c r="AG6" i="12"/>
  <c r="AF13" i="12"/>
  <c r="AF11" i="12"/>
  <c r="AF12" i="12"/>
  <c r="AH7" i="10"/>
  <c r="AG12" i="10"/>
  <c r="AG13" i="10"/>
  <c r="AG11" i="10"/>
  <c r="AG6" i="9"/>
  <c r="AF12" i="9"/>
  <c r="AF13" i="9"/>
  <c r="AF11" i="9"/>
  <c r="AG9" i="8"/>
  <c r="AF13" i="8"/>
  <c r="AF11" i="8"/>
  <c r="AF12" i="8"/>
  <c r="AH6" i="7"/>
  <c r="AG12" i="7"/>
  <c r="AG13" i="7"/>
  <c r="AG11" i="7"/>
  <c r="AH13" i="6"/>
  <c r="AH11" i="6"/>
  <c r="AH12" i="6"/>
  <c r="AI6" i="6"/>
  <c r="AH9" i="11"/>
  <c r="AG12" i="11"/>
  <c r="AG13" i="11"/>
  <c r="AG11" i="11"/>
  <c r="AG12" i="1"/>
  <c r="AH6" i="1"/>
  <c r="AG13" i="1"/>
  <c r="AG11" i="1"/>
  <c r="AG12" i="16"/>
  <c r="AG13" i="16"/>
  <c r="AG11" i="16"/>
  <c r="AH6" i="16"/>
  <c r="AG12" i="15"/>
  <c r="AG13" i="15"/>
  <c r="AG11" i="15"/>
  <c r="AH6" i="15"/>
  <c r="AG12" i="14"/>
  <c r="AH6" i="14"/>
  <c r="AG13" i="14"/>
  <c r="AG11" i="14"/>
  <c r="AG12" i="13"/>
  <c r="AH6" i="13"/>
  <c r="AG13" i="13"/>
  <c r="AG11" i="13"/>
  <c r="AG12" i="12"/>
  <c r="AH6" i="12"/>
  <c r="AG13" i="12"/>
  <c r="AG11" i="12"/>
  <c r="AH13" i="10"/>
  <c r="AH11" i="10"/>
  <c r="AH12" i="10"/>
  <c r="AI7" i="10"/>
  <c r="AG12" i="9"/>
  <c r="AG13" i="9"/>
  <c r="AG11" i="9"/>
  <c r="AH6" i="9"/>
  <c r="AG12" i="8"/>
  <c r="AH9" i="8"/>
  <c r="AG13" i="8"/>
  <c r="AG11" i="8"/>
  <c r="AH13" i="7"/>
  <c r="AH11" i="7"/>
  <c r="AI6" i="7"/>
  <c r="AH12" i="7"/>
  <c r="AJ6" i="6"/>
  <c r="AI13" i="6"/>
  <c r="AI11" i="6"/>
  <c r="AI12" i="6"/>
  <c r="AH13" i="11"/>
  <c r="AH11" i="11"/>
  <c r="AH12" i="11"/>
  <c r="AI9" i="11"/>
  <c r="AH13" i="1"/>
  <c r="AH11" i="1"/>
  <c r="AI6" i="1"/>
  <c r="AH12" i="1"/>
  <c r="AI6" i="16"/>
  <c r="AH13" i="16"/>
  <c r="AH11" i="16"/>
  <c r="AH12" i="16"/>
  <c r="AI6" i="15"/>
  <c r="AH13" i="15"/>
  <c r="AH11" i="15"/>
  <c r="AH12" i="15"/>
  <c r="AI6" i="14"/>
  <c r="AH13" i="14"/>
  <c r="AH11" i="14"/>
  <c r="AH12" i="14"/>
  <c r="AI6" i="13"/>
  <c r="AH13" i="13"/>
  <c r="AH11" i="13"/>
  <c r="AH12" i="13"/>
  <c r="AI6" i="12"/>
  <c r="AH13" i="12"/>
  <c r="AH11" i="12"/>
  <c r="AH12" i="12"/>
  <c r="AJ7" i="10"/>
  <c r="AI12" i="10"/>
  <c r="AI13" i="10"/>
  <c r="AI11" i="10"/>
  <c r="AI6" i="9"/>
  <c r="AH13" i="9"/>
  <c r="AH11" i="9"/>
  <c r="AH12" i="9"/>
  <c r="AI9" i="8"/>
  <c r="AH13" i="8"/>
  <c r="AH11" i="8"/>
  <c r="AH12" i="8"/>
  <c r="AJ6" i="7"/>
  <c r="AI12" i="7"/>
  <c r="AI13" i="7"/>
  <c r="AI11" i="7"/>
  <c r="AJ12" i="6"/>
  <c r="AJ13" i="6"/>
  <c r="AJ11" i="6"/>
  <c r="AK6" i="6"/>
  <c r="AJ9" i="11"/>
  <c r="AI12" i="11"/>
  <c r="AI13" i="11"/>
  <c r="AI11" i="11"/>
  <c r="AI12" i="1"/>
  <c r="AI13" i="1"/>
  <c r="AI11" i="1"/>
  <c r="AJ6" i="1"/>
  <c r="AI12" i="16"/>
  <c r="AJ6" i="16"/>
  <c r="AI13" i="16"/>
  <c r="AI11" i="16"/>
  <c r="AI12" i="15"/>
  <c r="AI13" i="15"/>
  <c r="AI11" i="15"/>
  <c r="AJ6" i="15"/>
  <c r="AI12" i="14"/>
  <c r="AI13" i="14"/>
  <c r="AI11" i="14"/>
  <c r="AJ6" i="14"/>
  <c r="AI12" i="13"/>
  <c r="AJ6" i="13"/>
  <c r="AI13" i="13"/>
  <c r="AI11" i="13"/>
  <c r="AI12" i="12"/>
  <c r="AJ6" i="12"/>
  <c r="AI13" i="12"/>
  <c r="AI11" i="12"/>
  <c r="AJ13" i="10"/>
  <c r="AJ11" i="10"/>
  <c r="AK7" i="10"/>
  <c r="AJ12" i="10"/>
  <c r="AI12" i="9"/>
  <c r="AI13" i="9"/>
  <c r="AI11" i="9"/>
  <c r="AJ6" i="9"/>
  <c r="AI12" i="8"/>
  <c r="AJ9" i="8"/>
  <c r="AI13" i="8"/>
  <c r="AI11" i="8"/>
  <c r="AJ13" i="7"/>
  <c r="AJ11" i="7"/>
  <c r="AJ12" i="7"/>
  <c r="AK6" i="7"/>
  <c r="AK12" i="6"/>
  <c r="AK13" i="6"/>
  <c r="AK11" i="6"/>
  <c r="AL6" i="6"/>
  <c r="AJ13" i="11"/>
  <c r="AJ11" i="11"/>
  <c r="AK9" i="11"/>
  <c r="AJ12" i="11"/>
  <c r="AJ13" i="1"/>
  <c r="AJ11" i="1"/>
  <c r="AK6" i="1"/>
  <c r="AJ12" i="1"/>
  <c r="AK6" i="16"/>
  <c r="AJ13" i="16"/>
  <c r="AJ11" i="16"/>
  <c r="AJ12" i="16"/>
  <c r="AK6" i="15"/>
  <c r="AJ13" i="15"/>
  <c r="AJ11" i="15"/>
  <c r="AJ12" i="15"/>
  <c r="AK6" i="14"/>
  <c r="AJ13" i="14"/>
  <c r="AJ11" i="14"/>
  <c r="AJ12" i="14"/>
  <c r="AK6" i="13"/>
  <c r="AJ13" i="13"/>
  <c r="AJ11" i="13"/>
  <c r="AJ12" i="13"/>
  <c r="AK6" i="12"/>
  <c r="AJ13" i="12"/>
  <c r="AJ11" i="12"/>
  <c r="AJ12" i="12"/>
  <c r="AK12" i="10"/>
  <c r="AL7" i="10"/>
  <c r="AK13" i="10"/>
  <c r="AK11" i="10"/>
  <c r="AK6" i="9"/>
  <c r="AJ13" i="9"/>
  <c r="AJ11" i="9"/>
  <c r="AJ12" i="9"/>
  <c r="AJ13" i="8"/>
  <c r="AJ11" i="8"/>
  <c r="AK9" i="8"/>
  <c r="AJ12" i="8"/>
  <c r="AK12" i="7"/>
  <c r="AL6" i="7"/>
  <c r="AK13" i="7"/>
  <c r="AK11" i="7"/>
  <c r="AL13" i="6"/>
  <c r="AL11" i="6"/>
  <c r="AL12" i="6"/>
  <c r="AM6" i="6"/>
  <c r="AK12" i="11"/>
  <c r="AL9" i="11"/>
  <c r="AK13" i="11"/>
  <c r="AK11" i="11"/>
  <c r="AL6" i="1"/>
  <c r="AK13" i="1"/>
  <c r="AK11" i="1"/>
  <c r="AK12" i="1"/>
  <c r="AK12" i="16"/>
  <c r="AL6" i="16"/>
  <c r="AK13" i="16"/>
  <c r="AK11" i="16"/>
  <c r="AK12" i="15"/>
  <c r="AL6" i="15"/>
  <c r="AK13" i="15"/>
  <c r="AK11" i="15"/>
  <c r="AK12" i="14"/>
  <c r="AL6" i="14"/>
  <c r="AK13" i="14"/>
  <c r="AK11" i="14"/>
  <c r="AK12" i="13"/>
  <c r="AL6" i="13"/>
  <c r="AK13" i="13"/>
  <c r="AK11" i="13"/>
  <c r="AK12" i="12"/>
  <c r="AL6" i="12"/>
  <c r="AK13" i="12"/>
  <c r="AK11" i="12"/>
  <c r="AL13" i="10"/>
  <c r="AL11" i="10"/>
  <c r="AM7" i="10"/>
  <c r="AL12" i="10"/>
  <c r="AK12" i="9"/>
  <c r="AK13" i="9"/>
  <c r="AK11" i="9"/>
  <c r="AL6" i="9"/>
  <c r="AK12" i="8"/>
  <c r="AK13" i="8"/>
  <c r="AK11" i="8"/>
  <c r="AL9" i="8"/>
  <c r="AL13" i="7"/>
  <c r="AL11" i="7"/>
  <c r="AM6" i="7"/>
  <c r="AL12" i="7"/>
  <c r="AM13" i="6"/>
  <c r="AM11" i="6"/>
  <c r="AN6" i="6"/>
  <c r="AM12" i="6"/>
  <c r="AL13" i="11"/>
  <c r="AL11" i="11"/>
  <c r="AL12" i="11"/>
  <c r="AM9" i="11"/>
  <c r="AL12" i="1"/>
  <c r="AL13" i="1"/>
  <c r="AL11" i="1"/>
  <c r="AM6" i="1"/>
  <c r="AL13" i="16"/>
  <c r="AL11" i="16"/>
  <c r="AM6" i="16"/>
  <c r="AL12" i="16"/>
  <c r="AL13" i="15"/>
  <c r="AL11" i="15"/>
  <c r="AM6" i="15"/>
  <c r="AL12" i="15"/>
  <c r="AL13" i="14"/>
  <c r="AL11" i="14"/>
  <c r="AM6" i="14"/>
  <c r="AL12" i="14"/>
  <c r="AL13" i="13"/>
  <c r="AL11" i="13"/>
  <c r="AM6" i="13"/>
  <c r="AL12" i="13"/>
  <c r="AL13" i="12"/>
  <c r="AL11" i="12"/>
  <c r="AM6" i="12"/>
  <c r="AL12" i="12"/>
  <c r="AN7" i="10"/>
  <c r="AM12" i="10"/>
  <c r="AM13" i="10"/>
  <c r="AM11" i="10"/>
  <c r="AL13" i="9"/>
  <c r="AL11" i="9"/>
  <c r="AM6" i="9"/>
  <c r="AL12" i="9"/>
  <c r="AL13" i="8"/>
  <c r="AL11" i="8"/>
  <c r="AM9" i="8"/>
  <c r="AL12" i="8"/>
  <c r="AN6" i="7"/>
  <c r="AM12" i="7"/>
  <c r="AM13" i="7"/>
  <c r="AM11" i="7"/>
  <c r="AN13" i="6"/>
  <c r="AN11" i="6"/>
  <c r="AO6" i="6"/>
  <c r="AN12" i="6"/>
  <c r="AM13" i="11"/>
  <c r="AM11" i="11"/>
  <c r="AN9" i="11"/>
  <c r="AM12" i="11"/>
  <c r="AN6" i="1"/>
  <c r="AM13" i="1"/>
  <c r="AM11" i="1"/>
  <c r="AM12" i="1"/>
  <c r="AM12" i="16"/>
  <c r="AN6" i="16"/>
  <c r="AM13" i="16"/>
  <c r="AM11" i="16"/>
  <c r="AM13" i="15"/>
  <c r="AM11" i="15"/>
  <c r="AN6" i="15"/>
  <c r="AM12" i="15"/>
  <c r="AN6" i="14"/>
  <c r="AM12" i="14"/>
  <c r="AM13" i="14"/>
  <c r="AM11" i="14"/>
  <c r="AM12" i="13"/>
  <c r="AN6" i="13"/>
  <c r="AM13" i="13"/>
  <c r="AM11" i="13"/>
  <c r="AM12" i="12"/>
  <c r="AM13" i="12"/>
  <c r="AM11" i="12"/>
  <c r="AN6" i="12"/>
  <c r="AN12" i="10"/>
  <c r="AN13" i="10"/>
  <c r="AN11" i="10"/>
  <c r="AO7" i="10"/>
  <c r="AM13" i="9"/>
  <c r="AM11" i="9"/>
  <c r="AN6" i="9"/>
  <c r="AM12" i="9"/>
  <c r="AM12" i="8"/>
  <c r="AN9" i="8"/>
  <c r="AM13" i="8"/>
  <c r="AM11" i="8"/>
  <c r="AN13" i="7"/>
  <c r="AN11" i="7"/>
  <c r="AO6" i="7"/>
  <c r="AN12" i="7"/>
  <c r="AO12" i="6"/>
  <c r="AO13" i="6"/>
  <c r="AO11" i="6"/>
  <c r="AP6" i="6"/>
  <c r="AN13" i="11"/>
  <c r="AN11" i="11"/>
  <c r="AN12" i="11"/>
  <c r="AO9" i="11"/>
  <c r="AN13" i="1"/>
  <c r="AN11" i="1"/>
  <c r="AN12" i="1"/>
  <c r="AO6" i="1"/>
  <c r="AO6" i="16"/>
  <c r="AN13" i="16"/>
  <c r="AN11" i="16"/>
  <c r="AN12" i="16"/>
  <c r="AO6" i="15"/>
  <c r="AN12" i="15"/>
  <c r="AN13" i="15"/>
  <c r="AN11" i="15"/>
  <c r="AO6" i="14"/>
  <c r="AN12" i="14"/>
  <c r="AN13" i="14"/>
  <c r="AN11" i="14"/>
  <c r="AO6" i="13"/>
  <c r="AN13" i="13"/>
  <c r="AN11" i="13"/>
  <c r="AN12" i="13"/>
  <c r="AO6" i="12"/>
  <c r="AN13" i="12"/>
  <c r="AN11" i="12"/>
  <c r="AN12" i="12"/>
  <c r="AP7" i="10"/>
  <c r="AO12" i="10"/>
  <c r="AO13" i="10"/>
  <c r="AO11" i="10"/>
  <c r="AO6" i="9"/>
  <c r="AN12" i="9"/>
  <c r="AN13" i="9"/>
  <c r="AN11" i="9"/>
  <c r="AO9" i="8"/>
  <c r="AN13" i="8"/>
  <c r="AN11" i="8"/>
  <c r="AN12" i="8"/>
  <c r="AP6" i="7"/>
  <c r="AO12" i="7"/>
  <c r="AO13" i="7"/>
  <c r="AO11" i="7"/>
  <c r="AP13" i="6"/>
  <c r="AP11" i="6"/>
  <c r="AP12" i="6"/>
  <c r="AP9" i="11"/>
  <c r="AO12" i="11"/>
  <c r="AO13" i="11"/>
  <c r="AO11" i="11"/>
  <c r="AP6" i="1"/>
  <c r="AO13" i="1"/>
  <c r="AO11" i="1"/>
  <c r="AO12" i="1"/>
  <c r="AO12" i="16"/>
  <c r="AP6" i="16"/>
  <c r="AO13" i="16"/>
  <c r="AO11" i="16"/>
  <c r="AO12" i="15"/>
  <c r="AO13" i="15"/>
  <c r="AO11" i="15"/>
  <c r="AP6" i="15"/>
  <c r="AO12" i="14"/>
  <c r="AO13" i="14"/>
  <c r="AO11" i="14"/>
  <c r="AP6" i="14"/>
  <c r="AO12" i="13"/>
  <c r="AO13" i="13"/>
  <c r="AO11" i="13"/>
  <c r="AP6" i="13"/>
  <c r="AO12" i="12"/>
  <c r="AO13" i="12"/>
  <c r="AO11" i="12"/>
  <c r="AP6" i="12"/>
  <c r="AP13" i="10"/>
  <c r="AP11" i="10"/>
  <c r="AP12" i="10"/>
  <c r="AO12" i="9"/>
  <c r="AO13" i="9"/>
  <c r="AO11" i="9"/>
  <c r="AP6" i="9"/>
  <c r="AO12" i="8"/>
  <c r="AO13" i="8"/>
  <c r="AO11" i="8"/>
  <c r="AP9" i="8"/>
  <c r="AP13" i="7"/>
  <c r="AP11" i="7"/>
  <c r="AP12" i="7"/>
  <c r="AP12" i="11"/>
  <c r="AP13" i="11"/>
  <c r="AP11" i="11"/>
  <c r="AP12" i="1"/>
  <c r="AP13" i="1"/>
  <c r="AP11" i="1"/>
  <c r="AP13" i="16"/>
  <c r="AP11" i="16"/>
  <c r="AP12" i="16"/>
  <c r="AP13" i="15"/>
  <c r="AP11" i="15"/>
  <c r="AP12" i="15"/>
  <c r="AP13" i="14"/>
  <c r="AP11" i="14"/>
  <c r="AP12" i="14"/>
  <c r="AP13" i="13"/>
  <c r="AP11" i="13"/>
  <c r="AP12" i="13"/>
  <c r="AP13" i="12"/>
  <c r="AP11" i="12"/>
  <c r="AP12" i="12"/>
  <c r="AP13" i="9"/>
  <c r="AP11" i="9"/>
  <c r="AP12" i="9"/>
  <c r="AP13" i="8"/>
  <c r="AP11" i="8"/>
  <c r="AP12" i="8"/>
  <c r="AX15" i="7"/>
  <c r="AY15" i="7" s="1"/>
  <c r="AW16" i="7"/>
  <c r="AW15" i="7"/>
  <c r="AW15" i="16"/>
  <c r="AW16" i="9"/>
  <c r="AW21" i="14"/>
  <c r="AY21" i="14" s="1"/>
  <c r="AW17" i="14"/>
  <c r="AY17" i="14" s="1"/>
  <c r="AX15" i="1"/>
  <c r="AW16" i="15"/>
  <c r="AX15" i="10"/>
  <c r="AW15" i="10"/>
  <c r="AY15" i="10" s="1"/>
  <c r="AX15" i="13"/>
  <c r="AW15" i="13"/>
  <c r="AY15" i="13" s="1"/>
  <c r="AW15" i="11"/>
  <c r="AX15" i="11"/>
  <c r="AX16" i="11" s="1"/>
  <c r="AW17" i="11" s="1"/>
  <c r="AY17" i="11" s="1"/>
  <c r="A3" i="2"/>
  <c r="AW14" i="8"/>
  <c r="AY14" i="8" s="1"/>
  <c r="AT14" i="12"/>
  <c r="AU14" i="12" s="1"/>
  <c r="AV14" i="12" s="1"/>
  <c r="C14" i="7"/>
  <c r="D14" i="7" s="1"/>
  <c r="E14" i="7" s="1"/>
  <c r="AX16" i="1"/>
  <c r="AW16" i="13"/>
  <c r="AY16" i="13" s="1"/>
  <c r="AX16" i="13"/>
  <c r="AX17" i="13" s="1"/>
  <c r="AT15" i="9"/>
  <c r="AU15" i="9" s="1"/>
  <c r="AV15" i="9" s="1"/>
  <c r="C14" i="1"/>
  <c r="C14" i="12"/>
  <c r="F13" i="2"/>
  <c r="F21" i="2"/>
  <c r="F25" i="2"/>
  <c r="F29" i="2"/>
  <c r="F37" i="2"/>
  <c r="F45" i="2"/>
  <c r="F53" i="2"/>
  <c r="F61" i="2"/>
  <c r="F69" i="2"/>
  <c r="F77" i="2"/>
  <c r="F85" i="2"/>
  <c r="F93" i="2"/>
  <c r="F101" i="2"/>
  <c r="F109" i="2"/>
  <c r="AT14" i="16"/>
  <c r="F19" i="2"/>
  <c r="F60" i="2"/>
  <c r="F83" i="2"/>
  <c r="F115" i="2"/>
  <c r="F119" i="2"/>
  <c r="F127" i="2"/>
  <c r="F15" i="2"/>
  <c r="F24" i="2"/>
  <c r="F47" i="2"/>
  <c r="F79" i="2"/>
  <c r="F111" i="2"/>
  <c r="F75" i="2"/>
  <c r="F125" i="2"/>
  <c r="F4" i="2"/>
  <c r="F30" i="2"/>
  <c r="F91" i="2"/>
  <c r="F59" i="2"/>
  <c r="F135" i="2"/>
  <c r="C6" i="3"/>
  <c r="C7" i="3"/>
  <c r="C8" i="3" s="1"/>
  <c r="C9" i="3" s="1"/>
  <c r="C10" i="3" s="1"/>
  <c r="C11" i="3" s="1"/>
  <c r="C12" i="3" s="1"/>
  <c r="C13" i="3"/>
  <c r="C14" i="3" s="1"/>
  <c r="C15" i="3" s="1"/>
  <c r="C16" i="3" s="1"/>
  <c r="C17" i="3" s="1"/>
  <c r="C18" i="3" s="1"/>
  <c r="C19" i="3" s="1"/>
  <c r="C20" i="3" s="1"/>
  <c r="C21" i="3" s="1"/>
  <c r="C22" i="3" s="1"/>
  <c r="C23" i="3" s="1"/>
  <c r="C24" i="3" s="1"/>
  <c r="C25" i="3" s="1"/>
  <c r="C26" i="3" s="1"/>
  <c r="C27" i="3" s="1"/>
  <c r="C28" i="3" s="1"/>
  <c r="C29" i="3" s="1"/>
  <c r="C30" i="3" s="1"/>
  <c r="C31" i="3" s="1"/>
  <c r="C32" i="3" s="1"/>
  <c r="C33" i="3" s="1"/>
  <c r="C34" i="3" s="1"/>
  <c r="C35" i="3" s="1"/>
  <c r="C36" i="3" s="1"/>
  <c r="C37" i="3" s="1"/>
  <c r="C38" i="3" s="1"/>
  <c r="C39" i="3" s="1"/>
  <c r="C40" i="3" s="1"/>
  <c r="C41" i="3" s="1"/>
  <c r="C42" i="3" s="1"/>
  <c r="C43" i="3" s="1"/>
  <c r="C44" i="3" s="1"/>
  <c r="C45" i="3" s="1"/>
  <c r="C46" i="3" s="1"/>
  <c r="C47" i="3" s="1"/>
  <c r="C48" i="3" s="1"/>
  <c r="C49" i="3" s="1"/>
  <c r="C50" i="3" s="1"/>
  <c r="C51" i="3" s="1"/>
  <c r="C52" i="3" s="1"/>
  <c r="C53" i="3" s="1"/>
  <c r="C54" i="3" s="1"/>
  <c r="C55" i="3" s="1"/>
  <c r="C56" i="3" s="1"/>
  <c r="C57" i="3" s="1"/>
  <c r="C58" i="3" s="1"/>
  <c r="C59" i="3" s="1"/>
  <c r="C60" i="3" s="1"/>
  <c r="C61" i="3" s="1"/>
  <c r="C62" i="3" s="1"/>
  <c r="C63" i="3" s="1"/>
  <c r="C64" i="3" s="1"/>
  <c r="C65" i="3" s="1"/>
  <c r="C66" i="3" s="1"/>
  <c r="C67" i="3" s="1"/>
  <c r="C68" i="3" s="1"/>
  <c r="C69" i="3" s="1"/>
  <c r="C70" i="3" s="1"/>
  <c r="C71" i="3" s="1"/>
  <c r="C72" i="3" s="1"/>
  <c r="C73" i="3" s="1"/>
  <c r="C74" i="3" s="1"/>
  <c r="C75" i="3" s="1"/>
  <c r="C76" i="3" s="1"/>
  <c r="C77" i="3" s="1"/>
  <c r="C78" i="3" s="1"/>
  <c r="C79" i="3" s="1"/>
  <c r="C80" i="3" s="1"/>
  <c r="C81" i="3" s="1"/>
  <c r="C82" i="3" s="1"/>
  <c r="C83" i="3" s="1"/>
  <c r="C84" i="3" s="1"/>
  <c r="C85" i="3" s="1"/>
  <c r="C86" i="3" s="1"/>
  <c r="C87" i="3" s="1"/>
  <c r="C88" i="3" s="1"/>
  <c r="C89" i="3" s="1"/>
  <c r="C90" i="3" s="1"/>
  <c r="C91" i="3" s="1"/>
  <c r="C92" i="3" s="1"/>
  <c r="C93" i="3" s="1"/>
  <c r="C94" i="3" s="1"/>
  <c r="C95" i="3" s="1"/>
  <c r="C96" i="3" s="1"/>
  <c r="C97" i="3" s="1"/>
  <c r="C98" i="3" s="1"/>
  <c r="C99" i="3" s="1"/>
  <c r="C100" i="3" s="1"/>
  <c r="C101" i="3" s="1"/>
  <c r="C102" i="3" s="1"/>
  <c r="C103" i="3" s="1"/>
  <c r="C104" i="3" s="1"/>
  <c r="C105" i="3" s="1"/>
  <c r="C106" i="3" s="1"/>
  <c r="C107" i="3" s="1"/>
  <c r="C108" i="3" s="1"/>
  <c r="C109" i="3" s="1"/>
  <c r="C110" i="3" s="1"/>
  <c r="C111" i="3" s="1"/>
  <c r="C112" i="3" s="1"/>
  <c r="C113" i="3" s="1"/>
  <c r="C114" i="3" s="1"/>
  <c r="C115" i="3" s="1"/>
  <c r="C116" i="3" s="1"/>
  <c r="C117" i="3" s="1"/>
  <c r="C118" i="3" s="1"/>
  <c r="C119" i="3" s="1"/>
  <c r="C120" i="3" s="1"/>
  <c r="C121" i="3" s="1"/>
  <c r="C122" i="3" s="1"/>
  <c r="C123" i="3" s="1"/>
  <c r="C124" i="3" s="1"/>
  <c r="C125" i="3" s="1"/>
  <c r="C126" i="3" s="1"/>
  <c r="C127" i="3" s="1"/>
  <c r="C128" i="3" s="1"/>
  <c r="C129" i="3" s="1"/>
  <c r="C130" i="3" s="1"/>
  <c r="C131" i="3" s="1"/>
  <c r="C132" i="3" s="1"/>
  <c r="C133" i="3" s="1"/>
  <c r="C134" i="3" s="1"/>
  <c r="C135" i="3" s="1"/>
  <c r="C136" i="3" s="1"/>
  <c r="C137" i="3" s="1"/>
  <c r="C138" i="3" s="1"/>
  <c r="C139" i="3" s="1"/>
  <c r="C140" i="3" s="1"/>
  <c r="C141" i="3" s="1"/>
  <c r="C142" i="3" s="1"/>
  <c r="C143" i="3" s="1"/>
  <c r="C144" i="3" s="1"/>
  <c r="C145" i="3" s="1"/>
  <c r="C146" i="3" s="1"/>
  <c r="C147" i="3" s="1"/>
  <c r="C148" i="3" s="1"/>
  <c r="C149" i="3" s="1"/>
  <c r="C150" i="3" s="1"/>
  <c r="C151" i="3" s="1"/>
  <c r="C152" i="3" s="1"/>
  <c r="C153" i="3" s="1"/>
  <c r="C154" i="3" s="1"/>
  <c r="C155" i="3" s="1"/>
  <c r="C156" i="3" s="1"/>
  <c r="C157" i="3" s="1"/>
  <c r="C158" i="3" s="1"/>
  <c r="C159" i="3" s="1"/>
  <c r="C160" i="3" s="1"/>
  <c r="C161" i="3" s="1"/>
  <c r="C162" i="3" s="1"/>
  <c r="C163" i="3" s="1"/>
  <c r="C164" i="3" s="1"/>
  <c r="C165" i="3" s="1"/>
  <c r="C166" i="3" s="1"/>
  <c r="C167" i="3" s="1"/>
  <c r="C168" i="3" s="1"/>
  <c r="C169" i="3" s="1"/>
  <c r="C170" i="3" s="1"/>
  <c r="C171" i="3" s="1"/>
  <c r="C172" i="3" s="1"/>
  <c r="C173" i="3" s="1"/>
  <c r="C174" i="3" s="1"/>
  <c r="C175" i="3" s="1"/>
  <c r="C176" i="3" s="1"/>
  <c r="C177" i="3" s="1"/>
  <c r="C178" i="3" s="1"/>
  <c r="C179" i="3" s="1"/>
  <c r="C180" i="3" s="1"/>
  <c r="C181" i="3" s="1"/>
  <c r="C182" i="3" s="1"/>
  <c r="C183" i="3" s="1"/>
  <c r="C184" i="3" s="1"/>
  <c r="C185" i="3" s="1"/>
  <c r="C186" i="3" s="1"/>
  <c r="C187" i="3" s="1"/>
  <c r="C188" i="3" s="1"/>
  <c r="C189" i="3" s="1"/>
  <c r="C190" i="3" s="1"/>
  <c r="C191" i="3" s="1"/>
  <c r="C192" i="3" s="1"/>
  <c r="C193" i="3" s="1"/>
  <c r="C194" i="3" s="1"/>
  <c r="C195" i="3" s="1"/>
  <c r="C196" i="3" s="1"/>
  <c r="C197" i="3" s="1"/>
  <c r="C198" i="3" s="1"/>
  <c r="C199" i="3" s="1"/>
  <c r="C200" i="3" s="1"/>
  <c r="C201" i="3" s="1"/>
  <c r="C202" i="3" s="1"/>
  <c r="C203" i="3" s="1"/>
  <c r="C204" i="3" s="1"/>
  <c r="C205" i="3" s="1"/>
  <c r="C206" i="3" s="1"/>
  <c r="C207" i="3" s="1"/>
  <c r="C208" i="3" s="1"/>
  <c r="C209" i="3" s="1"/>
  <c r="C210" i="3" s="1"/>
  <c r="C211" i="3" s="1"/>
  <c r="C212" i="3" s="1"/>
  <c r="C213" i="3" s="1"/>
  <c r="C214" i="3" s="1"/>
  <c r="C215" i="3" s="1"/>
  <c r="C216" i="3" s="1"/>
  <c r="C217" i="3" s="1"/>
  <c r="C218" i="3" s="1"/>
  <c r="C219" i="3" s="1"/>
  <c r="C220" i="3" s="1"/>
  <c r="C221" i="3" s="1"/>
  <c r="C222" i="3" s="1"/>
  <c r="C223" i="3" s="1"/>
  <c r="C224" i="3" s="1"/>
  <c r="C225" i="3" s="1"/>
  <c r="C226" i="3" s="1"/>
  <c r="C227" i="3" s="1"/>
  <c r="C228" i="3" s="1"/>
  <c r="C229" i="3" s="1"/>
  <c r="C230" i="3" s="1"/>
  <c r="C231" i="3" s="1"/>
  <c r="C232" i="3" s="1"/>
  <c r="C233" i="3" s="1"/>
  <c r="C234" i="3" s="1"/>
  <c r="C235" i="3" s="1"/>
  <c r="C236" i="3" s="1"/>
  <c r="C237" i="3" s="1"/>
  <c r="C238" i="3" s="1"/>
  <c r="C239" i="3" s="1"/>
  <c r="C240" i="3" s="1"/>
  <c r="C241" i="3" s="1"/>
  <c r="C242" i="3" s="1"/>
  <c r="C243" i="3" s="1"/>
  <c r="C244" i="3" s="1"/>
  <c r="C245" i="3" s="1"/>
  <c r="C246" i="3" s="1"/>
  <c r="C247" i="3" s="1"/>
  <c r="C248" i="3" s="1"/>
  <c r="C249" i="3" s="1"/>
  <c r="C250" i="3" s="1"/>
  <c r="C251" i="3" s="1"/>
  <c r="C252" i="3" s="1"/>
  <c r="C253" i="3" s="1"/>
  <c r="C254" i="3" s="1"/>
  <c r="C255" i="3" s="1"/>
  <c r="C256" i="3" s="1"/>
  <c r="C257" i="3" s="1"/>
  <c r="C258" i="3" s="1"/>
  <c r="C259" i="3" s="1"/>
  <c r="C260" i="3" s="1"/>
  <c r="C261" i="3" s="1"/>
  <c r="C262" i="3" s="1"/>
  <c r="C263" i="3" s="1"/>
  <c r="C264" i="3" s="1"/>
  <c r="C265" i="3" s="1"/>
  <c r="C266" i="3" s="1"/>
  <c r="C267" i="3" s="1"/>
  <c r="C268" i="3" s="1"/>
  <c r="C269" i="3" s="1"/>
  <c r="C270" i="3" s="1"/>
  <c r="C271" i="3" s="1"/>
  <c r="C272" i="3" s="1"/>
  <c r="C273" i="3" s="1"/>
  <c r="C274" i="3" s="1"/>
  <c r="C275" i="3" s="1"/>
  <c r="C276" i="3" s="1"/>
  <c r="C277" i="3" s="1"/>
  <c r="C278" i="3" s="1"/>
  <c r="C279" i="3" s="1"/>
  <c r="C280" i="3" s="1"/>
  <c r="C281" i="3" s="1"/>
  <c r="C282" i="3" s="1"/>
  <c r="C283" i="3" s="1"/>
  <c r="C284" i="3" s="1"/>
  <c r="C285" i="3" s="1"/>
  <c r="C286" i="3" s="1"/>
  <c r="C287" i="3" s="1"/>
  <c r="C288" i="3" s="1"/>
  <c r="C289" i="3" s="1"/>
  <c r="C290" i="3" s="1"/>
  <c r="C291" i="3" s="1"/>
  <c r="C292" i="3" s="1"/>
  <c r="C293" i="3" s="1"/>
  <c r="C294" i="3" s="1"/>
  <c r="C295" i="3" s="1"/>
  <c r="C296" i="3" s="1"/>
  <c r="C297" i="3" s="1"/>
  <c r="C298" i="3" s="1"/>
  <c r="C299" i="3" s="1"/>
  <c r="C300" i="3" s="1"/>
  <c r="C301" i="3" s="1"/>
  <c r="C302" i="3" s="1"/>
  <c r="C303" i="3" s="1"/>
  <c r="C304" i="3" s="1"/>
  <c r="C305" i="3" s="1"/>
  <c r="C306" i="3" s="1"/>
  <c r="C307" i="3" s="1"/>
  <c r="C308" i="3" s="1"/>
  <c r="C309" i="3" s="1"/>
  <c r="C310" i="3" s="1"/>
  <c r="C311" i="3" s="1"/>
  <c r="C312" i="3" s="1"/>
  <c r="C313" i="3" s="1"/>
  <c r="C314" i="3" s="1"/>
  <c r="C315" i="3" s="1"/>
  <c r="C316" i="3" s="1"/>
  <c r="C317" i="3" s="1"/>
  <c r="C318" i="3" s="1"/>
  <c r="C319" i="3" s="1"/>
  <c r="C320" i="3" s="1"/>
  <c r="C321" i="3" s="1"/>
  <c r="C322" i="3" s="1"/>
  <c r="C323" i="3" s="1"/>
  <c r="C324" i="3" s="1"/>
  <c r="C325" i="3" s="1"/>
  <c r="C326" i="3" s="1"/>
  <c r="C327" i="3" s="1"/>
  <c r="C328" i="3" s="1"/>
  <c r="C329" i="3" s="1"/>
  <c r="C330" i="3" s="1"/>
  <c r="C331" i="3" s="1"/>
  <c r="C332" i="3" s="1"/>
  <c r="C333" i="3" s="1"/>
  <c r="C334" i="3" s="1"/>
  <c r="C335" i="3" s="1"/>
  <c r="C336" i="3" s="1"/>
  <c r="C337" i="3" s="1"/>
  <c r="C338" i="3" s="1"/>
  <c r="C339" i="3" s="1"/>
  <c r="C340" i="3" s="1"/>
  <c r="C341" i="3" s="1"/>
  <c r="C342" i="3" s="1"/>
  <c r="C343" i="3" s="1"/>
  <c r="C344" i="3" s="1"/>
  <c r="C345" i="3" s="1"/>
  <c r="C346" i="3" s="1"/>
  <c r="C347" i="3" s="1"/>
  <c r="C348" i="3" s="1"/>
  <c r="C349" i="3" s="1"/>
  <c r="C350" i="3" s="1"/>
  <c r="C351" i="3" s="1"/>
  <c r="C352" i="3" s="1"/>
  <c r="C353" i="3" s="1"/>
  <c r="C354" i="3" s="1"/>
  <c r="C355" i="3" s="1"/>
  <c r="C356" i="3" s="1"/>
  <c r="C357" i="3" s="1"/>
  <c r="C358" i="3" s="1"/>
  <c r="C359" i="3" s="1"/>
  <c r="C360" i="3" s="1"/>
  <c r="C361" i="3" s="1"/>
  <c r="C362" i="3" s="1"/>
  <c r="C363" i="3" s="1"/>
  <c r="C364" i="3" s="1"/>
  <c r="C365" i="3" s="1"/>
  <c r="C366" i="3" s="1"/>
  <c r="C367" i="3" s="1"/>
  <c r="C368" i="3" s="1"/>
  <c r="C369" i="3" s="1"/>
  <c r="C370" i="3" s="1"/>
  <c r="C371" i="3" s="1"/>
  <c r="C372" i="3" s="1"/>
  <c r="C373" i="3" s="1"/>
  <c r="C374" i="3" s="1"/>
  <c r="C375" i="3" s="1"/>
  <c r="C376" i="3" s="1"/>
  <c r="C377" i="3" s="1"/>
  <c r="C378" i="3" s="1"/>
  <c r="C379" i="3" s="1"/>
  <c r="C380" i="3" s="1"/>
  <c r="C381" i="3" s="1"/>
  <c r="C382" i="3" s="1"/>
  <c r="C383" i="3" s="1"/>
  <c r="C384" i="3" s="1"/>
  <c r="C385" i="3" s="1"/>
  <c r="C386" i="3" s="1"/>
  <c r="C387" i="3" s="1"/>
  <c r="C388" i="3" s="1"/>
  <c r="C389" i="3" s="1"/>
  <c r="C390" i="3" s="1"/>
  <c r="C391" i="3" s="1"/>
  <c r="C392" i="3" s="1"/>
  <c r="C393" i="3" s="1"/>
  <c r="C394" i="3" s="1"/>
  <c r="C395" i="3" s="1"/>
  <c r="C396" i="3" s="1"/>
  <c r="C397" i="3" s="1"/>
  <c r="C398" i="3" s="1"/>
  <c r="C399" i="3" s="1"/>
  <c r="C400" i="3" s="1"/>
  <c r="C401" i="3" s="1"/>
  <c r="C402" i="3" s="1"/>
  <c r="C403" i="3" s="1"/>
  <c r="C404" i="3" s="1"/>
  <c r="C405" i="3" s="1"/>
  <c r="C406" i="3" s="1"/>
  <c r="C407" i="3" s="1"/>
  <c r="C408" i="3" s="1"/>
  <c r="C409" i="3" s="1"/>
  <c r="C410" i="3" s="1"/>
  <c r="C411" i="3" s="1"/>
  <c r="C412" i="3" s="1"/>
  <c r="C413" i="3" s="1"/>
  <c r="C414" i="3" s="1"/>
  <c r="C415" i="3" s="1"/>
  <c r="C416" i="3" s="1"/>
  <c r="C417" i="3" s="1"/>
  <c r="C418" i="3" s="1"/>
  <c r="C419" i="3" s="1"/>
  <c r="C420" i="3" s="1"/>
  <c r="C421" i="3" s="1"/>
  <c r="C422" i="3" s="1"/>
  <c r="C423" i="3" s="1"/>
  <c r="C424" i="3" s="1"/>
  <c r="C425" i="3" s="1"/>
  <c r="C426" i="3" s="1"/>
  <c r="C427" i="3" s="1"/>
  <c r="C428" i="3" s="1"/>
  <c r="C429" i="3" s="1"/>
  <c r="C430" i="3" s="1"/>
  <c r="C431" i="3" s="1"/>
  <c r="C432" i="3" s="1"/>
  <c r="C433" i="3" s="1"/>
  <c r="C434" i="3" s="1"/>
  <c r="C435" i="3" s="1"/>
  <c r="C436" i="3" s="1"/>
  <c r="C437" i="3" s="1"/>
  <c r="C438" i="3" s="1"/>
  <c r="C439" i="3" s="1"/>
  <c r="C440" i="3" s="1"/>
  <c r="C441" i="3" s="1"/>
  <c r="C442" i="3" s="1"/>
  <c r="C443" i="3" s="1"/>
  <c r="C444" i="3" s="1"/>
  <c r="C445" i="3" s="1"/>
  <c r="C446" i="3" s="1"/>
  <c r="C447" i="3" s="1"/>
  <c r="C448" i="3" s="1"/>
  <c r="C449" i="3" s="1"/>
  <c r="C450" i="3" s="1"/>
  <c r="C451" i="3" s="1"/>
  <c r="C452" i="3" s="1"/>
  <c r="C453" i="3" s="1"/>
  <c r="C454" i="3" s="1"/>
  <c r="C455" i="3" s="1"/>
  <c r="C456" i="3" s="1"/>
  <c r="C457" i="3" s="1"/>
  <c r="C458" i="3" s="1"/>
  <c r="C459" i="3" s="1"/>
  <c r="C460" i="3" s="1"/>
  <c r="C461" i="3" s="1"/>
  <c r="C462" i="3" s="1"/>
  <c r="C463" i="3" s="1"/>
  <c r="C464" i="3" s="1"/>
  <c r="C465" i="3" s="1"/>
  <c r="C466" i="3" s="1"/>
  <c r="C467" i="3" s="1"/>
  <c r="C468" i="3" s="1"/>
  <c r="C469" i="3" s="1"/>
  <c r="C470" i="3" s="1"/>
  <c r="C471" i="3" s="1"/>
  <c r="C472" i="3" s="1"/>
  <c r="C473" i="3" s="1"/>
  <c r="C474" i="3" s="1"/>
  <c r="C475" i="3" s="1"/>
  <c r="C476" i="3" s="1"/>
  <c r="C477" i="3" s="1"/>
  <c r="C478" i="3" s="1"/>
  <c r="C479" i="3" s="1"/>
  <c r="C480" i="3" s="1"/>
  <c r="C481" i="3" s="1"/>
  <c r="C482" i="3" s="1"/>
  <c r="C483" i="3" s="1"/>
  <c r="C484" i="3" s="1"/>
  <c r="C485" i="3" s="1"/>
  <c r="C486" i="3" s="1"/>
  <c r="C487" i="3" s="1"/>
  <c r="C488" i="3" s="1"/>
  <c r="C489" i="3" s="1"/>
  <c r="C490" i="3" s="1"/>
  <c r="C491" i="3" s="1"/>
  <c r="C492" i="3" s="1"/>
  <c r="C493" i="3" s="1"/>
  <c r="C494" i="3" s="1"/>
  <c r="C495" i="3" s="1"/>
  <c r="C496" i="3" s="1"/>
  <c r="C497" i="3" s="1"/>
  <c r="C498" i="3" s="1"/>
  <c r="C499" i="3" s="1"/>
  <c r="C500" i="3" s="1"/>
  <c r="C501" i="3" s="1"/>
  <c r="C502" i="3" s="1"/>
  <c r="C503" i="3" s="1"/>
  <c r="C504" i="3" s="1"/>
  <c r="C505" i="3" s="1"/>
  <c r="C506" i="3" s="1"/>
  <c r="C507" i="3" s="1"/>
  <c r="C508" i="3" s="1"/>
  <c r="C509" i="3" s="1"/>
  <c r="C510" i="3" s="1"/>
  <c r="C511" i="3" s="1"/>
  <c r="C512" i="3" s="1"/>
  <c r="C513" i="3" s="1"/>
  <c r="C514" i="3" s="1"/>
  <c r="C515" i="3" s="1"/>
  <c r="C516" i="3" s="1"/>
  <c r="C517" i="3" s="1"/>
  <c r="C518" i="3" s="1"/>
  <c r="C519" i="3" s="1"/>
  <c r="C520" i="3" s="1"/>
  <c r="C521" i="3" s="1"/>
  <c r="C522" i="3" s="1"/>
  <c r="C523" i="3" s="1"/>
  <c r="C524" i="3" s="1"/>
  <c r="C525" i="3" s="1"/>
  <c r="C526" i="3" s="1"/>
  <c r="C527" i="3" s="1"/>
  <c r="C528" i="3" s="1"/>
  <c r="C529" i="3" s="1"/>
  <c r="C530" i="3" s="1"/>
  <c r="C531" i="3" s="1"/>
  <c r="C532" i="3" s="1"/>
  <c r="C533" i="3" s="1"/>
  <c r="C534" i="3" s="1"/>
  <c r="C535" i="3" s="1"/>
  <c r="C536" i="3" s="1"/>
  <c r="C537" i="3" s="1"/>
  <c r="C538" i="3" s="1"/>
  <c r="C539" i="3" s="1"/>
  <c r="C540" i="3" s="1"/>
  <c r="C541" i="3" s="1"/>
  <c r="C542" i="3" s="1"/>
  <c r="C543" i="3" s="1"/>
  <c r="C544" i="3" s="1"/>
  <c r="C545" i="3" s="1"/>
  <c r="C546" i="3" s="1"/>
  <c r="C547" i="3" s="1"/>
  <c r="C548" i="3" s="1"/>
  <c r="C549" i="3" s="1"/>
  <c r="C550" i="3" s="1"/>
  <c r="C551" i="3" s="1"/>
  <c r="C552" i="3" s="1"/>
  <c r="C553" i="3" s="1"/>
  <c r="C554" i="3" s="1"/>
  <c r="C555" i="3" s="1"/>
  <c r="C556" i="3" s="1"/>
  <c r="C557" i="3" s="1"/>
  <c r="C558" i="3" s="1"/>
  <c r="C559" i="3" s="1"/>
  <c r="C560" i="3" s="1"/>
  <c r="C561" i="3" s="1"/>
  <c r="C562" i="3" s="1"/>
  <c r="C563" i="3" s="1"/>
  <c r="C564" i="3" s="1"/>
  <c r="C565" i="3" s="1"/>
  <c r="C566" i="3" s="1"/>
  <c r="C567" i="3" s="1"/>
  <c r="C568" i="3" s="1"/>
  <c r="C569" i="3" s="1"/>
  <c r="C570" i="3" s="1"/>
  <c r="C571" i="3" s="1"/>
  <c r="C572" i="3" s="1"/>
  <c r="C573" i="3" s="1"/>
  <c r="C574" i="3" s="1"/>
  <c r="C575" i="3" s="1"/>
  <c r="C576" i="3" s="1"/>
  <c r="C577" i="3" s="1"/>
  <c r="C578" i="3" s="1"/>
  <c r="C579" i="3" s="1"/>
  <c r="C580" i="3" s="1"/>
  <c r="C581" i="3" s="1"/>
  <c r="C582" i="3" s="1"/>
  <c r="C583" i="3" s="1"/>
  <c r="C584" i="3" s="1"/>
  <c r="C585" i="3" s="1"/>
  <c r="C586" i="3" s="1"/>
  <c r="C587" i="3" s="1"/>
  <c r="C588" i="3" s="1"/>
  <c r="C589" i="3" s="1"/>
  <c r="C590" i="3" s="1"/>
  <c r="C591" i="3" s="1"/>
  <c r="C592" i="3" s="1"/>
  <c r="C593" i="3" s="1"/>
  <c r="C594" i="3" s="1"/>
  <c r="C595" i="3" s="1"/>
  <c r="C596" i="3" s="1"/>
  <c r="C597" i="3" s="1"/>
  <c r="C598" i="3" s="1"/>
  <c r="C599" i="3" s="1"/>
  <c r="C600" i="3" s="1"/>
  <c r="C601" i="3" s="1"/>
  <c r="C602" i="3" s="1"/>
  <c r="C603" i="3" s="1"/>
  <c r="C604" i="3" s="1"/>
  <c r="C605" i="3" s="1"/>
  <c r="C606" i="3" s="1"/>
  <c r="C607" i="3" s="1"/>
  <c r="C608" i="3" s="1"/>
  <c r="C609" i="3" s="1"/>
  <c r="C610" i="3" s="1"/>
  <c r="C611" i="3" s="1"/>
  <c r="C612" i="3" s="1"/>
  <c r="C613" i="3" s="1"/>
  <c r="C614" i="3" s="1"/>
  <c r="C615" i="3" s="1"/>
  <c r="C616" i="3" s="1"/>
  <c r="C617" i="3" s="1"/>
  <c r="C618" i="3" s="1"/>
  <c r="C619" i="3" s="1"/>
  <c r="C620" i="3" s="1"/>
  <c r="C621" i="3" s="1"/>
  <c r="C622" i="3" s="1"/>
  <c r="C623" i="3" s="1"/>
  <c r="C624" i="3" s="1"/>
  <c r="C625" i="3" s="1"/>
  <c r="C626" i="3" s="1"/>
  <c r="C627" i="3" s="1"/>
  <c r="C628" i="3" s="1"/>
  <c r="C629" i="3" s="1"/>
  <c r="C630" i="3" s="1"/>
  <c r="C631" i="3" s="1"/>
  <c r="C632" i="3" s="1"/>
  <c r="C633" i="3" s="1"/>
  <c r="C634" i="3" s="1"/>
  <c r="C635" i="3" s="1"/>
  <c r="C636" i="3" s="1"/>
  <c r="C637" i="3" s="1"/>
  <c r="C638" i="3" s="1"/>
  <c r="C639" i="3" s="1"/>
  <c r="C640" i="3" s="1"/>
  <c r="C641" i="3" s="1"/>
  <c r="C642" i="3" s="1"/>
  <c r="C643" i="3" s="1"/>
  <c r="C644" i="3" s="1"/>
  <c r="C645" i="3" s="1"/>
  <c r="C646" i="3" s="1"/>
  <c r="C647" i="3" s="1"/>
  <c r="C648" i="3" s="1"/>
  <c r="C649" i="3" s="1"/>
  <c r="C650" i="3" s="1"/>
  <c r="C651" i="3" s="1"/>
  <c r="C652" i="3" s="1"/>
  <c r="C653" i="3" s="1"/>
  <c r="C654" i="3" s="1"/>
  <c r="C655" i="3" s="1"/>
  <c r="C656" i="3" s="1"/>
  <c r="C657" i="3" s="1"/>
  <c r="C658" i="3" s="1"/>
  <c r="C659" i="3" s="1"/>
  <c r="C660" i="3" s="1"/>
  <c r="C661" i="3" s="1"/>
  <c r="C662" i="3" s="1"/>
  <c r="C663" i="3" s="1"/>
  <c r="C664" i="3" s="1"/>
  <c r="C665" i="3" s="1"/>
  <c r="C666" i="3" s="1"/>
  <c r="C667" i="3" s="1"/>
  <c r="C668" i="3" s="1"/>
  <c r="C669" i="3" s="1"/>
  <c r="C670" i="3" s="1"/>
  <c r="C671" i="3" s="1"/>
  <c r="C672" i="3" s="1"/>
  <c r="C673" i="3" s="1"/>
  <c r="C674" i="3" s="1"/>
  <c r="C675" i="3" s="1"/>
  <c r="C676" i="3" s="1"/>
  <c r="C677" i="3" s="1"/>
  <c r="C678" i="3" s="1"/>
  <c r="C679" i="3" s="1"/>
  <c r="C680" i="3" s="1"/>
  <c r="C681" i="3" s="1"/>
  <c r="C682" i="3" s="1"/>
  <c r="C683" i="3" s="1"/>
  <c r="C684" i="3" s="1"/>
  <c r="C685" i="3" s="1"/>
  <c r="C686" i="3" s="1"/>
  <c r="C687" i="3" s="1"/>
  <c r="C688" i="3" s="1"/>
  <c r="C689" i="3" s="1"/>
  <c r="C690" i="3" s="1"/>
  <c r="C691" i="3" s="1"/>
  <c r="C692" i="3" s="1"/>
  <c r="C693" i="3" s="1"/>
  <c r="C694" i="3" s="1"/>
  <c r="C695" i="3" s="1"/>
  <c r="C696" i="3" s="1"/>
  <c r="C697" i="3" s="1"/>
  <c r="C698" i="3" s="1"/>
  <c r="C699" i="3" s="1"/>
  <c r="C700" i="3" s="1"/>
  <c r="C701" i="3" s="1"/>
  <c r="C702" i="3" s="1"/>
  <c r="C703" i="3" s="1"/>
  <c r="C704" i="3" s="1"/>
  <c r="C705" i="3" s="1"/>
  <c r="C706" i="3" s="1"/>
  <c r="C707" i="3" s="1"/>
  <c r="C708" i="3" s="1"/>
  <c r="C709" i="3" s="1"/>
  <c r="C710" i="3" s="1"/>
  <c r="C711" i="3" s="1"/>
  <c r="C712" i="3" s="1"/>
  <c r="C713" i="3" s="1"/>
  <c r="C714" i="3" s="1"/>
  <c r="C715" i="3" s="1"/>
  <c r="C716" i="3" s="1"/>
  <c r="C717" i="3" s="1"/>
  <c r="C718" i="3" s="1"/>
  <c r="C719" i="3" s="1"/>
  <c r="C720" i="3" s="1"/>
  <c r="C721" i="3" s="1"/>
  <c r="C722" i="3" s="1"/>
  <c r="C723" i="3" s="1"/>
  <c r="C724" i="3" s="1"/>
  <c r="C725" i="3" s="1"/>
  <c r="C726" i="3" s="1"/>
  <c r="C727" i="3" s="1"/>
  <c r="C728" i="3" s="1"/>
  <c r="C729" i="3" s="1"/>
  <c r="C730" i="3" s="1"/>
  <c r="C731" i="3" s="1"/>
  <c r="C732" i="3" s="1"/>
  <c r="C733" i="3" s="1"/>
  <c r="C734" i="3" s="1"/>
  <c r="C735" i="3" s="1"/>
  <c r="C736" i="3" s="1"/>
  <c r="C737" i="3" s="1"/>
  <c r="C738" i="3" s="1"/>
  <c r="C739" i="3" s="1"/>
  <c r="C740" i="3" s="1"/>
  <c r="C741" i="3" s="1"/>
  <c r="C742" i="3" s="1"/>
  <c r="C743" i="3" s="1"/>
  <c r="C744" i="3" s="1"/>
  <c r="C745" i="3" s="1"/>
  <c r="C746" i="3" s="1"/>
  <c r="C747" i="3" s="1"/>
  <c r="C748" i="3" s="1"/>
  <c r="C749" i="3" s="1"/>
  <c r="C750" i="3" s="1"/>
  <c r="C751" i="3" s="1"/>
  <c r="C752" i="3" s="1"/>
  <c r="C753" i="3" s="1"/>
  <c r="C754" i="3" s="1"/>
  <c r="C755" i="3" s="1"/>
  <c r="C756" i="3" s="1"/>
  <c r="C757" i="3" s="1"/>
  <c r="C758" i="3" s="1"/>
  <c r="C759" i="3" s="1"/>
  <c r="C760" i="3" s="1"/>
  <c r="C761" i="3" s="1"/>
  <c r="C762" i="3" s="1"/>
  <c r="C763" i="3" s="1"/>
  <c r="C764" i="3" s="1"/>
  <c r="C765" i="3" s="1"/>
  <c r="C766" i="3" s="1"/>
  <c r="C767" i="3" s="1"/>
  <c r="C768" i="3" s="1"/>
  <c r="C769" i="3" s="1"/>
  <c r="C770" i="3" s="1"/>
  <c r="C771" i="3" s="1"/>
  <c r="C772" i="3" s="1"/>
  <c r="C773" i="3" s="1"/>
  <c r="C774" i="3" s="1"/>
  <c r="C775" i="3" s="1"/>
  <c r="C776" i="3" s="1"/>
  <c r="C777" i="3" s="1"/>
  <c r="C778" i="3" s="1"/>
  <c r="C779" i="3" s="1"/>
  <c r="C780" i="3" s="1"/>
  <c r="C781" i="3" s="1"/>
  <c r="C782" i="3" s="1"/>
  <c r="C783" i="3" s="1"/>
  <c r="C784" i="3" s="1"/>
  <c r="C785" i="3" s="1"/>
  <c r="C786" i="3" s="1"/>
  <c r="C787" i="3" s="1"/>
  <c r="C788" i="3" s="1"/>
  <c r="C789" i="3" s="1"/>
  <c r="C790" i="3" s="1"/>
  <c r="C791" i="3" s="1"/>
  <c r="C792" i="3" s="1"/>
  <c r="C793" i="3" s="1"/>
  <c r="C794" i="3" s="1"/>
  <c r="C795" i="3" s="1"/>
  <c r="C796" i="3" s="1"/>
  <c r="C797" i="3" s="1"/>
  <c r="C798" i="3" s="1"/>
  <c r="C799" i="3" s="1"/>
  <c r="C800" i="3" s="1"/>
  <c r="C801" i="3" s="1"/>
  <c r="C802" i="3" s="1"/>
  <c r="C803" i="3" s="1"/>
  <c r="C804" i="3" s="1"/>
  <c r="C805" i="3" s="1"/>
  <c r="C806" i="3" s="1"/>
  <c r="C807" i="3" s="1"/>
  <c r="C808" i="3" s="1"/>
  <c r="C809" i="3" s="1"/>
  <c r="C810" i="3" s="1"/>
  <c r="C811" i="3" s="1"/>
  <c r="C812" i="3" s="1"/>
  <c r="C813" i="3" s="1"/>
  <c r="C814" i="3" s="1"/>
  <c r="C815" i="3" s="1"/>
  <c r="C816" i="3" s="1"/>
  <c r="C817" i="3" s="1"/>
  <c r="C818" i="3" s="1"/>
  <c r="C819" i="3" s="1"/>
  <c r="C820" i="3" s="1"/>
  <c r="C821" i="3" s="1"/>
  <c r="C822" i="3" s="1"/>
  <c r="C823" i="3" s="1"/>
  <c r="C824" i="3" s="1"/>
  <c r="C825" i="3" s="1"/>
  <c r="C826" i="3" s="1"/>
  <c r="C827" i="3" s="1"/>
  <c r="C828" i="3" s="1"/>
  <c r="C829" i="3" s="1"/>
  <c r="C830" i="3" s="1"/>
  <c r="C831" i="3" s="1"/>
  <c r="C832" i="3" s="1"/>
  <c r="C833" i="3" s="1"/>
  <c r="C834" i="3" s="1"/>
  <c r="C835" i="3" s="1"/>
  <c r="C836" i="3" s="1"/>
  <c r="C837" i="3" s="1"/>
  <c r="C838" i="3" s="1"/>
  <c r="C839" i="3" s="1"/>
  <c r="C840" i="3" s="1"/>
  <c r="C841" i="3" s="1"/>
  <c r="C842" i="3" s="1"/>
  <c r="C843" i="3" s="1"/>
  <c r="C844" i="3" s="1"/>
  <c r="C845" i="3" s="1"/>
  <c r="C846" i="3" s="1"/>
  <c r="C847" i="3" s="1"/>
  <c r="C848" i="3" s="1"/>
  <c r="C849" i="3" s="1"/>
  <c r="C850" i="3" s="1"/>
  <c r="C851" i="3" s="1"/>
  <c r="C852" i="3" s="1"/>
  <c r="C853" i="3" s="1"/>
  <c r="C854" i="3" s="1"/>
  <c r="C855" i="3" s="1"/>
  <c r="C856" i="3" s="1"/>
  <c r="C857" i="3" s="1"/>
  <c r="C858" i="3" s="1"/>
  <c r="C859" i="3" s="1"/>
  <c r="C860" i="3" s="1"/>
  <c r="C861" i="3" s="1"/>
  <c r="C862" i="3" s="1"/>
  <c r="C863" i="3" s="1"/>
  <c r="C864" i="3" s="1"/>
  <c r="C865" i="3" s="1"/>
  <c r="C866" i="3" s="1"/>
  <c r="C867" i="3" s="1"/>
  <c r="C868" i="3" s="1"/>
  <c r="C869" i="3" s="1"/>
  <c r="C870" i="3" s="1"/>
  <c r="C871" i="3" s="1"/>
  <c r="C872" i="3" s="1"/>
  <c r="C873" i="3" s="1"/>
  <c r="C874" i="3" s="1"/>
  <c r="C875" i="3" s="1"/>
  <c r="C876" i="3" s="1"/>
  <c r="C877" i="3" s="1"/>
  <c r="C878" i="3" s="1"/>
  <c r="C879" i="3" s="1"/>
  <c r="C880" i="3" s="1"/>
  <c r="C881" i="3" s="1"/>
  <c r="C882" i="3" s="1"/>
  <c r="C883" i="3" s="1"/>
  <c r="C884" i="3" s="1"/>
  <c r="C885" i="3" s="1"/>
  <c r="C886" i="3" s="1"/>
  <c r="C887" i="3" s="1"/>
  <c r="C888" i="3" s="1"/>
  <c r="C889" i="3" s="1"/>
  <c r="C890" i="3" s="1"/>
  <c r="C891" i="3" s="1"/>
  <c r="C892" i="3" s="1"/>
  <c r="C893" i="3" s="1"/>
  <c r="C894" i="3" s="1"/>
  <c r="C895" i="3" s="1"/>
  <c r="C896" i="3" s="1"/>
  <c r="C897" i="3" s="1"/>
  <c r="C898" i="3" s="1"/>
  <c r="C899" i="3" s="1"/>
  <c r="C900" i="3" s="1"/>
  <c r="C901" i="3" s="1"/>
  <c r="C902" i="3" s="1"/>
  <c r="C903" i="3" s="1"/>
  <c r="C904" i="3" s="1"/>
  <c r="C905" i="3" s="1"/>
  <c r="C906" i="3" s="1"/>
  <c r="C907" i="3" s="1"/>
  <c r="C908" i="3" s="1"/>
  <c r="C909" i="3" s="1"/>
  <c r="C910" i="3" s="1"/>
  <c r="C911" i="3" s="1"/>
  <c r="C912" i="3" s="1"/>
  <c r="C913" i="3" s="1"/>
  <c r="C914" i="3" s="1"/>
  <c r="C915" i="3" s="1"/>
  <c r="C916" i="3" s="1"/>
  <c r="C917" i="3" s="1"/>
  <c r="C918" i="3" s="1"/>
  <c r="C919" i="3" s="1"/>
  <c r="C920" i="3" s="1"/>
  <c r="C921" i="3" s="1"/>
  <c r="C922" i="3" s="1"/>
  <c r="C923" i="3" s="1"/>
  <c r="C924" i="3" s="1"/>
  <c r="C925" i="3" s="1"/>
  <c r="C926" i="3" s="1"/>
  <c r="C927" i="3" s="1"/>
  <c r="C928" i="3" s="1"/>
  <c r="C929" i="3" s="1"/>
  <c r="C930" i="3" s="1"/>
  <c r="C931" i="3" s="1"/>
  <c r="C932" i="3" s="1"/>
  <c r="C933" i="3" s="1"/>
  <c r="C934" i="3" s="1"/>
  <c r="C935" i="3" s="1"/>
  <c r="C936" i="3" s="1"/>
  <c r="C937" i="3" s="1"/>
  <c r="C938" i="3" s="1"/>
  <c r="C939" i="3" s="1"/>
  <c r="C940" i="3" s="1"/>
  <c r="C941" i="3" s="1"/>
  <c r="C942" i="3" s="1"/>
  <c r="C943" i="3" s="1"/>
  <c r="C944" i="3" s="1"/>
  <c r="C945" i="3" s="1"/>
  <c r="C946" i="3" s="1"/>
  <c r="C947" i="3" s="1"/>
  <c r="C948" i="3" s="1"/>
  <c r="C949" i="3" s="1"/>
  <c r="C950" i="3" s="1"/>
  <c r="C951" i="3" s="1"/>
  <c r="C952" i="3" s="1"/>
  <c r="C953" i="3" s="1"/>
  <c r="C954" i="3" s="1"/>
  <c r="C955" i="3" s="1"/>
  <c r="C956" i="3" s="1"/>
  <c r="C957" i="3" s="1"/>
  <c r="C958" i="3" s="1"/>
  <c r="C959" i="3" s="1"/>
  <c r="C960" i="3" s="1"/>
  <c r="C961" i="3" s="1"/>
  <c r="C962" i="3" s="1"/>
  <c r="C963" i="3" s="1"/>
  <c r="C964" i="3" s="1"/>
  <c r="C965" i="3" s="1"/>
  <c r="C966" i="3" s="1"/>
  <c r="C967" i="3" s="1"/>
  <c r="C968" i="3" s="1"/>
  <c r="C969" i="3" s="1"/>
  <c r="C970" i="3" s="1"/>
  <c r="C971" i="3" s="1"/>
  <c r="C972" i="3" s="1"/>
  <c r="C973" i="3" s="1"/>
  <c r="C974" i="3" s="1"/>
  <c r="C975" i="3" s="1"/>
  <c r="C976" i="3" s="1"/>
  <c r="C977" i="3" s="1"/>
  <c r="C978" i="3" s="1"/>
  <c r="C979" i="3" s="1"/>
  <c r="C980" i="3" s="1"/>
  <c r="C981" i="3" s="1"/>
  <c r="C982" i="3" s="1"/>
  <c r="C983" i="3" s="1"/>
  <c r="C984" i="3" s="1"/>
  <c r="C985" i="3" s="1"/>
  <c r="C986" i="3" s="1"/>
  <c r="C987" i="3" s="1"/>
  <c r="C988" i="3" s="1"/>
  <c r="C989" i="3" s="1"/>
  <c r="C990" i="3" s="1"/>
  <c r="C991" i="3" s="1"/>
  <c r="C992" i="3" s="1"/>
  <c r="C993" i="3" s="1"/>
  <c r="C994" i="3" s="1"/>
  <c r="C995" i="3" s="1"/>
  <c r="C996" i="3" s="1"/>
  <c r="C997" i="3" s="1"/>
  <c r="C998" i="3" s="1"/>
  <c r="C999" i="3" s="1"/>
  <c r="C1000" i="3" s="1"/>
  <c r="F31" i="2"/>
  <c r="F87" i="2"/>
  <c r="F149" i="2"/>
  <c r="F43" i="2"/>
  <c r="F82" i="2"/>
  <c r="F99" i="2"/>
  <c r="F32" i="2"/>
  <c r="F71" i="2"/>
  <c r="F132" i="2"/>
  <c r="F141" i="2"/>
  <c r="F95" i="2"/>
  <c r="C14" i="15"/>
  <c r="AW14" i="15"/>
  <c r="AY14" i="15" s="1"/>
  <c r="C14" i="9"/>
  <c r="C14" i="16"/>
  <c r="C15" i="16" s="1"/>
  <c r="D15" i="16" s="1"/>
  <c r="F11" i="2"/>
  <c r="F23" i="2"/>
  <c r="F63" i="2"/>
  <c r="F103" i="2"/>
  <c r="F133" i="2"/>
  <c r="F139" i="2"/>
  <c r="F5" i="2"/>
  <c r="C2" i="3"/>
  <c r="C4" i="3"/>
  <c r="C5" i="3" s="1"/>
  <c r="F84" i="2"/>
  <c r="F117" i="2"/>
  <c r="F147" i="2"/>
  <c r="F72" i="2"/>
  <c r="AW14" i="1"/>
  <c r="AT14" i="14"/>
  <c r="AT15" i="14" s="1"/>
  <c r="AU15" i="14" s="1"/>
  <c r="AV15" i="14" s="1"/>
  <c r="AW14" i="10"/>
  <c r="AY14" i="10"/>
  <c r="F107" i="2"/>
  <c r="C3" i="3"/>
  <c r="AW14" i="16"/>
  <c r="AY14" i="16" s="1"/>
  <c r="AW15" i="9"/>
  <c r="AY15" i="9" s="1"/>
  <c r="AT14" i="7"/>
  <c r="AT14" i="11"/>
  <c r="AT15" i="11" s="1"/>
  <c r="AT14" i="8"/>
  <c r="AU14" i="8" s="1"/>
  <c r="AW14" i="6"/>
  <c r="F27" i="2"/>
  <c r="C14" i="13"/>
  <c r="D14" i="13" s="1"/>
  <c r="E14" i="13" s="1"/>
  <c r="C14" i="10"/>
  <c r="D14" i="10" s="1"/>
  <c r="E14" i="10" s="1"/>
  <c r="F35" i="2"/>
  <c r="AT14" i="1"/>
  <c r="AW14" i="11"/>
  <c r="AY14" i="11"/>
  <c r="C14" i="14"/>
  <c r="C15" i="14" s="1"/>
  <c r="AW14" i="13"/>
  <c r="AY14" i="13" s="1"/>
  <c r="AT14" i="10"/>
  <c r="AT15" i="10" s="1"/>
  <c r="AU15" i="10" s="1"/>
  <c r="AV15" i="10" s="1"/>
  <c r="C14" i="6"/>
  <c r="C15" i="6" s="1"/>
  <c r="C15" i="9"/>
  <c r="C16" i="9" s="1"/>
  <c r="C17" i="9" s="1"/>
  <c r="C18" i="9" s="1"/>
  <c r="F143" i="2"/>
  <c r="C14" i="11"/>
  <c r="C15" i="11" s="1"/>
  <c r="D15" i="11" s="1"/>
  <c r="AW14" i="9"/>
  <c r="AY14" i="9"/>
  <c r="C14" i="8"/>
  <c r="C15" i="8" s="1"/>
  <c r="F7" i="2"/>
  <c r="AW14" i="14"/>
  <c r="AY14" i="14" s="1"/>
  <c r="F46" i="2"/>
  <c r="AW14" i="7"/>
  <c r="AY14" i="7" s="1"/>
  <c r="AT14" i="9"/>
  <c r="F67" i="2"/>
  <c r="AT14" i="15"/>
  <c r="AW14" i="12"/>
  <c r="AY14" i="12"/>
  <c r="AT14" i="6"/>
  <c r="AT15" i="6" s="1"/>
  <c r="AT14" i="13"/>
  <c r="AU14" i="13" s="1"/>
  <c r="AV14" i="13" s="1"/>
  <c r="D14" i="16"/>
  <c r="E14" i="16"/>
  <c r="AU14" i="6"/>
  <c r="AV14" i="6" s="1"/>
  <c r="D14" i="6"/>
  <c r="E14" i="6" s="1"/>
  <c r="C15" i="13"/>
  <c r="C16" i="13" s="1"/>
  <c r="D14" i="1"/>
  <c r="E14" i="1" s="1"/>
  <c r="C15" i="1"/>
  <c r="C16" i="1" s="1"/>
  <c r="D16" i="1" s="1"/>
  <c r="E16" i="1" s="1"/>
  <c r="AX17" i="11"/>
  <c r="AW18" i="11" s="1"/>
  <c r="AY18" i="11" s="1"/>
  <c r="AU14" i="16"/>
  <c r="AV14" i="16"/>
  <c r="AT15" i="16"/>
  <c r="AT15" i="8"/>
  <c r="AU15" i="8" s="1"/>
  <c r="AV15" i="8" s="1"/>
  <c r="AV14" i="8"/>
  <c r="AU14" i="10"/>
  <c r="AV14" i="10" s="1"/>
  <c r="D14" i="11"/>
  <c r="E14" i="11" s="1"/>
  <c r="AT15" i="7"/>
  <c r="AU14" i="7"/>
  <c r="AV14" i="7" s="1"/>
  <c r="D15" i="9"/>
  <c r="E15" i="9" s="1"/>
  <c r="C15" i="10"/>
  <c r="D15" i="10" s="1"/>
  <c r="E15" i="10" s="1"/>
  <c r="D14" i="12"/>
  <c r="E14" i="12" s="1"/>
  <c r="E15" i="11"/>
  <c r="C16" i="11"/>
  <c r="C17" i="11" s="1"/>
  <c r="AX18" i="11"/>
  <c r="AW19" i="11" s="1"/>
  <c r="AT16" i="10"/>
  <c r="AU16" i="10" s="1"/>
  <c r="AV16" i="10" s="1"/>
  <c r="D16" i="9"/>
  <c r="E16" i="9" s="1"/>
  <c r="E15" i="16"/>
  <c r="C16" i="16"/>
  <c r="C17" i="16" s="1"/>
  <c r="D17" i="16" s="1"/>
  <c r="E17" i="16" s="1"/>
  <c r="AT16" i="8"/>
  <c r="AU16" i="8" s="1"/>
  <c r="AV16" i="8" s="1"/>
  <c r="AT16" i="7"/>
  <c r="AU15" i="7"/>
  <c r="AV15" i="7" s="1"/>
  <c r="AU15" i="16"/>
  <c r="AV15" i="16" s="1"/>
  <c r="AT16" i="16"/>
  <c r="AU16" i="16" s="1"/>
  <c r="AV16" i="16" s="1"/>
  <c r="D17" i="9"/>
  <c r="E17" i="9" s="1"/>
  <c r="AT17" i="16"/>
  <c r="AT17" i="8"/>
  <c r="C19" i="9"/>
  <c r="D19" i="9" s="1"/>
  <c r="E19" i="9" s="1"/>
  <c r="D18" i="9"/>
  <c r="E18" i="9" s="1"/>
  <c r="C18" i="16"/>
  <c r="C19" i="16" s="1"/>
  <c r="C20" i="9"/>
  <c r="C21" i="9" s="1"/>
  <c r="D18" i="16"/>
  <c r="E18" i="16" s="1"/>
  <c r="C16" i="8" l="1"/>
  <c r="D15" i="8"/>
  <c r="E15" i="8" s="1"/>
  <c r="AW16" i="16"/>
  <c r="AY16" i="16" s="1"/>
  <c r="AX16" i="16"/>
  <c r="AW16" i="6"/>
  <c r="AX16" i="6"/>
  <c r="AW17" i="6" s="1"/>
  <c r="C16" i="14"/>
  <c r="D15" i="14"/>
  <c r="E15" i="14" s="1"/>
  <c r="AU15" i="11"/>
  <c r="AV15" i="11" s="1"/>
  <c r="AT16" i="11"/>
  <c r="AT17" i="11" s="1"/>
  <c r="C16" i="6"/>
  <c r="D15" i="6"/>
  <c r="E15" i="6" s="1"/>
  <c r="AX17" i="9"/>
  <c r="AW17" i="9"/>
  <c r="AY16" i="9"/>
  <c r="D14" i="8"/>
  <c r="E14" i="8" s="1"/>
  <c r="AW17" i="13"/>
  <c r="AU14" i="11"/>
  <c r="AV14" i="11" s="1"/>
  <c r="C15" i="7"/>
  <c r="AW23" i="14"/>
  <c r="AY23" i="14" s="1"/>
  <c r="AX15" i="12"/>
  <c r="D15" i="13"/>
  <c r="E15" i="13" s="1"/>
  <c r="D20" i="9"/>
  <c r="E20" i="9" s="1"/>
  <c r="D16" i="11"/>
  <c r="E16" i="11" s="1"/>
  <c r="D14" i="14"/>
  <c r="E14" i="14" s="1"/>
  <c r="AW16" i="11"/>
  <c r="AY16" i="11" s="1"/>
  <c r="AY15" i="15"/>
  <c r="AY14" i="6"/>
  <c r="C17" i="1"/>
  <c r="AU14" i="14"/>
  <c r="AV14" i="14" s="1"/>
  <c r="AT16" i="9"/>
  <c r="AT15" i="13"/>
  <c r="AT16" i="13" s="1"/>
  <c r="AY14" i="1"/>
  <c r="AT15" i="12"/>
  <c r="F9" i="2"/>
  <c r="AX16" i="7"/>
  <c r="D15" i="1"/>
  <c r="E15" i="1" s="1"/>
  <c r="AW16" i="14"/>
  <c r="AY16" i="14" s="1"/>
  <c r="AW15" i="14"/>
  <c r="AY15" i="14" s="1"/>
  <c r="AX19" i="11"/>
  <c r="AY19" i="11" s="1"/>
  <c r="AY15" i="16"/>
  <c r="AT17" i="10"/>
  <c r="AY15" i="11"/>
  <c r="AW15" i="6"/>
  <c r="AY15" i="6" s="1"/>
  <c r="AW20" i="14"/>
  <c r="AY20" i="14" s="1"/>
  <c r="AT17" i="7"/>
  <c r="AU16" i="7"/>
  <c r="AV16" i="7" s="1"/>
  <c r="AU15" i="13"/>
  <c r="AV15" i="13" s="1"/>
  <c r="C18" i="1"/>
  <c r="D17" i="1"/>
  <c r="E17" i="1" s="1"/>
  <c r="D16" i="14"/>
  <c r="E16" i="14" s="1"/>
  <c r="C17" i="14"/>
  <c r="AY15" i="12"/>
  <c r="AX16" i="12"/>
  <c r="AW16" i="12"/>
  <c r="AT18" i="8"/>
  <c r="AU17" i="8"/>
  <c r="AV17" i="8" s="1"/>
  <c r="C17" i="13"/>
  <c r="D16" i="13"/>
  <c r="E16" i="13" s="1"/>
  <c r="C15" i="15"/>
  <c r="D14" i="15"/>
  <c r="E14" i="15" s="1"/>
  <c r="C17" i="8"/>
  <c r="D16" i="8"/>
  <c r="E16" i="8" s="1"/>
  <c r="C20" i="16"/>
  <c r="D19" i="16"/>
  <c r="E19" i="16" s="1"/>
  <c r="D17" i="11"/>
  <c r="E17" i="11" s="1"/>
  <c r="C18" i="11"/>
  <c r="AW18" i="13"/>
  <c r="AX18" i="13"/>
  <c r="D21" i="9"/>
  <c r="E21" i="9" s="1"/>
  <c r="C22" i="9"/>
  <c r="AU14" i="1"/>
  <c r="AV14" i="1" s="1"/>
  <c r="AT15" i="1"/>
  <c r="C16" i="10"/>
  <c r="AU14" i="15"/>
  <c r="AV14" i="15" s="1"/>
  <c r="AT15" i="15"/>
  <c r="AU17" i="16"/>
  <c r="AV17" i="16" s="1"/>
  <c r="AT18" i="16"/>
  <c r="AX17" i="15"/>
  <c r="AW17" i="15"/>
  <c r="AY17" i="15" s="1"/>
  <c r="AT16" i="14"/>
  <c r="AX17" i="1"/>
  <c r="AW17" i="1"/>
  <c r="AU15" i="6"/>
  <c r="AV15" i="6" s="1"/>
  <c r="AT16" i="6"/>
  <c r="AT18" i="10"/>
  <c r="AU17" i="10"/>
  <c r="AV17" i="10" s="1"/>
  <c r="AY16" i="6"/>
  <c r="AX17" i="6"/>
  <c r="AY15" i="8"/>
  <c r="AW16" i="8"/>
  <c r="AX16" i="8"/>
  <c r="D16" i="16"/>
  <c r="E16" i="16" s="1"/>
  <c r="AY17" i="13"/>
  <c r="AU16" i="11"/>
  <c r="AV16" i="11" s="1"/>
  <c r="AX16" i="10"/>
  <c r="AW16" i="10"/>
  <c r="AY16" i="10" s="1"/>
  <c r="AW16" i="1"/>
  <c r="AY16" i="1" s="1"/>
  <c r="AY15" i="1"/>
  <c r="AX18" i="9"/>
  <c r="AW18" i="9"/>
  <c r="AY16" i="15"/>
  <c r="AW22" i="14"/>
  <c r="AY22" i="14" s="1"/>
  <c r="AX24" i="14"/>
  <c r="AW18" i="14"/>
  <c r="AY18" i="14" s="1"/>
  <c r="F98" i="2"/>
  <c r="F55" i="2"/>
  <c r="F138" i="2"/>
  <c r="F39" i="2"/>
  <c r="F56" i="2"/>
  <c r="F123" i="2"/>
  <c r="F51" i="2"/>
  <c r="F105" i="2"/>
  <c r="F73" i="2"/>
  <c r="F41" i="2"/>
  <c r="AW19" i="14"/>
  <c r="AY19" i="14" s="1"/>
  <c r="AY17" i="9" l="1"/>
  <c r="AX17" i="7"/>
  <c r="AW17" i="7"/>
  <c r="AY17" i="7" s="1"/>
  <c r="AY16" i="8"/>
  <c r="C16" i="7"/>
  <c r="D15" i="7"/>
  <c r="E15" i="7" s="1"/>
  <c r="D16" i="6"/>
  <c r="E16" i="6" s="1"/>
  <c r="C17" i="6"/>
  <c r="AY16" i="12"/>
  <c r="AT16" i="12"/>
  <c r="AU15" i="12"/>
  <c r="AV15" i="12" s="1"/>
  <c r="AX17" i="16"/>
  <c r="AW17" i="16"/>
  <c r="AT18" i="11"/>
  <c r="AU17" i="11"/>
  <c r="AV17" i="11" s="1"/>
  <c r="AX20" i="11"/>
  <c r="AW20" i="11"/>
  <c r="AY20" i="11" s="1"/>
  <c r="AU16" i="9"/>
  <c r="AV16" i="9" s="1"/>
  <c r="AT17" i="9"/>
  <c r="AY16" i="7"/>
  <c r="C17" i="10"/>
  <c r="D16" i="10"/>
  <c r="E16" i="10" s="1"/>
  <c r="AT19" i="8"/>
  <c r="AU18" i="8"/>
  <c r="AV18" i="8" s="1"/>
  <c r="AX25" i="14"/>
  <c r="AW25" i="14"/>
  <c r="AY24" i="14"/>
  <c r="AU16" i="6"/>
  <c r="AV16" i="6" s="1"/>
  <c r="AT17" i="6"/>
  <c r="AT16" i="1"/>
  <c r="AU15" i="1"/>
  <c r="AV15" i="1" s="1"/>
  <c r="AW17" i="8"/>
  <c r="AX17" i="8"/>
  <c r="C23" i="9"/>
  <c r="D22" i="9"/>
  <c r="E22" i="9" s="1"/>
  <c r="D17" i="14"/>
  <c r="E17" i="14" s="1"/>
  <c r="C18" i="14"/>
  <c r="D20" i="16"/>
  <c r="E20" i="16" s="1"/>
  <c r="C21" i="16"/>
  <c r="AW17" i="10"/>
  <c r="AX17" i="10"/>
  <c r="AX18" i="6"/>
  <c r="AW18" i="6"/>
  <c r="AY18" i="13"/>
  <c r="C18" i="8"/>
  <c r="D17" i="8"/>
  <c r="E17" i="8" s="1"/>
  <c r="AW17" i="12"/>
  <c r="AX17" i="12"/>
  <c r="D18" i="1"/>
  <c r="E18" i="1" s="1"/>
  <c r="C19" i="1"/>
  <c r="AX18" i="15"/>
  <c r="AW18" i="15"/>
  <c r="AX19" i="13"/>
  <c r="AW19" i="13"/>
  <c r="AY19" i="13" s="1"/>
  <c r="AY17" i="1"/>
  <c r="C19" i="11"/>
  <c r="D18" i="11"/>
  <c r="E18" i="11" s="1"/>
  <c r="AY17" i="6"/>
  <c r="AU16" i="13"/>
  <c r="AV16" i="13" s="1"/>
  <c r="AT17" i="13"/>
  <c r="AY18" i="9"/>
  <c r="AX18" i="1"/>
  <c r="AW18" i="1"/>
  <c r="AT19" i="16"/>
  <c r="AU18" i="16"/>
  <c r="AV18" i="16" s="1"/>
  <c r="D15" i="15"/>
  <c r="E15" i="15" s="1"/>
  <c r="C16" i="15"/>
  <c r="AX19" i="9"/>
  <c r="AW19" i="9"/>
  <c r="AT19" i="10"/>
  <c r="AU18" i="10"/>
  <c r="AV18" i="10" s="1"/>
  <c r="AU16" i="14"/>
  <c r="AV16" i="14" s="1"/>
  <c r="AT17" i="14"/>
  <c r="AU15" i="15"/>
  <c r="AV15" i="15" s="1"/>
  <c r="AT16" i="15"/>
  <c r="C18" i="13"/>
  <c r="D17" i="13"/>
  <c r="E17" i="13" s="1"/>
  <c r="AT18" i="7"/>
  <c r="AU17" i="7"/>
  <c r="AV17" i="7" s="1"/>
  <c r="AW21" i="11" l="1"/>
  <c r="AX21" i="11"/>
  <c r="C18" i="6"/>
  <c r="D17" i="6"/>
  <c r="E17" i="6" s="1"/>
  <c r="AT19" i="11"/>
  <c r="AU18" i="11"/>
  <c r="AV18" i="11" s="1"/>
  <c r="AY17" i="16"/>
  <c r="D16" i="7"/>
  <c r="E16" i="7" s="1"/>
  <c r="C17" i="7"/>
  <c r="AX18" i="16"/>
  <c r="AW18" i="16"/>
  <c r="AY18" i="16" s="1"/>
  <c r="AT18" i="9"/>
  <c r="AU17" i="9"/>
  <c r="AV17" i="9" s="1"/>
  <c r="AT17" i="12"/>
  <c r="AU16" i="12"/>
  <c r="AV16" i="12" s="1"/>
  <c r="AX18" i="7"/>
  <c r="AW18" i="7"/>
  <c r="AU18" i="7"/>
  <c r="AV18" i="7" s="1"/>
  <c r="AT19" i="7"/>
  <c r="C24" i="9"/>
  <c r="D23" i="9"/>
  <c r="E23" i="9" s="1"/>
  <c r="AX26" i="14"/>
  <c r="AW26" i="14"/>
  <c r="C22" i="16"/>
  <c r="D21" i="16"/>
  <c r="E21" i="16" s="1"/>
  <c r="AU16" i="1"/>
  <c r="AV16" i="1" s="1"/>
  <c r="AT17" i="1"/>
  <c r="C20" i="1"/>
  <c r="D19" i="1"/>
  <c r="E19" i="1" s="1"/>
  <c r="AT18" i="13"/>
  <c r="AU17" i="13"/>
  <c r="AV17" i="13" s="1"/>
  <c r="AW18" i="12"/>
  <c r="AX18" i="12"/>
  <c r="AU19" i="10"/>
  <c r="AV19" i="10" s="1"/>
  <c r="AT20" i="10"/>
  <c r="AY17" i="12"/>
  <c r="AX19" i="1"/>
  <c r="AW19" i="1"/>
  <c r="AY19" i="1" s="1"/>
  <c r="D18" i="13"/>
  <c r="E18" i="13" s="1"/>
  <c r="C19" i="13"/>
  <c r="AY19" i="9"/>
  <c r="AT20" i="16"/>
  <c r="AU19" i="16"/>
  <c r="AV19" i="16" s="1"/>
  <c r="AX20" i="13"/>
  <c r="AW20" i="13"/>
  <c r="AY18" i="6"/>
  <c r="C19" i="14"/>
  <c r="D18" i="14"/>
  <c r="E18" i="14" s="1"/>
  <c r="AT18" i="6"/>
  <c r="AU17" i="6"/>
  <c r="AV17" i="6" s="1"/>
  <c r="AT20" i="8"/>
  <c r="AU19" i="8"/>
  <c r="AV19" i="8" s="1"/>
  <c r="AW20" i="9"/>
  <c r="AX20" i="9"/>
  <c r="AY18" i="1"/>
  <c r="AY18" i="15"/>
  <c r="AX19" i="6"/>
  <c r="AW19" i="6"/>
  <c r="AX18" i="8"/>
  <c r="AW18" i="8"/>
  <c r="AT17" i="15"/>
  <c r="AU16" i="15"/>
  <c r="AV16" i="15" s="1"/>
  <c r="AU17" i="14"/>
  <c r="AV17" i="14" s="1"/>
  <c r="AT18" i="14"/>
  <c r="AX19" i="15"/>
  <c r="AW19" i="15"/>
  <c r="AY19" i="15" s="1"/>
  <c r="C19" i="8"/>
  <c r="D18" i="8"/>
  <c r="E18" i="8" s="1"/>
  <c r="AX18" i="10"/>
  <c r="AW18" i="10"/>
  <c r="AY17" i="8"/>
  <c r="D16" i="15"/>
  <c r="E16" i="15" s="1"/>
  <c r="C17" i="15"/>
  <c r="C20" i="11"/>
  <c r="D19" i="11"/>
  <c r="E19" i="11" s="1"/>
  <c r="AY17" i="10"/>
  <c r="AY25" i="14"/>
  <c r="C18" i="10"/>
  <c r="D17" i="10"/>
  <c r="E17" i="10" s="1"/>
  <c r="AX19" i="7" l="1"/>
  <c r="AW19" i="7"/>
  <c r="AY19" i="7" s="1"/>
  <c r="AT18" i="12"/>
  <c r="AU17" i="12"/>
  <c r="AV17" i="12" s="1"/>
  <c r="AU19" i="11"/>
  <c r="AV19" i="11" s="1"/>
  <c r="AT20" i="11"/>
  <c r="AU18" i="9"/>
  <c r="AV18" i="9" s="1"/>
  <c r="AT19" i="9"/>
  <c r="AY20" i="9"/>
  <c r="C19" i="6"/>
  <c r="D18" i="6"/>
  <c r="E18" i="6" s="1"/>
  <c r="AW19" i="16"/>
  <c r="AY19" i="16" s="1"/>
  <c r="AX19" i="16"/>
  <c r="AW22" i="11"/>
  <c r="AX22" i="11"/>
  <c r="AY18" i="7"/>
  <c r="D17" i="7"/>
  <c r="E17" i="7" s="1"/>
  <c r="C18" i="7"/>
  <c r="AY21" i="11"/>
  <c r="C20" i="8"/>
  <c r="D19" i="8"/>
  <c r="E19" i="8" s="1"/>
  <c r="AY19" i="6"/>
  <c r="AX27" i="14"/>
  <c r="AW27" i="14"/>
  <c r="C19" i="10"/>
  <c r="D18" i="10"/>
  <c r="E18" i="10" s="1"/>
  <c r="AW20" i="15"/>
  <c r="AY20" i="15" s="1"/>
  <c r="AX20" i="15"/>
  <c r="AU17" i="15"/>
  <c r="AV17" i="15" s="1"/>
  <c r="AT18" i="15"/>
  <c r="D19" i="14"/>
  <c r="E19" i="14" s="1"/>
  <c r="C20" i="14"/>
  <c r="AU20" i="8"/>
  <c r="AV20" i="8" s="1"/>
  <c r="AT21" i="8"/>
  <c r="AX19" i="12"/>
  <c r="AW19" i="12"/>
  <c r="C25" i="9"/>
  <c r="D24" i="9"/>
  <c r="E24" i="9" s="1"/>
  <c r="C18" i="15"/>
  <c r="D17" i="15"/>
  <c r="E17" i="15" s="1"/>
  <c r="AX20" i="6"/>
  <c r="AW20" i="6"/>
  <c r="AY18" i="12"/>
  <c r="AX20" i="1"/>
  <c r="AW20" i="1"/>
  <c r="AY20" i="1" s="1"/>
  <c r="AY18" i="10"/>
  <c r="AW21" i="9"/>
  <c r="AY21" i="9" s="1"/>
  <c r="AX21" i="9"/>
  <c r="AY20" i="13"/>
  <c r="D19" i="13"/>
  <c r="E19" i="13" s="1"/>
  <c r="C20" i="13"/>
  <c r="D20" i="1"/>
  <c r="E20" i="1" s="1"/>
  <c r="C21" i="1"/>
  <c r="C23" i="16"/>
  <c r="D22" i="16"/>
  <c r="E22" i="16" s="1"/>
  <c r="AW19" i="10"/>
  <c r="AX19" i="10"/>
  <c r="AT19" i="14"/>
  <c r="AU18" i="14"/>
  <c r="AV18" i="14" s="1"/>
  <c r="AU18" i="6"/>
  <c r="AV18" i="6" s="1"/>
  <c r="AT19" i="6"/>
  <c r="AX21" i="13"/>
  <c r="AW21" i="13"/>
  <c r="AY21" i="13" s="1"/>
  <c r="D20" i="11"/>
  <c r="E20" i="11" s="1"/>
  <c r="C21" i="11"/>
  <c r="AU20" i="16"/>
  <c r="AV20" i="16" s="1"/>
  <c r="AT21" i="16"/>
  <c r="AY18" i="8"/>
  <c r="AU18" i="13"/>
  <c r="AV18" i="13" s="1"/>
  <c r="AT19" i="13"/>
  <c r="AT18" i="1"/>
  <c r="AU17" i="1"/>
  <c r="AV17" i="1" s="1"/>
  <c r="AT20" i="7"/>
  <c r="AU19" i="7"/>
  <c r="AV19" i="7" s="1"/>
  <c r="AW19" i="8"/>
  <c r="AX19" i="8"/>
  <c r="AT21" i="10"/>
  <c r="AU20" i="10"/>
  <c r="AV20" i="10" s="1"/>
  <c r="AY26" i="14"/>
  <c r="AY19" i="12" l="1"/>
  <c r="AT20" i="9"/>
  <c r="AU19" i="9"/>
  <c r="AV19" i="9" s="1"/>
  <c r="AW23" i="11"/>
  <c r="AY23" i="11" s="1"/>
  <c r="AX23" i="11"/>
  <c r="AY22" i="11"/>
  <c r="AU20" i="11"/>
  <c r="AV20" i="11" s="1"/>
  <c r="AT21" i="11"/>
  <c r="AX20" i="16"/>
  <c r="AW20" i="16"/>
  <c r="AY20" i="16" s="1"/>
  <c r="AT19" i="12"/>
  <c r="AU18" i="12"/>
  <c r="AV18" i="12" s="1"/>
  <c r="AY19" i="10"/>
  <c r="D18" i="7"/>
  <c r="E18" i="7" s="1"/>
  <c r="C19" i="7"/>
  <c r="C20" i="6"/>
  <c r="D19" i="6"/>
  <c r="E19" i="6" s="1"/>
  <c r="AX20" i="7"/>
  <c r="AW20" i="7"/>
  <c r="AY20" i="7" s="1"/>
  <c r="AX21" i="6"/>
  <c r="AW21" i="6"/>
  <c r="C24" i="16"/>
  <c r="D23" i="16"/>
  <c r="E23" i="16" s="1"/>
  <c r="AT21" i="7"/>
  <c r="AU20" i="7"/>
  <c r="AV20" i="7" s="1"/>
  <c r="AW20" i="8"/>
  <c r="AY20" i="8" s="1"/>
  <c r="AX20" i="8"/>
  <c r="AY19" i="8"/>
  <c r="AT19" i="1"/>
  <c r="AU18" i="1"/>
  <c r="AV18" i="1" s="1"/>
  <c r="C21" i="13"/>
  <c r="D20" i="13"/>
  <c r="E20" i="13" s="1"/>
  <c r="D18" i="15"/>
  <c r="E18" i="15" s="1"/>
  <c r="C19" i="15"/>
  <c r="AX20" i="12"/>
  <c r="AW20" i="12"/>
  <c r="AY20" i="12" s="1"/>
  <c r="C20" i="10"/>
  <c r="D19" i="10"/>
  <c r="E19" i="10" s="1"/>
  <c r="C22" i="1"/>
  <c r="D21" i="1"/>
  <c r="E21" i="1" s="1"/>
  <c r="AY27" i="14"/>
  <c r="D21" i="11"/>
  <c r="E21" i="11" s="1"/>
  <c r="C22" i="11"/>
  <c r="AT20" i="6"/>
  <c r="AU19" i="6"/>
  <c r="AV19" i="6" s="1"/>
  <c r="AU21" i="10"/>
  <c r="AV21" i="10" s="1"/>
  <c r="AT22" i="10"/>
  <c r="AT22" i="16"/>
  <c r="AU21" i="16"/>
  <c r="AV21" i="16" s="1"/>
  <c r="AX22" i="13"/>
  <c r="AW22" i="13"/>
  <c r="AY22" i="13" s="1"/>
  <c r="AU19" i="14"/>
  <c r="AV19" i="14" s="1"/>
  <c r="AT20" i="14"/>
  <c r="AX21" i="1"/>
  <c r="AW21" i="1"/>
  <c r="AU18" i="15"/>
  <c r="AV18" i="15" s="1"/>
  <c r="AT19" i="15"/>
  <c r="AW28" i="14"/>
  <c r="AX28" i="14"/>
  <c r="D20" i="14"/>
  <c r="E20" i="14" s="1"/>
  <c r="C21" i="14"/>
  <c r="AU19" i="13"/>
  <c r="AV19" i="13" s="1"/>
  <c r="AT20" i="13"/>
  <c r="AW20" i="10"/>
  <c r="AX20" i="10"/>
  <c r="AW22" i="9"/>
  <c r="AY22" i="9" s="1"/>
  <c r="AX22" i="9"/>
  <c r="C26" i="9"/>
  <c r="D25" i="9"/>
  <c r="E25" i="9" s="1"/>
  <c r="AT22" i="8"/>
  <c r="AU21" i="8"/>
  <c r="AV21" i="8" s="1"/>
  <c r="AY20" i="6"/>
  <c r="AX21" i="15"/>
  <c r="AW21" i="15"/>
  <c r="C21" i="8"/>
  <c r="D20" i="8"/>
  <c r="E20" i="8" s="1"/>
  <c r="C21" i="6" l="1"/>
  <c r="D20" i="6"/>
  <c r="E20" i="6" s="1"/>
  <c r="AU21" i="11"/>
  <c r="AV21" i="11" s="1"/>
  <c r="AT22" i="11"/>
  <c r="AY20" i="10"/>
  <c r="D19" i="7"/>
  <c r="E19" i="7" s="1"/>
  <c r="C20" i="7"/>
  <c r="AY28" i="14"/>
  <c r="AY21" i="6"/>
  <c r="AW24" i="11"/>
  <c r="AX24" i="11"/>
  <c r="AT20" i="12"/>
  <c r="AU19" i="12"/>
  <c r="AV19" i="12" s="1"/>
  <c r="AW21" i="7"/>
  <c r="AY21" i="7" s="1"/>
  <c r="AX21" i="7"/>
  <c r="AT21" i="9"/>
  <c r="AU20" i="9"/>
  <c r="AV20" i="9" s="1"/>
  <c r="AW21" i="16"/>
  <c r="AX21" i="16"/>
  <c r="C22" i="14"/>
  <c r="D21" i="14"/>
  <c r="E21" i="14" s="1"/>
  <c r="C23" i="11"/>
  <c r="D22" i="11"/>
  <c r="E22" i="11" s="1"/>
  <c r="AW21" i="12"/>
  <c r="AX21" i="12"/>
  <c r="D24" i="16"/>
  <c r="E24" i="16" s="1"/>
  <c r="C25" i="16"/>
  <c r="AX23" i="13"/>
  <c r="AW23" i="13"/>
  <c r="D19" i="15"/>
  <c r="E19" i="15" s="1"/>
  <c r="C20" i="15"/>
  <c r="AT22" i="7"/>
  <c r="AU21" i="7"/>
  <c r="AV21" i="7" s="1"/>
  <c r="D26" i="9"/>
  <c r="E26" i="9" s="1"/>
  <c r="C27" i="9"/>
  <c r="AX23" i="9"/>
  <c r="AW23" i="9"/>
  <c r="AY21" i="1"/>
  <c r="AU19" i="1"/>
  <c r="AV19" i="1" s="1"/>
  <c r="AT20" i="1"/>
  <c r="AX22" i="15"/>
  <c r="AW22" i="15"/>
  <c r="AT21" i="13"/>
  <c r="AU20" i="13"/>
  <c r="AV20" i="13" s="1"/>
  <c r="AX22" i="1"/>
  <c r="AW22" i="1"/>
  <c r="AW21" i="10"/>
  <c r="AX21" i="10"/>
  <c r="AW29" i="14"/>
  <c r="AY29" i="14" s="1"/>
  <c r="AX29" i="14"/>
  <c r="AW21" i="8"/>
  <c r="AX21" i="8"/>
  <c r="C22" i="8"/>
  <c r="D21" i="8"/>
  <c r="E21" i="8" s="1"/>
  <c r="AT23" i="16"/>
  <c r="AU22" i="16"/>
  <c r="AV22" i="16" s="1"/>
  <c r="AU20" i="6"/>
  <c r="AV20" i="6" s="1"/>
  <c r="AT21" i="6"/>
  <c r="D20" i="10"/>
  <c r="E20" i="10" s="1"/>
  <c r="C21" i="10"/>
  <c r="C22" i="13"/>
  <c r="D21" i="13"/>
  <c r="E21" i="13" s="1"/>
  <c r="AT20" i="15"/>
  <c r="AU19" i="15"/>
  <c r="AV19" i="15" s="1"/>
  <c r="AT23" i="10"/>
  <c r="AU22" i="10"/>
  <c r="AV22" i="10" s="1"/>
  <c r="AY21" i="15"/>
  <c r="AT23" i="8"/>
  <c r="AU22" i="8"/>
  <c r="AV22" i="8" s="1"/>
  <c r="AT21" i="14"/>
  <c r="AU20" i="14"/>
  <c r="AV20" i="14" s="1"/>
  <c r="D22" i="1"/>
  <c r="E22" i="1" s="1"/>
  <c r="C23" i="1"/>
  <c r="AX22" i="6"/>
  <c r="AW22" i="6"/>
  <c r="AY22" i="6" s="1"/>
  <c r="AW22" i="7" l="1"/>
  <c r="AY22" i="7" s="1"/>
  <c r="AX22" i="7"/>
  <c r="C21" i="7"/>
  <c r="D20" i="7"/>
  <c r="E20" i="7" s="1"/>
  <c r="AY23" i="13"/>
  <c r="AT22" i="9"/>
  <c r="AU21" i="9"/>
  <c r="AV21" i="9" s="1"/>
  <c r="AY22" i="15"/>
  <c r="AT21" i="12"/>
  <c r="AU20" i="12"/>
  <c r="AV20" i="12" s="1"/>
  <c r="AU22" i="11"/>
  <c r="AV22" i="11" s="1"/>
  <c r="AT23" i="11"/>
  <c r="AW22" i="16"/>
  <c r="AY22" i="16" s="1"/>
  <c r="AX22" i="16"/>
  <c r="AW25" i="11"/>
  <c r="AY25" i="11" s="1"/>
  <c r="AX25" i="11"/>
  <c r="AY21" i="16"/>
  <c r="AY24" i="11"/>
  <c r="C22" i="6"/>
  <c r="D21" i="6"/>
  <c r="E21" i="6" s="1"/>
  <c r="AT24" i="10"/>
  <c r="AU23" i="10"/>
  <c r="AV23" i="10" s="1"/>
  <c r="AU23" i="16"/>
  <c r="AV23" i="16" s="1"/>
  <c r="AT24" i="16"/>
  <c r="AY21" i="12"/>
  <c r="AW22" i="12"/>
  <c r="AX22" i="12"/>
  <c r="D23" i="1"/>
  <c r="E23" i="1" s="1"/>
  <c r="C24" i="1"/>
  <c r="AU23" i="8"/>
  <c r="AV23" i="8" s="1"/>
  <c r="AT24" i="8"/>
  <c r="AU22" i="7"/>
  <c r="AV22" i="7" s="1"/>
  <c r="AT23" i="7"/>
  <c r="AU21" i="13"/>
  <c r="AV21" i="13" s="1"/>
  <c r="AT22" i="13"/>
  <c r="AU20" i="1"/>
  <c r="AV20" i="1" s="1"/>
  <c r="AT21" i="1"/>
  <c r="AU20" i="15"/>
  <c r="AV20" i="15" s="1"/>
  <c r="AT21" i="15"/>
  <c r="C28" i="9"/>
  <c r="D27" i="9"/>
  <c r="E27" i="9" s="1"/>
  <c r="AX24" i="13"/>
  <c r="AW24" i="13"/>
  <c r="AW23" i="1"/>
  <c r="AX23" i="1"/>
  <c r="AW24" i="9"/>
  <c r="AX24" i="9"/>
  <c r="AW23" i="15"/>
  <c r="AX23" i="15"/>
  <c r="D20" i="15"/>
  <c r="E20" i="15" s="1"/>
  <c r="C21" i="15"/>
  <c r="D23" i="11"/>
  <c r="E23" i="11" s="1"/>
  <c r="C24" i="11"/>
  <c r="C22" i="10"/>
  <c r="D21" i="10"/>
  <c r="E21" i="10" s="1"/>
  <c r="D25" i="16"/>
  <c r="E25" i="16" s="1"/>
  <c r="C26" i="16"/>
  <c r="AU21" i="6"/>
  <c r="AV21" i="6" s="1"/>
  <c r="AT22" i="6"/>
  <c r="D22" i="8"/>
  <c r="E22" i="8" s="1"/>
  <c r="C23" i="8"/>
  <c r="AW23" i="6"/>
  <c r="AX23" i="6"/>
  <c r="AX22" i="8"/>
  <c r="AW22" i="8"/>
  <c r="AX22" i="10"/>
  <c r="AW22" i="10"/>
  <c r="AU21" i="14"/>
  <c r="AV21" i="14" s="1"/>
  <c r="AT22" i="14"/>
  <c r="C23" i="13"/>
  <c r="D22" i="13"/>
  <c r="E22" i="13" s="1"/>
  <c r="AY21" i="8"/>
  <c r="AY21" i="10"/>
  <c r="AX30" i="14"/>
  <c r="AW30" i="14"/>
  <c r="AY30" i="14" s="1"/>
  <c r="AY22" i="1"/>
  <c r="AY23" i="9"/>
  <c r="C23" i="14"/>
  <c r="D22" i="14"/>
  <c r="E22" i="14" s="1"/>
  <c r="AW26" i="11" l="1"/>
  <c r="AX26" i="11"/>
  <c r="AX23" i="16"/>
  <c r="AW23" i="16"/>
  <c r="AY23" i="16" s="1"/>
  <c r="AU22" i="9"/>
  <c r="AV22" i="9" s="1"/>
  <c r="AT23" i="9"/>
  <c r="AY22" i="10"/>
  <c r="AU23" i="11"/>
  <c r="AV23" i="11" s="1"/>
  <c r="AT24" i="11"/>
  <c r="AY22" i="8"/>
  <c r="D22" i="6"/>
  <c r="E22" i="6" s="1"/>
  <c r="C23" i="6"/>
  <c r="C22" i="7"/>
  <c r="D21" i="7"/>
  <c r="E21" i="7" s="1"/>
  <c r="AX23" i="7"/>
  <c r="AW23" i="7"/>
  <c r="AY23" i="7" s="1"/>
  <c r="AT22" i="12"/>
  <c r="AU21" i="12"/>
  <c r="AV21" i="12" s="1"/>
  <c r="AU23" i="7"/>
  <c r="AV23" i="7" s="1"/>
  <c r="AT24" i="7"/>
  <c r="AW24" i="15"/>
  <c r="AX24" i="15"/>
  <c r="AU22" i="13"/>
  <c r="AV22" i="13" s="1"/>
  <c r="AT23" i="13"/>
  <c r="AX23" i="12"/>
  <c r="AW23" i="12"/>
  <c r="AY23" i="6"/>
  <c r="D26" i="16"/>
  <c r="E26" i="16" s="1"/>
  <c r="C27" i="16"/>
  <c r="D24" i="11"/>
  <c r="E24" i="11" s="1"/>
  <c r="C25" i="11"/>
  <c r="AY23" i="15"/>
  <c r="AT22" i="15"/>
  <c r="AU21" i="15"/>
  <c r="AV21" i="15" s="1"/>
  <c r="AY22" i="12"/>
  <c r="AU24" i="16"/>
  <c r="AV24" i="16" s="1"/>
  <c r="AT25" i="16"/>
  <c r="AW25" i="9"/>
  <c r="AY25" i="9" s="1"/>
  <c r="AX25" i="9"/>
  <c r="C29" i="9"/>
  <c r="D28" i="9"/>
  <c r="E28" i="9" s="1"/>
  <c r="C23" i="10"/>
  <c r="D22" i="10"/>
  <c r="E22" i="10" s="1"/>
  <c r="AW25" i="13"/>
  <c r="AY25" i="13" s="1"/>
  <c r="AX25" i="13"/>
  <c r="AY24" i="9"/>
  <c r="AT25" i="8"/>
  <c r="AU24" i="8"/>
  <c r="AV24" i="8" s="1"/>
  <c r="C24" i="8"/>
  <c r="D23" i="8"/>
  <c r="E23" i="8" s="1"/>
  <c r="D23" i="14"/>
  <c r="E23" i="14" s="1"/>
  <c r="C24" i="14"/>
  <c r="AX31" i="14"/>
  <c r="AW31" i="14"/>
  <c r="D23" i="13"/>
  <c r="E23" i="13" s="1"/>
  <c r="C24" i="13"/>
  <c r="AX23" i="10"/>
  <c r="AW23" i="10"/>
  <c r="AY23" i="10" s="1"/>
  <c r="C22" i="15"/>
  <c r="D21" i="15"/>
  <c r="E21" i="15" s="1"/>
  <c r="AW24" i="1"/>
  <c r="AY24" i="1" s="1"/>
  <c r="AX24" i="1"/>
  <c r="AU21" i="1"/>
  <c r="AV21" i="1" s="1"/>
  <c r="AT22" i="1"/>
  <c r="AT23" i="14"/>
  <c r="AU22" i="14"/>
  <c r="AV22" i="14" s="1"/>
  <c r="AW24" i="6"/>
  <c r="AY24" i="6" s="1"/>
  <c r="AX24" i="6"/>
  <c r="AY23" i="1"/>
  <c r="AX23" i="8"/>
  <c r="AW23" i="8"/>
  <c r="AY23" i="8" s="1"/>
  <c r="AU22" i="6"/>
  <c r="AV22" i="6" s="1"/>
  <c r="AT23" i="6"/>
  <c r="AY24" i="13"/>
  <c r="D24" i="1"/>
  <c r="E24" i="1" s="1"/>
  <c r="C25" i="1"/>
  <c r="AU24" i="10"/>
  <c r="AV24" i="10" s="1"/>
  <c r="AT25" i="10"/>
  <c r="AX24" i="7" l="1"/>
  <c r="AW24" i="7"/>
  <c r="AY24" i="7" s="1"/>
  <c r="AT24" i="9"/>
  <c r="AU23" i="9"/>
  <c r="AV23" i="9" s="1"/>
  <c r="C23" i="7"/>
  <c r="D22" i="7"/>
  <c r="E22" i="7" s="1"/>
  <c r="C24" i="6"/>
  <c r="D23" i="6"/>
  <c r="E23" i="6" s="1"/>
  <c r="AX24" i="16"/>
  <c r="AW24" i="16"/>
  <c r="AY24" i="16" s="1"/>
  <c r="AW27" i="11"/>
  <c r="AX27" i="11"/>
  <c r="AU22" i="12"/>
  <c r="AV22" i="12" s="1"/>
  <c r="AT23" i="12"/>
  <c r="AU24" i="11"/>
  <c r="AV24" i="11" s="1"/>
  <c r="AT25" i="11"/>
  <c r="AY26" i="11"/>
  <c r="AT24" i="6"/>
  <c r="AU23" i="6"/>
  <c r="AV23" i="6" s="1"/>
  <c r="D25" i="1"/>
  <c r="E25" i="1" s="1"/>
  <c r="C26" i="1"/>
  <c r="AT24" i="14"/>
  <c r="AU23" i="14"/>
  <c r="AV23" i="14" s="1"/>
  <c r="AW24" i="8"/>
  <c r="AY24" i="8" s="1"/>
  <c r="AX24" i="8"/>
  <c r="AW25" i="6"/>
  <c r="AX25" i="6"/>
  <c r="C23" i="15"/>
  <c r="D22" i="15"/>
  <c r="E22" i="15" s="1"/>
  <c r="AY31" i="14"/>
  <c r="D23" i="10"/>
  <c r="E23" i="10" s="1"/>
  <c r="C24" i="10"/>
  <c r="AU25" i="16"/>
  <c r="AV25" i="16" s="1"/>
  <c r="AT26" i="16"/>
  <c r="AT24" i="13"/>
  <c r="AU23" i="13"/>
  <c r="AV23" i="13" s="1"/>
  <c r="C26" i="11"/>
  <c r="D25" i="11"/>
  <c r="E25" i="11" s="1"/>
  <c r="AX32" i="14"/>
  <c r="AW32" i="14"/>
  <c r="AY32" i="14" s="1"/>
  <c r="AU25" i="10"/>
  <c r="AV25" i="10" s="1"/>
  <c r="AT26" i="10"/>
  <c r="AT23" i="1"/>
  <c r="AU22" i="1"/>
  <c r="AV22" i="1" s="1"/>
  <c r="AW26" i="13"/>
  <c r="AY26" i="13" s="1"/>
  <c r="AX26" i="13"/>
  <c r="AW25" i="15"/>
  <c r="AX25" i="15"/>
  <c r="D24" i="14"/>
  <c r="E24" i="14" s="1"/>
  <c r="C25" i="14"/>
  <c r="AY24" i="15"/>
  <c r="D29" i="9"/>
  <c r="E29" i="9" s="1"/>
  <c r="C30" i="9"/>
  <c r="AX25" i="1"/>
  <c r="AW25" i="1"/>
  <c r="AW24" i="10"/>
  <c r="AY24" i="10" s="1"/>
  <c r="AX24" i="10"/>
  <c r="AW26" i="9"/>
  <c r="AX26" i="9"/>
  <c r="C28" i="16"/>
  <c r="D27" i="16"/>
  <c r="E27" i="16" s="1"/>
  <c r="AY23" i="12"/>
  <c r="AT26" i="8"/>
  <c r="AU25" i="8"/>
  <c r="AV25" i="8" s="1"/>
  <c r="AX24" i="12"/>
  <c r="AW24" i="12"/>
  <c r="C25" i="13"/>
  <c r="D24" i="13"/>
  <c r="E24" i="13" s="1"/>
  <c r="AT23" i="15"/>
  <c r="AU22" i="15"/>
  <c r="AV22" i="15" s="1"/>
  <c r="AU24" i="7"/>
  <c r="AV24" i="7" s="1"/>
  <c r="AT25" i="7"/>
  <c r="D24" i="8"/>
  <c r="E24" i="8" s="1"/>
  <c r="C25" i="8"/>
  <c r="AT26" i="11" l="1"/>
  <c r="AU25" i="11"/>
  <c r="AV25" i="11" s="1"/>
  <c r="AY25" i="15"/>
  <c r="D24" i="6"/>
  <c r="E24" i="6" s="1"/>
  <c r="C25" i="6"/>
  <c r="AY24" i="12"/>
  <c r="AY26" i="9"/>
  <c r="AU23" i="12"/>
  <c r="AV23" i="12" s="1"/>
  <c r="AT24" i="12"/>
  <c r="D23" i="7"/>
  <c r="E23" i="7" s="1"/>
  <c r="C24" i="7"/>
  <c r="AW28" i="11"/>
  <c r="AY28" i="11" s="1"/>
  <c r="AX28" i="11"/>
  <c r="AY27" i="11"/>
  <c r="AU24" i="9"/>
  <c r="AV24" i="9" s="1"/>
  <c r="AT25" i="9"/>
  <c r="AY25" i="1"/>
  <c r="AW25" i="16"/>
  <c r="AY25" i="16" s="1"/>
  <c r="AX25" i="16"/>
  <c r="AW25" i="7"/>
  <c r="AY25" i="7" s="1"/>
  <c r="AX25" i="7"/>
  <c r="AX27" i="13"/>
  <c r="AW27" i="13"/>
  <c r="AY27" i="13" s="1"/>
  <c r="AX33" i="14"/>
  <c r="AW33" i="14"/>
  <c r="AT25" i="14"/>
  <c r="AU24" i="14"/>
  <c r="AV24" i="14" s="1"/>
  <c r="AU25" i="7"/>
  <c r="AV25" i="7" s="1"/>
  <c r="AT26" i="7"/>
  <c r="D25" i="13"/>
  <c r="E25" i="13" s="1"/>
  <c r="C26" i="13"/>
  <c r="D25" i="8"/>
  <c r="E25" i="8" s="1"/>
  <c r="C26" i="8"/>
  <c r="AW25" i="12"/>
  <c r="AY25" i="12" s="1"/>
  <c r="AX25" i="12"/>
  <c r="C29" i="16"/>
  <c r="D28" i="16"/>
  <c r="E28" i="16" s="1"/>
  <c r="AW26" i="1"/>
  <c r="AY26" i="1" s="1"/>
  <c r="AX26" i="1"/>
  <c r="AT27" i="16"/>
  <c r="AU26" i="16"/>
  <c r="AV26" i="16" s="1"/>
  <c r="C27" i="1"/>
  <c r="D26" i="1"/>
  <c r="E26" i="1" s="1"/>
  <c r="AW27" i="9"/>
  <c r="AX27" i="9"/>
  <c r="D26" i="11"/>
  <c r="E26" i="11" s="1"/>
  <c r="C27" i="11"/>
  <c r="AX25" i="8"/>
  <c r="AW25" i="8"/>
  <c r="AY25" i="8" s="1"/>
  <c r="C24" i="15"/>
  <c r="D23" i="15"/>
  <c r="E23" i="15" s="1"/>
  <c r="AT24" i="15"/>
  <c r="AU23" i="15"/>
  <c r="AV23" i="15" s="1"/>
  <c r="AT27" i="10"/>
  <c r="AU26" i="10"/>
  <c r="AV26" i="10" s="1"/>
  <c r="C25" i="10"/>
  <c r="D24" i="10"/>
  <c r="E24" i="10" s="1"/>
  <c r="AW26" i="6"/>
  <c r="AX26" i="6"/>
  <c r="AT27" i="8"/>
  <c r="AU26" i="8"/>
  <c r="AV26" i="8" s="1"/>
  <c r="AX26" i="15"/>
  <c r="AW26" i="15"/>
  <c r="AY26" i="15" s="1"/>
  <c r="AT24" i="1"/>
  <c r="AU23" i="1"/>
  <c r="AV23" i="1" s="1"/>
  <c r="AY25" i="6"/>
  <c r="C31" i="9"/>
  <c r="D30" i="9"/>
  <c r="E30" i="9" s="1"/>
  <c r="D25" i="14"/>
  <c r="E25" i="14" s="1"/>
  <c r="C26" i="14"/>
  <c r="AX25" i="10"/>
  <c r="AW25" i="10"/>
  <c r="AT25" i="13"/>
  <c r="AU24" i="13"/>
  <c r="AV24" i="13" s="1"/>
  <c r="AT25" i="6"/>
  <c r="AU24" i="6"/>
  <c r="AV24" i="6" s="1"/>
  <c r="AY27" i="9" l="1"/>
  <c r="AW26" i="7"/>
  <c r="AX26" i="7"/>
  <c r="AX29" i="11"/>
  <c r="AW29" i="11"/>
  <c r="AY29" i="11" s="1"/>
  <c r="C26" i="6"/>
  <c r="D25" i="6"/>
  <c r="E25" i="6" s="1"/>
  <c r="AX26" i="16"/>
  <c r="AW26" i="16"/>
  <c r="D24" i="7"/>
  <c r="E24" i="7" s="1"/>
  <c r="C25" i="7"/>
  <c r="AT26" i="9"/>
  <c r="AU25" i="9"/>
  <c r="AV25" i="9" s="1"/>
  <c r="AY33" i="14"/>
  <c r="AT25" i="12"/>
  <c r="AU24" i="12"/>
  <c r="AV24" i="12" s="1"/>
  <c r="AU26" i="11"/>
  <c r="AV26" i="11" s="1"/>
  <c r="AT27" i="11"/>
  <c r="D26" i="13"/>
  <c r="E26" i="13" s="1"/>
  <c r="C27" i="13"/>
  <c r="AU25" i="6"/>
  <c r="AV25" i="6" s="1"/>
  <c r="AT26" i="6"/>
  <c r="D26" i="14"/>
  <c r="E26" i="14" s="1"/>
  <c r="C27" i="14"/>
  <c r="AU24" i="1"/>
  <c r="AV24" i="1" s="1"/>
  <c r="AT25" i="1"/>
  <c r="AU27" i="8"/>
  <c r="AV27" i="8" s="1"/>
  <c r="AT28" i="8"/>
  <c r="D25" i="10"/>
  <c r="E25" i="10" s="1"/>
  <c r="C26" i="10"/>
  <c r="AT25" i="15"/>
  <c r="AU24" i="15"/>
  <c r="AV24" i="15" s="1"/>
  <c r="AW26" i="8"/>
  <c r="AX26" i="8"/>
  <c r="C30" i="16"/>
  <c r="D29" i="16"/>
  <c r="E29" i="16" s="1"/>
  <c r="AU25" i="14"/>
  <c r="AV25" i="14" s="1"/>
  <c r="AT26" i="14"/>
  <c r="D27" i="1"/>
  <c r="E27" i="1" s="1"/>
  <c r="C28" i="1"/>
  <c r="AU27" i="16"/>
  <c r="AV27" i="16" s="1"/>
  <c r="AT28" i="16"/>
  <c r="AX26" i="12"/>
  <c r="AW26" i="12"/>
  <c r="D27" i="11"/>
  <c r="E27" i="11" s="1"/>
  <c r="C28" i="11"/>
  <c r="AU26" i="7"/>
  <c r="AV26" i="7" s="1"/>
  <c r="AT27" i="7"/>
  <c r="AT26" i="13"/>
  <c r="AU25" i="13"/>
  <c r="AV25" i="13" s="1"/>
  <c r="C32" i="9"/>
  <c r="D31" i="9"/>
  <c r="E31" i="9" s="1"/>
  <c r="AW27" i="6"/>
  <c r="AX27" i="6"/>
  <c r="AT28" i="10"/>
  <c r="AU27" i="10"/>
  <c r="AV27" i="10" s="1"/>
  <c r="AX27" i="1"/>
  <c r="AW27" i="1"/>
  <c r="D26" i="8"/>
  <c r="E26" i="8" s="1"/>
  <c r="C27" i="8"/>
  <c r="AW34" i="14"/>
  <c r="AX34" i="14"/>
  <c r="AX26" i="10"/>
  <c r="AW26" i="10"/>
  <c r="AX27" i="15"/>
  <c r="AW27" i="15"/>
  <c r="AY25" i="10"/>
  <c r="AY26" i="6"/>
  <c r="AX28" i="9"/>
  <c r="AW28" i="9"/>
  <c r="AY28" i="9" s="1"/>
  <c r="D24" i="15"/>
  <c r="E24" i="15" s="1"/>
  <c r="C25" i="15"/>
  <c r="AW28" i="13"/>
  <c r="AX28" i="13"/>
  <c r="AX27" i="16" l="1"/>
  <c r="AW27" i="16"/>
  <c r="AY27" i="16" s="1"/>
  <c r="AT26" i="12"/>
  <c r="AU25" i="12"/>
  <c r="AV25" i="12" s="1"/>
  <c r="C27" i="6"/>
  <c r="D26" i="6"/>
  <c r="E26" i="6" s="1"/>
  <c r="AY27" i="15"/>
  <c r="AY27" i="1"/>
  <c r="AT27" i="9"/>
  <c r="AU26" i="9"/>
  <c r="AV26" i="9" s="1"/>
  <c r="AW30" i="11"/>
  <c r="AX30" i="11"/>
  <c r="D25" i="7"/>
  <c r="E25" i="7" s="1"/>
  <c r="C26" i="7"/>
  <c r="AW27" i="7"/>
  <c r="AY27" i="7" s="1"/>
  <c r="AX27" i="7"/>
  <c r="AU27" i="11"/>
  <c r="AV27" i="11" s="1"/>
  <c r="AT28" i="11"/>
  <c r="AY26" i="7"/>
  <c r="AY26" i="16"/>
  <c r="AU25" i="15"/>
  <c r="AV25" i="15" s="1"/>
  <c r="AT26" i="15"/>
  <c r="AT27" i="6"/>
  <c r="AU26" i="6"/>
  <c r="AV26" i="6" s="1"/>
  <c r="AT26" i="1"/>
  <c r="AU25" i="1"/>
  <c r="AV25" i="1" s="1"/>
  <c r="AT29" i="10"/>
  <c r="AU28" i="10"/>
  <c r="AV28" i="10" s="1"/>
  <c r="AU28" i="16"/>
  <c r="AV28" i="16" s="1"/>
  <c r="AT29" i="16"/>
  <c r="C26" i="15"/>
  <c r="D25" i="15"/>
  <c r="E25" i="15" s="1"/>
  <c r="AX28" i="6"/>
  <c r="AW28" i="6"/>
  <c r="AY27" i="6"/>
  <c r="AX28" i="15"/>
  <c r="AW28" i="15"/>
  <c r="AT27" i="13"/>
  <c r="AU26" i="13"/>
  <c r="AV26" i="13" s="1"/>
  <c r="C29" i="1"/>
  <c r="D28" i="1"/>
  <c r="E28" i="1" s="1"/>
  <c r="D30" i="16"/>
  <c r="E30" i="16" s="1"/>
  <c r="C31" i="16"/>
  <c r="C27" i="10"/>
  <c r="D26" i="10"/>
  <c r="E26" i="10" s="1"/>
  <c r="C28" i="8"/>
  <c r="D27" i="8"/>
  <c r="E27" i="8" s="1"/>
  <c r="AX29" i="9"/>
  <c r="AW29" i="9"/>
  <c r="AY26" i="10"/>
  <c r="AW28" i="1"/>
  <c r="AY28" i="1" s="1"/>
  <c r="AX28" i="1"/>
  <c r="AY26" i="12"/>
  <c r="AX27" i="8"/>
  <c r="AW27" i="8"/>
  <c r="D27" i="13"/>
  <c r="E27" i="13" s="1"/>
  <c r="C28" i="13"/>
  <c r="AW27" i="12"/>
  <c r="AX27" i="12"/>
  <c r="AY26" i="8"/>
  <c r="C28" i="14"/>
  <c r="D27" i="14"/>
  <c r="E27" i="14" s="1"/>
  <c r="AW27" i="10"/>
  <c r="AX27" i="10"/>
  <c r="AX29" i="13"/>
  <c r="AW29" i="13"/>
  <c r="AY29" i="13" s="1"/>
  <c r="AX35" i="14"/>
  <c r="AW35" i="14"/>
  <c r="AU27" i="7"/>
  <c r="AV27" i="7" s="1"/>
  <c r="AT28" i="7"/>
  <c r="AY28" i="13"/>
  <c r="AY34" i="14"/>
  <c r="D32" i="9"/>
  <c r="E32" i="9" s="1"/>
  <c r="C33" i="9"/>
  <c r="C29" i="11"/>
  <c r="D28" i="11"/>
  <c r="E28" i="11" s="1"/>
  <c r="AU26" i="14"/>
  <c r="AV26" i="14" s="1"/>
  <c r="AT27" i="14"/>
  <c r="AT29" i="8"/>
  <c r="AU28" i="8"/>
  <c r="AV28" i="8" s="1"/>
  <c r="AX28" i="7" l="1"/>
  <c r="AW28" i="7"/>
  <c r="AY28" i="7" s="1"/>
  <c r="D26" i="7"/>
  <c r="E26" i="7" s="1"/>
  <c r="C27" i="7"/>
  <c r="C28" i="6"/>
  <c r="D27" i="6"/>
  <c r="E27" i="6" s="1"/>
  <c r="AY27" i="10"/>
  <c r="AX31" i="11"/>
  <c r="AW31" i="11"/>
  <c r="AY29" i="9"/>
  <c r="AY30" i="11"/>
  <c r="AT27" i="12"/>
  <c r="AU26" i="12"/>
  <c r="AV26" i="12" s="1"/>
  <c r="AU28" i="11"/>
  <c r="AV28" i="11" s="1"/>
  <c r="AT29" i="11"/>
  <c r="AY28" i="15"/>
  <c r="AT28" i="9"/>
  <c r="AU27" i="9"/>
  <c r="AV27" i="9" s="1"/>
  <c r="AW28" i="16"/>
  <c r="AY28" i="16" s="1"/>
  <c r="AX28" i="16"/>
  <c r="AX29" i="15"/>
  <c r="AW29" i="15"/>
  <c r="AX29" i="1"/>
  <c r="AW29" i="1"/>
  <c r="C32" i="16"/>
  <c r="D31" i="16"/>
  <c r="E31" i="16" s="1"/>
  <c r="C27" i="15"/>
  <c r="D26" i="15"/>
  <c r="E26" i="15" s="1"/>
  <c r="AT30" i="10"/>
  <c r="AU29" i="10"/>
  <c r="AV29" i="10" s="1"/>
  <c r="D27" i="10"/>
  <c r="E27" i="10" s="1"/>
  <c r="C28" i="10"/>
  <c r="AY28" i="6"/>
  <c r="AU27" i="6"/>
  <c r="AV27" i="6" s="1"/>
  <c r="AT28" i="6"/>
  <c r="C29" i="14"/>
  <c r="D28" i="14"/>
  <c r="E28" i="14" s="1"/>
  <c r="AX29" i="6"/>
  <c r="AW29" i="6"/>
  <c r="AW36" i="14"/>
  <c r="AX36" i="14"/>
  <c r="AT30" i="16"/>
  <c r="AU29" i="16"/>
  <c r="AV29" i="16" s="1"/>
  <c r="AT27" i="1"/>
  <c r="AU26" i="1"/>
  <c r="AV26" i="1" s="1"/>
  <c r="D29" i="11"/>
  <c r="E29" i="11" s="1"/>
  <c r="C30" i="11"/>
  <c r="D33" i="9"/>
  <c r="E33" i="9" s="1"/>
  <c r="C34" i="9"/>
  <c r="AU28" i="7"/>
  <c r="AV28" i="7" s="1"/>
  <c r="AT29" i="7"/>
  <c r="AX28" i="12"/>
  <c r="AW28" i="12"/>
  <c r="C29" i="8"/>
  <c r="D28" i="8"/>
  <c r="E28" i="8" s="1"/>
  <c r="AU27" i="13"/>
  <c r="AV27" i="13" s="1"/>
  <c r="AT28" i="13"/>
  <c r="AW30" i="13"/>
  <c r="AX30" i="13"/>
  <c r="AY27" i="12"/>
  <c r="AY27" i="8"/>
  <c r="AX30" i="9"/>
  <c r="AW30" i="9"/>
  <c r="AY30" i="9" s="1"/>
  <c r="C30" i="1"/>
  <c r="D29" i="1"/>
  <c r="E29" i="1" s="1"/>
  <c r="AT27" i="15"/>
  <c r="AU26" i="15"/>
  <c r="AV26" i="15" s="1"/>
  <c r="AT30" i="8"/>
  <c r="AU29" i="8"/>
  <c r="AV29" i="8" s="1"/>
  <c r="D28" i="13"/>
  <c r="E28" i="13" s="1"/>
  <c r="C29" i="13"/>
  <c r="AU27" i="14"/>
  <c r="AV27" i="14" s="1"/>
  <c r="AT28" i="14"/>
  <c r="AY35" i="14"/>
  <c r="AW28" i="10"/>
  <c r="AX28" i="10"/>
  <c r="AX28" i="8"/>
  <c r="AW28" i="8"/>
  <c r="AW32" i="11" l="1"/>
  <c r="AY32" i="11" s="1"/>
  <c r="AX32" i="11"/>
  <c r="AT30" i="11"/>
  <c r="AU29" i="11"/>
  <c r="AV29" i="11" s="1"/>
  <c r="AY29" i="15"/>
  <c r="AW29" i="16"/>
  <c r="AX29" i="16"/>
  <c r="AU27" i="12"/>
  <c r="AV27" i="12" s="1"/>
  <c r="AT28" i="12"/>
  <c r="C28" i="7"/>
  <c r="D27" i="7"/>
  <c r="E27" i="7" s="1"/>
  <c r="AY28" i="10"/>
  <c r="D28" i="6"/>
  <c r="E28" i="6" s="1"/>
  <c r="C29" i="6"/>
  <c r="AT29" i="9"/>
  <c r="AU28" i="9"/>
  <c r="AV28" i="9" s="1"/>
  <c r="AY31" i="11"/>
  <c r="AX29" i="7"/>
  <c r="AW29" i="7"/>
  <c r="AY29" i="7" s="1"/>
  <c r="AT28" i="1"/>
  <c r="AU27" i="1"/>
  <c r="AV27" i="1" s="1"/>
  <c r="AW30" i="6"/>
  <c r="AX30" i="6"/>
  <c r="AY30" i="13"/>
  <c r="AY28" i="12"/>
  <c r="C29" i="10"/>
  <c r="D28" i="10"/>
  <c r="E28" i="10" s="1"/>
  <c r="D27" i="15"/>
  <c r="E27" i="15" s="1"/>
  <c r="C28" i="15"/>
  <c r="C30" i="14"/>
  <c r="D29" i="14"/>
  <c r="E29" i="14" s="1"/>
  <c r="AX31" i="13"/>
  <c r="AW31" i="13"/>
  <c r="D29" i="8"/>
  <c r="E29" i="8" s="1"/>
  <c r="C30" i="8"/>
  <c r="D34" i="9"/>
  <c r="E34" i="9" s="1"/>
  <c r="C35" i="9"/>
  <c r="AT29" i="14"/>
  <c r="AU28" i="14"/>
  <c r="AV28" i="14" s="1"/>
  <c r="AT28" i="15"/>
  <c r="AU27" i="15"/>
  <c r="AV27" i="15" s="1"/>
  <c r="AW29" i="12"/>
  <c r="AX29" i="12"/>
  <c r="AY28" i="8"/>
  <c r="D30" i="1"/>
  <c r="E30" i="1" s="1"/>
  <c r="C31" i="1"/>
  <c r="D30" i="11"/>
  <c r="E30" i="11" s="1"/>
  <c r="C31" i="11"/>
  <c r="AU30" i="16"/>
  <c r="AV30" i="16" s="1"/>
  <c r="AT31" i="16"/>
  <c r="D32" i="16"/>
  <c r="E32" i="16" s="1"/>
  <c r="C33" i="16"/>
  <c r="AW29" i="8"/>
  <c r="AX29" i="8"/>
  <c r="AU28" i="13"/>
  <c r="AV28" i="13" s="1"/>
  <c r="AT29" i="13"/>
  <c r="AW37" i="14"/>
  <c r="AX37" i="14"/>
  <c r="AW29" i="10"/>
  <c r="AY29" i="10" s="1"/>
  <c r="AX29" i="10"/>
  <c r="C30" i="13"/>
  <c r="D29" i="13"/>
  <c r="E29" i="13" s="1"/>
  <c r="AX31" i="9"/>
  <c r="AW31" i="9"/>
  <c r="AU29" i="7"/>
  <c r="AV29" i="7" s="1"/>
  <c r="AT30" i="7"/>
  <c r="AY36" i="14"/>
  <c r="AU28" i="6"/>
  <c r="AV28" i="6" s="1"/>
  <c r="AT29" i="6"/>
  <c r="AY29" i="1"/>
  <c r="AW30" i="15"/>
  <c r="AX30" i="15"/>
  <c r="AU30" i="8"/>
  <c r="AV30" i="8" s="1"/>
  <c r="AT31" i="8"/>
  <c r="AY29" i="6"/>
  <c r="AU30" i="10"/>
  <c r="AV30" i="10" s="1"/>
  <c r="AT31" i="10"/>
  <c r="AX30" i="1"/>
  <c r="AW30" i="1"/>
  <c r="AT30" i="9" l="1"/>
  <c r="AU29" i="9"/>
  <c r="AV29" i="9" s="1"/>
  <c r="AX30" i="16"/>
  <c r="AW30" i="16"/>
  <c r="AY30" i="1"/>
  <c r="AY37" i="14"/>
  <c r="C30" i="6"/>
  <c r="D29" i="6"/>
  <c r="E29" i="6" s="1"/>
  <c r="AY29" i="16"/>
  <c r="AY30" i="15"/>
  <c r="AT31" i="11"/>
  <c r="AU30" i="11"/>
  <c r="AV30" i="11" s="1"/>
  <c r="AY29" i="8"/>
  <c r="AX30" i="7"/>
  <c r="AW30" i="7"/>
  <c r="AY30" i="7" s="1"/>
  <c r="C29" i="7"/>
  <c r="D28" i="7"/>
  <c r="E28" i="7" s="1"/>
  <c r="AW33" i="11"/>
  <c r="AY33" i="11" s="1"/>
  <c r="AX33" i="11"/>
  <c r="AT29" i="12"/>
  <c r="AU28" i="12"/>
  <c r="AV28" i="12" s="1"/>
  <c r="AT32" i="10"/>
  <c r="AU31" i="10"/>
  <c r="AV31" i="10" s="1"/>
  <c r="AU31" i="8"/>
  <c r="AV31" i="8" s="1"/>
  <c r="AT32" i="8"/>
  <c r="AU29" i="13"/>
  <c r="AV29" i="13" s="1"/>
  <c r="AT30" i="13"/>
  <c r="AY29" i="12"/>
  <c r="AU29" i="14"/>
  <c r="AV29" i="14" s="1"/>
  <c r="AT30" i="14"/>
  <c r="C34" i="16"/>
  <c r="D33" i="16"/>
  <c r="E33" i="16" s="1"/>
  <c r="AT32" i="16"/>
  <c r="AU31" i="16"/>
  <c r="AV31" i="16" s="1"/>
  <c r="AW31" i="15"/>
  <c r="AY31" i="15" s="1"/>
  <c r="AX31" i="15"/>
  <c r="C31" i="13"/>
  <c r="D30" i="13"/>
  <c r="E30" i="13" s="1"/>
  <c r="C32" i="11"/>
  <c r="D31" i="11"/>
  <c r="E31" i="11" s="1"/>
  <c r="AY31" i="13"/>
  <c r="C31" i="14"/>
  <c r="D30" i="14"/>
  <c r="E30" i="14" s="1"/>
  <c r="AX31" i="6"/>
  <c r="AW31" i="6"/>
  <c r="AW30" i="10"/>
  <c r="AY30" i="10" s="1"/>
  <c r="AX30" i="10"/>
  <c r="AW30" i="8"/>
  <c r="AX30" i="8"/>
  <c r="AX32" i="13"/>
  <c r="AW32" i="13"/>
  <c r="AY32" i="13" s="1"/>
  <c r="AY30" i="6"/>
  <c r="AU30" i="7"/>
  <c r="AV30" i="7" s="1"/>
  <c r="AT31" i="7"/>
  <c r="C29" i="15"/>
  <c r="D28" i="15"/>
  <c r="E28" i="15" s="1"/>
  <c r="AW31" i="1"/>
  <c r="AX31" i="1"/>
  <c r="AW38" i="14"/>
  <c r="AX38" i="14"/>
  <c r="C32" i="1"/>
  <c r="D31" i="1"/>
  <c r="E31" i="1" s="1"/>
  <c r="AU28" i="15"/>
  <c r="AV28" i="15" s="1"/>
  <c r="AT29" i="15"/>
  <c r="D35" i="9"/>
  <c r="E35" i="9" s="1"/>
  <c r="C36" i="9"/>
  <c r="AY31" i="9"/>
  <c r="AT29" i="1"/>
  <c r="AU28" i="1"/>
  <c r="AV28" i="1" s="1"/>
  <c r="AU29" i="6"/>
  <c r="AV29" i="6" s="1"/>
  <c r="AT30" i="6"/>
  <c r="AW32" i="9"/>
  <c r="AY32" i="9" s="1"/>
  <c r="AX32" i="9"/>
  <c r="AW30" i="12"/>
  <c r="AX30" i="12"/>
  <c r="D30" i="8"/>
  <c r="E30" i="8" s="1"/>
  <c r="C31" i="8"/>
  <c r="D29" i="10"/>
  <c r="E29" i="10" s="1"/>
  <c r="C30" i="10"/>
  <c r="AY31" i="1" l="1"/>
  <c r="D30" i="6"/>
  <c r="E30" i="6" s="1"/>
  <c r="C31" i="6"/>
  <c r="AY30" i="12"/>
  <c r="AX31" i="7"/>
  <c r="AW31" i="7"/>
  <c r="D29" i="7"/>
  <c r="E29" i="7" s="1"/>
  <c r="C30" i="7"/>
  <c r="AT30" i="12"/>
  <c r="AU29" i="12"/>
  <c r="AV29" i="12" s="1"/>
  <c r="AY30" i="16"/>
  <c r="AX34" i="11"/>
  <c r="AW34" i="11"/>
  <c r="AY34" i="11" s="1"/>
  <c r="AT32" i="11"/>
  <c r="AU31" i="11"/>
  <c r="AV31" i="11" s="1"/>
  <c r="AW31" i="16"/>
  <c r="AY31" i="16" s="1"/>
  <c r="AX31" i="16"/>
  <c r="AY31" i="6"/>
  <c r="AU30" i="9"/>
  <c r="AV30" i="9" s="1"/>
  <c r="AT31" i="9"/>
  <c r="D32" i="11"/>
  <c r="E32" i="11" s="1"/>
  <c r="C33" i="11"/>
  <c r="AU30" i="6"/>
  <c r="AV30" i="6" s="1"/>
  <c r="AT31" i="6"/>
  <c r="C31" i="10"/>
  <c r="D30" i="10"/>
  <c r="E30" i="10" s="1"/>
  <c r="AW32" i="1"/>
  <c r="AY32" i="1" s="1"/>
  <c r="AX32" i="1"/>
  <c r="AX31" i="8"/>
  <c r="AW31" i="8"/>
  <c r="AY31" i="8" s="1"/>
  <c r="D31" i="14"/>
  <c r="E31" i="14" s="1"/>
  <c r="C32" i="14"/>
  <c r="AT33" i="8"/>
  <c r="AU32" i="8"/>
  <c r="AV32" i="8" s="1"/>
  <c r="AT31" i="14"/>
  <c r="AU30" i="14"/>
  <c r="AV30" i="14" s="1"/>
  <c r="AY30" i="8"/>
  <c r="C32" i="13"/>
  <c r="D31" i="13"/>
  <c r="E31" i="13" s="1"/>
  <c r="AU32" i="16"/>
  <c r="AV32" i="16" s="1"/>
  <c r="AT33" i="16"/>
  <c r="AU29" i="15"/>
  <c r="AV29" i="15" s="1"/>
  <c r="AT30" i="15"/>
  <c r="D36" i="9"/>
  <c r="E36" i="9" s="1"/>
  <c r="C37" i="9"/>
  <c r="C33" i="1"/>
  <c r="D32" i="1"/>
  <c r="E32" i="1" s="1"/>
  <c r="AW31" i="10"/>
  <c r="AX31" i="10"/>
  <c r="AW32" i="15"/>
  <c r="AX32" i="15"/>
  <c r="C32" i="8"/>
  <c r="D31" i="8"/>
  <c r="E31" i="8" s="1"/>
  <c r="AW33" i="9"/>
  <c r="AX33" i="9"/>
  <c r="AT30" i="1"/>
  <c r="AU29" i="1"/>
  <c r="AV29" i="1" s="1"/>
  <c r="AX39" i="14"/>
  <c r="AW39" i="14"/>
  <c r="AY39" i="14" s="1"/>
  <c r="AT32" i="7"/>
  <c r="AU31" i="7"/>
  <c r="AV31" i="7" s="1"/>
  <c r="AY38" i="14"/>
  <c r="C30" i="15"/>
  <c r="D29" i="15"/>
  <c r="E29" i="15" s="1"/>
  <c r="C35" i="16"/>
  <c r="D34" i="16"/>
  <c r="E34" i="16" s="1"/>
  <c r="AT31" i="13"/>
  <c r="AU30" i="13"/>
  <c r="AV30" i="13" s="1"/>
  <c r="AX33" i="13"/>
  <c r="AW33" i="13"/>
  <c r="AX31" i="12"/>
  <c r="AW31" i="12"/>
  <c r="AY31" i="12" s="1"/>
  <c r="AX32" i="6"/>
  <c r="AW32" i="6"/>
  <c r="AU32" i="10"/>
  <c r="AV32" i="10" s="1"/>
  <c r="AT33" i="10"/>
  <c r="C31" i="7" l="1"/>
  <c r="D30" i="7"/>
  <c r="E30" i="7" s="1"/>
  <c r="AY33" i="13"/>
  <c r="AT33" i="11"/>
  <c r="AU32" i="11"/>
  <c r="AV32" i="11" s="1"/>
  <c r="AY31" i="7"/>
  <c r="AT32" i="9"/>
  <c r="AU31" i="9"/>
  <c r="AV31" i="9" s="1"/>
  <c r="AX35" i="11"/>
  <c r="AW35" i="11"/>
  <c r="AY35" i="11" s="1"/>
  <c r="AY32" i="15"/>
  <c r="D31" i="6"/>
  <c r="E31" i="6" s="1"/>
  <c r="C32" i="6"/>
  <c r="AY33" i="9"/>
  <c r="AX32" i="7"/>
  <c r="AW32" i="7"/>
  <c r="AY32" i="7" s="1"/>
  <c r="AW32" i="16"/>
  <c r="AX32" i="16"/>
  <c r="AT31" i="12"/>
  <c r="AU30" i="12"/>
  <c r="AV30" i="12" s="1"/>
  <c r="AT34" i="10"/>
  <c r="AU33" i="10"/>
  <c r="AV33" i="10" s="1"/>
  <c r="AY32" i="6"/>
  <c r="AW34" i="13"/>
  <c r="AX34" i="13"/>
  <c r="AT31" i="1"/>
  <c r="AU30" i="1"/>
  <c r="AV30" i="1" s="1"/>
  <c r="C34" i="1"/>
  <c r="D33" i="1"/>
  <c r="E33" i="1" s="1"/>
  <c r="C33" i="14"/>
  <c r="D32" i="14"/>
  <c r="E32" i="14" s="1"/>
  <c r="AW33" i="1"/>
  <c r="AX33" i="1"/>
  <c r="AU31" i="13"/>
  <c r="AV31" i="13" s="1"/>
  <c r="AT32" i="13"/>
  <c r="C31" i="15"/>
  <c r="D30" i="15"/>
  <c r="E30" i="15" s="1"/>
  <c r="AW32" i="10"/>
  <c r="AX32" i="10"/>
  <c r="AX33" i="6"/>
  <c r="AW33" i="6"/>
  <c r="AW34" i="9"/>
  <c r="AX34" i="9"/>
  <c r="AW33" i="15"/>
  <c r="AX33" i="15"/>
  <c r="AT31" i="15"/>
  <c r="AU30" i="15"/>
  <c r="AV30" i="15" s="1"/>
  <c r="D32" i="13"/>
  <c r="E32" i="13" s="1"/>
  <c r="C33" i="13"/>
  <c r="D37" i="9"/>
  <c r="E37" i="9" s="1"/>
  <c r="C38" i="9"/>
  <c r="AT32" i="14"/>
  <c r="AU31" i="14"/>
  <c r="AV31" i="14" s="1"/>
  <c r="AW32" i="12"/>
  <c r="AY32" i="12" s="1"/>
  <c r="AX32" i="12"/>
  <c r="AU32" i="7"/>
  <c r="AV32" i="7" s="1"/>
  <c r="AT33" i="7"/>
  <c r="AW32" i="8"/>
  <c r="AX32" i="8"/>
  <c r="AU31" i="6"/>
  <c r="AV31" i="6" s="1"/>
  <c r="AT32" i="6"/>
  <c r="D31" i="10"/>
  <c r="E31" i="10" s="1"/>
  <c r="C32" i="10"/>
  <c r="AW40" i="14"/>
  <c r="AX40" i="14"/>
  <c r="D32" i="8"/>
  <c r="E32" i="8" s="1"/>
  <c r="C33" i="8"/>
  <c r="AY31" i="10"/>
  <c r="AT34" i="16"/>
  <c r="AU33" i="16"/>
  <c r="AV33" i="16" s="1"/>
  <c r="AT34" i="8"/>
  <c r="AU33" i="8"/>
  <c r="AV33" i="8" s="1"/>
  <c r="C34" i="11"/>
  <c r="D33" i="11"/>
  <c r="E33" i="11" s="1"/>
  <c r="C36" i="16"/>
  <c r="D35" i="16"/>
  <c r="E35" i="16" s="1"/>
  <c r="AW33" i="7" l="1"/>
  <c r="AX33" i="7"/>
  <c r="AT33" i="9"/>
  <c r="AU32" i="9"/>
  <c r="AV32" i="9" s="1"/>
  <c r="C33" i="6"/>
  <c r="D32" i="6"/>
  <c r="E32" i="6" s="1"/>
  <c r="AT34" i="11"/>
  <c r="AU33" i="11"/>
  <c r="AV33" i="11" s="1"/>
  <c r="AT32" i="12"/>
  <c r="AU31" i="12"/>
  <c r="AV31" i="12" s="1"/>
  <c r="AW33" i="16"/>
  <c r="AX33" i="16"/>
  <c r="AY32" i="16"/>
  <c r="AW36" i="11"/>
  <c r="AY36" i="11" s="1"/>
  <c r="AX36" i="11"/>
  <c r="D31" i="7"/>
  <c r="E31" i="7" s="1"/>
  <c r="C32" i="7"/>
  <c r="D33" i="13"/>
  <c r="E33" i="13" s="1"/>
  <c r="C34" i="13"/>
  <c r="AW35" i="9"/>
  <c r="AY35" i="9" s="1"/>
  <c r="AX35" i="9"/>
  <c r="AW35" i="13"/>
  <c r="AX35" i="13"/>
  <c r="C34" i="8"/>
  <c r="D33" i="8"/>
  <c r="E33" i="8" s="1"/>
  <c r="D32" i="10"/>
  <c r="E32" i="10" s="1"/>
  <c r="C33" i="10"/>
  <c r="C32" i="15"/>
  <c r="D31" i="15"/>
  <c r="E31" i="15" s="1"/>
  <c r="C35" i="1"/>
  <c r="D34" i="1"/>
  <c r="E34" i="1" s="1"/>
  <c r="AY34" i="13"/>
  <c r="AY32" i="8"/>
  <c r="AU32" i="14"/>
  <c r="AV32" i="14" s="1"/>
  <c r="AT33" i="14"/>
  <c r="AW34" i="1"/>
  <c r="AX34" i="1"/>
  <c r="AY34" i="9"/>
  <c r="D34" i="11"/>
  <c r="E34" i="11" s="1"/>
  <c r="C35" i="11"/>
  <c r="AU34" i="8"/>
  <c r="AV34" i="8" s="1"/>
  <c r="AT35" i="8"/>
  <c r="AT35" i="16"/>
  <c r="AU34" i="16"/>
  <c r="AV34" i="16" s="1"/>
  <c r="AW41" i="14"/>
  <c r="AX41" i="14"/>
  <c r="AU33" i="7"/>
  <c r="AV33" i="7" s="1"/>
  <c r="AT34" i="7"/>
  <c r="AY33" i="6"/>
  <c r="AY33" i="1"/>
  <c r="C39" i="9"/>
  <c r="D38" i="9"/>
  <c r="E38" i="9" s="1"/>
  <c r="AU31" i="15"/>
  <c r="AV31" i="15" s="1"/>
  <c r="AT32" i="15"/>
  <c r="AW34" i="6"/>
  <c r="AX34" i="6"/>
  <c r="AU32" i="13"/>
  <c r="AV32" i="13" s="1"/>
  <c r="AT33" i="13"/>
  <c r="AX33" i="8"/>
  <c r="AW33" i="8"/>
  <c r="AY40" i="14"/>
  <c r="AU32" i="6"/>
  <c r="AV32" i="6" s="1"/>
  <c r="AT33" i="6"/>
  <c r="AX33" i="12"/>
  <c r="AW33" i="12"/>
  <c r="AY33" i="12" s="1"/>
  <c r="AW34" i="15"/>
  <c r="AX34" i="15"/>
  <c r="AW33" i="10"/>
  <c r="AX33" i="10"/>
  <c r="D36" i="16"/>
  <c r="E36" i="16" s="1"/>
  <c r="C37" i="16"/>
  <c r="AY33" i="15"/>
  <c r="AY32" i="10"/>
  <c r="D33" i="14"/>
  <c r="E33" i="14" s="1"/>
  <c r="C34" i="14"/>
  <c r="AU31" i="1"/>
  <c r="AV31" i="1" s="1"/>
  <c r="AT32" i="1"/>
  <c r="AU34" i="10"/>
  <c r="AV34" i="10" s="1"/>
  <c r="AT35" i="10"/>
  <c r="AX37" i="11" l="1"/>
  <c r="AW37" i="11"/>
  <c r="AY37" i="11" s="1"/>
  <c r="AT35" i="11"/>
  <c r="AU34" i="11"/>
  <c r="AV34" i="11" s="1"/>
  <c r="AY33" i="8"/>
  <c r="D33" i="6"/>
  <c r="E33" i="6" s="1"/>
  <c r="C34" i="6"/>
  <c r="AW34" i="16"/>
  <c r="AY34" i="16" s="1"/>
  <c r="AX34" i="16"/>
  <c r="AY33" i="16"/>
  <c r="AU33" i="9"/>
  <c r="AV33" i="9" s="1"/>
  <c r="AT34" i="9"/>
  <c r="AW34" i="7"/>
  <c r="AX34" i="7"/>
  <c r="AY33" i="10"/>
  <c r="D32" i="7"/>
  <c r="E32" i="7" s="1"/>
  <c r="C33" i="7"/>
  <c r="AU32" i="12"/>
  <c r="AV32" i="12" s="1"/>
  <c r="AT33" i="12"/>
  <c r="AY33" i="7"/>
  <c r="D34" i="14"/>
  <c r="E34" i="14" s="1"/>
  <c r="C35" i="14"/>
  <c r="AY34" i="15"/>
  <c r="AY41" i="14"/>
  <c r="D32" i="15"/>
  <c r="E32" i="15" s="1"/>
  <c r="C33" i="15"/>
  <c r="AY35" i="13"/>
  <c r="D35" i="1"/>
  <c r="E35" i="1" s="1"/>
  <c r="C36" i="1"/>
  <c r="AX34" i="12"/>
  <c r="AW34" i="12"/>
  <c r="AY34" i="12" s="1"/>
  <c r="AT33" i="15"/>
  <c r="AU32" i="15"/>
  <c r="AV32" i="15" s="1"/>
  <c r="C36" i="11"/>
  <c r="D35" i="11"/>
  <c r="E35" i="11" s="1"/>
  <c r="D33" i="10"/>
  <c r="E33" i="10" s="1"/>
  <c r="C34" i="10"/>
  <c r="D37" i="16"/>
  <c r="E37" i="16" s="1"/>
  <c r="C38" i="16"/>
  <c r="AT34" i="14"/>
  <c r="AU33" i="14"/>
  <c r="AV33" i="14" s="1"/>
  <c r="AW36" i="9"/>
  <c r="AX36" i="9"/>
  <c r="AU32" i="1"/>
  <c r="AV32" i="1" s="1"/>
  <c r="AT33" i="1"/>
  <c r="AU33" i="13"/>
  <c r="AV33" i="13" s="1"/>
  <c r="AT34" i="13"/>
  <c r="AU35" i="16"/>
  <c r="AV35" i="16" s="1"/>
  <c r="AT36" i="16"/>
  <c r="AT36" i="10"/>
  <c r="AU35" i="10"/>
  <c r="AV35" i="10" s="1"/>
  <c r="AW34" i="10"/>
  <c r="AY34" i="10" s="1"/>
  <c r="AX34" i="10"/>
  <c r="AT34" i="6"/>
  <c r="AU33" i="6"/>
  <c r="AV33" i="6" s="1"/>
  <c r="AX34" i="8"/>
  <c r="AW34" i="8"/>
  <c r="AY34" i="8" s="1"/>
  <c r="AU34" i="7"/>
  <c r="AV34" i="7" s="1"/>
  <c r="AT35" i="7"/>
  <c r="AW35" i="1"/>
  <c r="AX35" i="1"/>
  <c r="AW35" i="6"/>
  <c r="AX35" i="6"/>
  <c r="D39" i="9"/>
  <c r="E39" i="9" s="1"/>
  <c r="C40" i="9"/>
  <c r="AY34" i="1"/>
  <c r="D34" i="8"/>
  <c r="E34" i="8" s="1"/>
  <c r="C35" i="8"/>
  <c r="C35" i="13"/>
  <c r="D34" i="13"/>
  <c r="E34" i="13" s="1"/>
  <c r="AW35" i="15"/>
  <c r="AX35" i="15"/>
  <c r="AY34" i="6"/>
  <c r="AX42" i="14"/>
  <c r="AW42" i="14"/>
  <c r="AU35" i="8"/>
  <c r="AV35" i="8" s="1"/>
  <c r="AT36" i="8"/>
  <c r="AX36" i="13"/>
  <c r="AW36" i="13"/>
  <c r="D34" i="6" l="1"/>
  <c r="E34" i="6" s="1"/>
  <c r="C35" i="6"/>
  <c r="AY35" i="15"/>
  <c r="AX35" i="7"/>
  <c r="AW35" i="7"/>
  <c r="AY35" i="7" s="1"/>
  <c r="AY34" i="7"/>
  <c r="AY42" i="14"/>
  <c r="AU34" i="9"/>
  <c r="AV34" i="9" s="1"/>
  <c r="AT35" i="9"/>
  <c r="AT34" i="12"/>
  <c r="AU33" i="12"/>
  <c r="AV33" i="12" s="1"/>
  <c r="AU35" i="11"/>
  <c r="AV35" i="11" s="1"/>
  <c r="AT36" i="11"/>
  <c r="AY36" i="13"/>
  <c r="D33" i="7"/>
  <c r="E33" i="7" s="1"/>
  <c r="C34" i="7"/>
  <c r="AX35" i="16"/>
  <c r="AW35" i="16"/>
  <c r="AX38" i="11"/>
  <c r="AW38" i="11"/>
  <c r="D40" i="9"/>
  <c r="E40" i="9" s="1"/>
  <c r="C41" i="9"/>
  <c r="AX36" i="1"/>
  <c r="AW36" i="1"/>
  <c r="AY35" i="1"/>
  <c r="AU33" i="1"/>
  <c r="AV33" i="1" s="1"/>
  <c r="AT34" i="1"/>
  <c r="AX37" i="13"/>
  <c r="AW37" i="13"/>
  <c r="AW43" i="14"/>
  <c r="AX43" i="14"/>
  <c r="C36" i="13"/>
  <c r="D35" i="13"/>
  <c r="E35" i="13" s="1"/>
  <c r="AW36" i="6"/>
  <c r="AX36" i="6"/>
  <c r="AU36" i="16"/>
  <c r="AV36" i="16" s="1"/>
  <c r="AT37" i="16"/>
  <c r="C39" i="16"/>
  <c r="D38" i="16"/>
  <c r="E38" i="16" s="1"/>
  <c r="D36" i="11"/>
  <c r="E36" i="11" s="1"/>
  <c r="C37" i="11"/>
  <c r="AT35" i="6"/>
  <c r="AU34" i="6"/>
  <c r="AV34" i="6" s="1"/>
  <c r="AW37" i="9"/>
  <c r="AX37" i="9"/>
  <c r="AY35" i="6"/>
  <c r="C36" i="8"/>
  <c r="D35" i="8"/>
  <c r="E35" i="8" s="1"/>
  <c r="AT36" i="7"/>
  <c r="AU35" i="7"/>
  <c r="AV35" i="7" s="1"/>
  <c r="AW35" i="10"/>
  <c r="AX35" i="10"/>
  <c r="AY36" i="9"/>
  <c r="D36" i="1"/>
  <c r="E36" i="1" s="1"/>
  <c r="C37" i="1"/>
  <c r="AX36" i="15"/>
  <c r="AW36" i="15"/>
  <c r="AY36" i="15" s="1"/>
  <c r="AT35" i="13"/>
  <c r="AU34" i="13"/>
  <c r="AV34" i="13" s="1"/>
  <c r="C35" i="10"/>
  <c r="D34" i="10"/>
  <c r="E34" i="10" s="1"/>
  <c r="AU33" i="15"/>
  <c r="AV33" i="15" s="1"/>
  <c r="AT34" i="15"/>
  <c r="AU36" i="8"/>
  <c r="AV36" i="8" s="1"/>
  <c r="AT37" i="8"/>
  <c r="AX35" i="8"/>
  <c r="AW35" i="8"/>
  <c r="AT37" i="10"/>
  <c r="AU36" i="10"/>
  <c r="AV36" i="10" s="1"/>
  <c r="C36" i="14"/>
  <c r="D35" i="14"/>
  <c r="E35" i="14" s="1"/>
  <c r="AT35" i="14"/>
  <c r="AU34" i="14"/>
  <c r="AV34" i="14" s="1"/>
  <c r="AX35" i="12"/>
  <c r="AW35" i="12"/>
  <c r="D33" i="15"/>
  <c r="E33" i="15" s="1"/>
  <c r="C34" i="15"/>
  <c r="D34" i="7" l="1"/>
  <c r="E34" i="7" s="1"/>
  <c r="C35" i="7"/>
  <c r="AY36" i="6"/>
  <c r="AY37" i="9"/>
  <c r="AY38" i="11"/>
  <c r="AW36" i="7"/>
  <c r="AX36" i="7"/>
  <c r="AX39" i="11"/>
  <c r="AW39" i="11"/>
  <c r="AY39" i="11" s="1"/>
  <c r="AU36" i="11"/>
  <c r="AV36" i="11" s="1"/>
  <c r="AT37" i="11"/>
  <c r="AY35" i="8"/>
  <c r="AY35" i="16"/>
  <c r="AT35" i="12"/>
  <c r="AU34" i="12"/>
  <c r="AV34" i="12" s="1"/>
  <c r="D35" i="6"/>
  <c r="E35" i="6" s="1"/>
  <c r="C36" i="6"/>
  <c r="AY37" i="13"/>
  <c r="AW36" i="16"/>
  <c r="AX36" i="16"/>
  <c r="AU35" i="9"/>
  <c r="AV35" i="9" s="1"/>
  <c r="AT36" i="9"/>
  <c r="C38" i="11"/>
  <c r="D37" i="11"/>
  <c r="E37" i="11" s="1"/>
  <c r="C37" i="14"/>
  <c r="D36" i="14"/>
  <c r="E36" i="14" s="1"/>
  <c r="D37" i="1"/>
  <c r="E37" i="1" s="1"/>
  <c r="C38" i="1"/>
  <c r="AT37" i="7"/>
  <c r="AU36" i="7"/>
  <c r="AV36" i="7" s="1"/>
  <c r="AX38" i="9"/>
  <c r="AW38" i="9"/>
  <c r="AW37" i="6"/>
  <c r="AX37" i="6"/>
  <c r="AX38" i="13"/>
  <c r="AW38" i="13"/>
  <c r="AT35" i="15"/>
  <c r="AU34" i="15"/>
  <c r="AV34" i="15" s="1"/>
  <c r="AU35" i="13"/>
  <c r="AV35" i="13" s="1"/>
  <c r="AT36" i="13"/>
  <c r="AY36" i="1"/>
  <c r="D36" i="8"/>
  <c r="E36" i="8" s="1"/>
  <c r="C37" i="8"/>
  <c r="C40" i="16"/>
  <c r="D39" i="16"/>
  <c r="E39" i="16" s="1"/>
  <c r="AX37" i="1"/>
  <c r="AW37" i="1"/>
  <c r="AW36" i="10"/>
  <c r="AY36" i="10" s="1"/>
  <c r="AX36" i="10"/>
  <c r="C35" i="15"/>
  <c r="D34" i="15"/>
  <c r="E34" i="15" s="1"/>
  <c r="AT38" i="10"/>
  <c r="AU37" i="10"/>
  <c r="AV37" i="10" s="1"/>
  <c r="AY35" i="10"/>
  <c r="D36" i="13"/>
  <c r="E36" i="13" s="1"/>
  <c r="C37" i="13"/>
  <c r="AU34" i="1"/>
  <c r="AV34" i="1" s="1"/>
  <c r="AT35" i="1"/>
  <c r="AX36" i="12"/>
  <c r="AW36" i="12"/>
  <c r="AU35" i="6"/>
  <c r="AV35" i="6" s="1"/>
  <c r="AT36" i="6"/>
  <c r="D41" i="9"/>
  <c r="E41" i="9" s="1"/>
  <c r="C42" i="9"/>
  <c r="AU35" i="14"/>
  <c r="AV35" i="14" s="1"/>
  <c r="AT36" i="14"/>
  <c r="AT38" i="8"/>
  <c r="AU37" i="8"/>
  <c r="AV37" i="8" s="1"/>
  <c r="C36" i="10"/>
  <c r="D35" i="10"/>
  <c r="E35" i="10" s="1"/>
  <c r="AY35" i="12"/>
  <c r="AW36" i="8"/>
  <c r="AX36" i="8"/>
  <c r="AW37" i="15"/>
  <c r="AX37" i="15"/>
  <c r="AU37" i="16"/>
  <c r="AV37" i="16" s="1"/>
  <c r="AT38" i="16"/>
  <c r="AY43" i="14"/>
  <c r="AW40" i="11" l="1"/>
  <c r="AY40" i="11" s="1"/>
  <c r="AX40" i="11"/>
  <c r="AW37" i="7"/>
  <c r="AX37" i="7"/>
  <c r="AT37" i="9"/>
  <c r="AU36" i="9"/>
  <c r="AV36" i="9" s="1"/>
  <c r="AU35" i="12"/>
  <c r="AV35" i="12" s="1"/>
  <c r="AT36" i="12"/>
  <c r="AY36" i="7"/>
  <c r="AY38" i="13"/>
  <c r="AX37" i="16"/>
  <c r="AW37" i="16"/>
  <c r="AY37" i="16" s="1"/>
  <c r="AY36" i="16"/>
  <c r="AT38" i="11"/>
  <c r="AU37" i="11"/>
  <c r="AV37" i="11" s="1"/>
  <c r="C36" i="7"/>
  <c r="D35" i="7"/>
  <c r="E35" i="7" s="1"/>
  <c r="D36" i="6"/>
  <c r="E36" i="6" s="1"/>
  <c r="C37" i="6"/>
  <c r="C36" i="15"/>
  <c r="D35" i="15"/>
  <c r="E35" i="15" s="1"/>
  <c r="AT37" i="13"/>
  <c r="AU36" i="13"/>
  <c r="AV36" i="13" s="1"/>
  <c r="AY37" i="6"/>
  <c r="C39" i="1"/>
  <c r="D38" i="1"/>
  <c r="E38" i="1" s="1"/>
  <c r="AU35" i="1"/>
  <c r="AV35" i="1" s="1"/>
  <c r="AT36" i="1"/>
  <c r="AW37" i="10"/>
  <c r="AX37" i="10"/>
  <c r="AY38" i="9"/>
  <c r="C43" i="9"/>
  <c r="D42" i="9"/>
  <c r="E42" i="9" s="1"/>
  <c r="C41" i="16"/>
  <c r="D40" i="16"/>
  <c r="E40" i="16" s="1"/>
  <c r="AX39" i="9"/>
  <c r="AW39" i="9"/>
  <c r="AU38" i="10"/>
  <c r="AV38" i="10" s="1"/>
  <c r="AT39" i="10"/>
  <c r="AY36" i="8"/>
  <c r="AU38" i="8"/>
  <c r="AV38" i="8" s="1"/>
  <c r="AT39" i="8"/>
  <c r="C38" i="13"/>
  <c r="D37" i="13"/>
  <c r="E37" i="13" s="1"/>
  <c r="D37" i="8"/>
  <c r="E37" i="8" s="1"/>
  <c r="C38" i="8"/>
  <c r="D37" i="14"/>
  <c r="E37" i="14" s="1"/>
  <c r="C38" i="14"/>
  <c r="AU38" i="16"/>
  <c r="AV38" i="16" s="1"/>
  <c r="AT39" i="16"/>
  <c r="AU36" i="14"/>
  <c r="AV36" i="14" s="1"/>
  <c r="AT37" i="14"/>
  <c r="AW37" i="12"/>
  <c r="AX37" i="12"/>
  <c r="AX38" i="1"/>
  <c r="AW38" i="1"/>
  <c r="C37" i="10"/>
  <c r="D36" i="10"/>
  <c r="E36" i="10" s="1"/>
  <c r="AW38" i="15"/>
  <c r="AY38" i="15" s="1"/>
  <c r="AX38" i="15"/>
  <c r="AY37" i="15"/>
  <c r="AW37" i="8"/>
  <c r="AX37" i="8"/>
  <c r="AU35" i="15"/>
  <c r="AV35" i="15" s="1"/>
  <c r="AT36" i="15"/>
  <c r="AT37" i="6"/>
  <c r="AU36" i="6"/>
  <c r="AV36" i="6" s="1"/>
  <c r="AY36" i="12"/>
  <c r="AY37" i="1"/>
  <c r="AW39" i="13"/>
  <c r="AX39" i="13"/>
  <c r="AT38" i="7"/>
  <c r="AU37" i="7"/>
  <c r="AV37" i="7" s="1"/>
  <c r="AW38" i="6"/>
  <c r="AX38" i="6"/>
  <c r="D38" i="11"/>
  <c r="E38" i="11" s="1"/>
  <c r="C39" i="11"/>
  <c r="D36" i="7" l="1"/>
  <c r="E36" i="7" s="1"/>
  <c r="C37" i="7"/>
  <c r="AU36" i="12"/>
  <c r="AV36" i="12" s="1"/>
  <c r="AT37" i="12"/>
  <c r="AT39" i="11"/>
  <c r="AU38" i="11"/>
  <c r="AV38" i="11" s="1"/>
  <c r="AY39" i="13"/>
  <c r="AY38" i="1"/>
  <c r="AY37" i="10"/>
  <c r="AT38" i="9"/>
  <c r="AU37" i="9"/>
  <c r="AV37" i="9" s="1"/>
  <c r="AW38" i="7"/>
  <c r="AY38" i="7" s="1"/>
  <c r="AX38" i="7"/>
  <c r="C38" i="6"/>
  <c r="D37" i="6"/>
  <c r="E37" i="6" s="1"/>
  <c r="AX38" i="16"/>
  <c r="AW38" i="16"/>
  <c r="AY38" i="16" s="1"/>
  <c r="AY37" i="7"/>
  <c r="AX41" i="11"/>
  <c r="AW41" i="11"/>
  <c r="AY38" i="6"/>
  <c r="AX38" i="8"/>
  <c r="AW38" i="8"/>
  <c r="AY38" i="8" s="1"/>
  <c r="AU38" i="7"/>
  <c r="AV38" i="7" s="1"/>
  <c r="AT39" i="7"/>
  <c r="AT38" i="6"/>
  <c r="AU37" i="6"/>
  <c r="AV37" i="6" s="1"/>
  <c r="AW39" i="6"/>
  <c r="AY39" i="6" s="1"/>
  <c r="AX39" i="6"/>
  <c r="AU36" i="15"/>
  <c r="AV36" i="15" s="1"/>
  <c r="AT37" i="15"/>
  <c r="AW38" i="10"/>
  <c r="AX38" i="10"/>
  <c r="D43" i="9"/>
  <c r="E43" i="9" s="1"/>
  <c r="D41" i="16"/>
  <c r="E41" i="16" s="1"/>
  <c r="C42" i="16"/>
  <c r="AT38" i="14"/>
  <c r="AU37" i="14"/>
  <c r="AV37" i="14" s="1"/>
  <c r="C38" i="10"/>
  <c r="D37" i="10"/>
  <c r="E37" i="10" s="1"/>
  <c r="C39" i="8"/>
  <c r="D38" i="8"/>
  <c r="E38" i="8" s="1"/>
  <c r="C39" i="13"/>
  <c r="D38" i="13"/>
  <c r="E38" i="13" s="1"/>
  <c r="AU36" i="1"/>
  <c r="AV36" i="1" s="1"/>
  <c r="AT37" i="1"/>
  <c r="AU39" i="10"/>
  <c r="AV39" i="10" s="1"/>
  <c r="AT40" i="10"/>
  <c r="AT38" i="13"/>
  <c r="AU37" i="13"/>
  <c r="AV37" i="13" s="1"/>
  <c r="D38" i="14"/>
  <c r="E38" i="14" s="1"/>
  <c r="C39" i="14"/>
  <c r="AY37" i="8"/>
  <c r="AX39" i="1"/>
  <c r="AW39" i="1"/>
  <c r="D39" i="11"/>
  <c r="E39" i="11" s="1"/>
  <c r="C40" i="11"/>
  <c r="AW40" i="13"/>
  <c r="AX40" i="13"/>
  <c r="AW38" i="12"/>
  <c r="AX38" i="12"/>
  <c r="AU39" i="16"/>
  <c r="AV39" i="16" s="1"/>
  <c r="AT40" i="16"/>
  <c r="AY39" i="9"/>
  <c r="AW39" i="15"/>
  <c r="AX39" i="15"/>
  <c r="AY37" i="12"/>
  <c r="AT40" i="8"/>
  <c r="AU39" i="8"/>
  <c r="AV39" i="8" s="1"/>
  <c r="AX40" i="9"/>
  <c r="AW40" i="9"/>
  <c r="D39" i="1"/>
  <c r="E39" i="1" s="1"/>
  <c r="C40" i="1"/>
  <c r="D36" i="15"/>
  <c r="E36" i="15" s="1"/>
  <c r="C37" i="15"/>
  <c r="D38" i="6" l="1"/>
  <c r="E38" i="6" s="1"/>
  <c r="C39" i="6"/>
  <c r="AY38" i="10"/>
  <c r="AX39" i="7"/>
  <c r="AW39" i="7"/>
  <c r="AY39" i="7" s="1"/>
  <c r="AU39" i="11"/>
  <c r="AV39" i="11" s="1"/>
  <c r="AT40" i="11"/>
  <c r="AY39" i="15"/>
  <c r="AY39" i="1"/>
  <c r="AY41" i="11"/>
  <c r="AU37" i="12"/>
  <c r="AV37" i="12" s="1"/>
  <c r="AT38" i="12"/>
  <c r="AX42" i="11"/>
  <c r="AW42" i="11"/>
  <c r="AY42" i="11" s="1"/>
  <c r="AX39" i="16"/>
  <c r="AW39" i="16"/>
  <c r="AY39" i="16" s="1"/>
  <c r="AT39" i="9"/>
  <c r="AU38" i="9"/>
  <c r="AV38" i="9" s="1"/>
  <c r="D37" i="7"/>
  <c r="E37" i="7" s="1"/>
  <c r="C38" i="7"/>
  <c r="AT39" i="13"/>
  <c r="AU38" i="13"/>
  <c r="AV38" i="13" s="1"/>
  <c r="D39" i="8"/>
  <c r="E39" i="8" s="1"/>
  <c r="C40" i="8"/>
  <c r="AU38" i="14"/>
  <c r="AV38" i="14" s="1"/>
  <c r="AT39" i="14"/>
  <c r="AT39" i="6"/>
  <c r="AU38" i="6"/>
  <c r="AV38" i="6" s="1"/>
  <c r="C41" i="11"/>
  <c r="D40" i="11"/>
  <c r="E40" i="11" s="1"/>
  <c r="AT38" i="1"/>
  <c r="AU37" i="1"/>
  <c r="AV37" i="1" s="1"/>
  <c r="D42" i="16"/>
  <c r="E42" i="16" s="1"/>
  <c r="C43" i="16"/>
  <c r="AT38" i="15"/>
  <c r="AU37" i="15"/>
  <c r="AV37" i="15" s="1"/>
  <c r="C41" i="1"/>
  <c r="D40" i="1"/>
  <c r="E40" i="1" s="1"/>
  <c r="AT41" i="8"/>
  <c r="AU40" i="8"/>
  <c r="AV40" i="8" s="1"/>
  <c r="AU40" i="16"/>
  <c r="AV40" i="16" s="1"/>
  <c r="AT41" i="16"/>
  <c r="C39" i="10"/>
  <c r="D38" i="10"/>
  <c r="E38" i="10" s="1"/>
  <c r="D39" i="14"/>
  <c r="E39" i="14" s="1"/>
  <c r="C40" i="14"/>
  <c r="AU40" i="10"/>
  <c r="AV40" i="10" s="1"/>
  <c r="AT41" i="10"/>
  <c r="AW40" i="15"/>
  <c r="AX40" i="15"/>
  <c r="AW39" i="12"/>
  <c r="AX39" i="12"/>
  <c r="AX40" i="1"/>
  <c r="AW40" i="1"/>
  <c r="AX40" i="6"/>
  <c r="AW40" i="6"/>
  <c r="AT40" i="7"/>
  <c r="AU39" i="7"/>
  <c r="AV39" i="7" s="1"/>
  <c r="AY40" i="9"/>
  <c r="AY38" i="12"/>
  <c r="D39" i="13"/>
  <c r="E39" i="13" s="1"/>
  <c r="C40" i="13"/>
  <c r="AX39" i="10"/>
  <c r="AW39" i="10"/>
  <c r="AW41" i="9"/>
  <c r="AX41" i="9"/>
  <c r="AX41" i="13"/>
  <c r="AW41" i="13"/>
  <c r="AY41" i="13" s="1"/>
  <c r="C38" i="15"/>
  <c r="D37" i="15"/>
  <c r="E37" i="15" s="1"/>
  <c r="AY40" i="13"/>
  <c r="AW39" i="8"/>
  <c r="AY39" i="8" s="1"/>
  <c r="AX39" i="8"/>
  <c r="AW43" i="11" l="1"/>
  <c r="AY43" i="11" s="1"/>
  <c r="AX43" i="11"/>
  <c r="AW40" i="16"/>
  <c r="AY40" i="16" s="1"/>
  <c r="AX40" i="16"/>
  <c r="AT41" i="11"/>
  <c r="AU40" i="11"/>
  <c r="AV40" i="11" s="1"/>
  <c r="AY40" i="6"/>
  <c r="D38" i="7"/>
  <c r="E38" i="7" s="1"/>
  <c r="C39" i="7"/>
  <c r="AU38" i="12"/>
  <c r="AV38" i="12" s="1"/>
  <c r="AT39" i="12"/>
  <c r="AW40" i="7"/>
  <c r="AX40" i="7"/>
  <c r="AY39" i="12"/>
  <c r="C40" i="6"/>
  <c r="D39" i="6"/>
  <c r="E39" i="6" s="1"/>
  <c r="AT40" i="9"/>
  <c r="AU39" i="9"/>
  <c r="AV39" i="9" s="1"/>
  <c r="D43" i="16"/>
  <c r="E43" i="16" s="1"/>
  <c r="C40" i="10"/>
  <c r="D39" i="10"/>
  <c r="E39" i="10" s="1"/>
  <c r="AT40" i="6"/>
  <c r="AU39" i="6"/>
  <c r="AV39" i="6" s="1"/>
  <c r="AX42" i="9"/>
  <c r="AW42" i="9"/>
  <c r="AY42" i="9" s="1"/>
  <c r="AX40" i="8"/>
  <c r="AW40" i="8"/>
  <c r="AY40" i="8" s="1"/>
  <c r="AT41" i="7"/>
  <c r="AU40" i="7"/>
  <c r="AV40" i="7" s="1"/>
  <c r="C42" i="1"/>
  <c r="D41" i="1"/>
  <c r="E41" i="1" s="1"/>
  <c r="AX41" i="6"/>
  <c r="AW41" i="6"/>
  <c r="AW42" i="13"/>
  <c r="AX42" i="13"/>
  <c r="AY40" i="1"/>
  <c r="AT42" i="10"/>
  <c r="AU41" i="10"/>
  <c r="AV41" i="10" s="1"/>
  <c r="AT39" i="1"/>
  <c r="AU38" i="1"/>
  <c r="AV38" i="1" s="1"/>
  <c r="AW41" i="1"/>
  <c r="AX41" i="1"/>
  <c r="AY41" i="9"/>
  <c r="AW40" i="12"/>
  <c r="AX40" i="12"/>
  <c r="AT42" i="16"/>
  <c r="AU41" i="16"/>
  <c r="AV41" i="16" s="1"/>
  <c r="AT39" i="15"/>
  <c r="AU38" i="15"/>
  <c r="AV38" i="15" s="1"/>
  <c r="AU39" i="14"/>
  <c r="AV39" i="14" s="1"/>
  <c r="AT40" i="14"/>
  <c r="AU39" i="13"/>
  <c r="AV39" i="13" s="1"/>
  <c r="AT40" i="13"/>
  <c r="AY39" i="10"/>
  <c r="D40" i="14"/>
  <c r="E40" i="14" s="1"/>
  <c r="C41" i="14"/>
  <c r="AU41" i="8"/>
  <c r="AV41" i="8" s="1"/>
  <c r="AT42" i="8"/>
  <c r="C42" i="11"/>
  <c r="D41" i="11"/>
  <c r="E41" i="11" s="1"/>
  <c r="D40" i="8"/>
  <c r="E40" i="8" s="1"/>
  <c r="C41" i="8"/>
  <c r="AX40" i="10"/>
  <c r="AW40" i="10"/>
  <c r="AX41" i="15"/>
  <c r="AW41" i="15"/>
  <c r="AY41" i="15" s="1"/>
  <c r="AY40" i="15"/>
  <c r="D38" i="15"/>
  <c r="E38" i="15" s="1"/>
  <c r="C39" i="15"/>
  <c r="D40" i="13"/>
  <c r="E40" i="13" s="1"/>
  <c r="C41" i="13"/>
  <c r="D40" i="6" l="1"/>
  <c r="E40" i="6" s="1"/>
  <c r="C41" i="6"/>
  <c r="AY40" i="10"/>
  <c r="AX41" i="7"/>
  <c r="AW41" i="7"/>
  <c r="AY41" i="7" s="1"/>
  <c r="AT42" i="11"/>
  <c r="AU41" i="11"/>
  <c r="AV41" i="11" s="1"/>
  <c r="AY40" i="7"/>
  <c r="AX41" i="16"/>
  <c r="AW41" i="16"/>
  <c r="AU39" i="12"/>
  <c r="AV39" i="12" s="1"/>
  <c r="AT40" i="12"/>
  <c r="AU40" i="9"/>
  <c r="AV40" i="9" s="1"/>
  <c r="AT41" i="9"/>
  <c r="D39" i="7"/>
  <c r="E39" i="7" s="1"/>
  <c r="C40" i="7"/>
  <c r="AW42" i="15"/>
  <c r="AX42" i="15"/>
  <c r="D42" i="11"/>
  <c r="E42" i="11" s="1"/>
  <c r="C43" i="11"/>
  <c r="AT43" i="16"/>
  <c r="AU42" i="16"/>
  <c r="AV42" i="16" s="1"/>
  <c r="AY41" i="1"/>
  <c r="AX41" i="8"/>
  <c r="AW41" i="8"/>
  <c r="AX41" i="12"/>
  <c r="AW41" i="12"/>
  <c r="AW43" i="13"/>
  <c r="AX43" i="13"/>
  <c r="D39" i="15"/>
  <c r="E39" i="15" s="1"/>
  <c r="C40" i="15"/>
  <c r="AT40" i="15"/>
  <c r="AU39" i="15"/>
  <c r="AV39" i="15" s="1"/>
  <c r="AX42" i="6"/>
  <c r="AW42" i="6"/>
  <c r="AY42" i="6" s="1"/>
  <c r="AY40" i="12"/>
  <c r="AY42" i="13"/>
  <c r="AX43" i="9"/>
  <c r="AW43" i="9"/>
  <c r="C42" i="13"/>
  <c r="D41" i="13"/>
  <c r="E41" i="13" s="1"/>
  <c r="AW41" i="10"/>
  <c r="AX41" i="10"/>
  <c r="C42" i="8"/>
  <c r="D41" i="8"/>
  <c r="E41" i="8" s="1"/>
  <c r="AU42" i="8"/>
  <c r="AV42" i="8" s="1"/>
  <c r="AT43" i="8"/>
  <c r="AU40" i="13"/>
  <c r="AV40" i="13" s="1"/>
  <c r="AT41" i="13"/>
  <c r="AT40" i="1"/>
  <c r="AU39" i="1"/>
  <c r="AV39" i="1" s="1"/>
  <c r="AY41" i="6"/>
  <c r="D40" i="10"/>
  <c r="E40" i="10" s="1"/>
  <c r="C41" i="10"/>
  <c r="AU41" i="7"/>
  <c r="AV41" i="7" s="1"/>
  <c r="AT42" i="7"/>
  <c r="AT41" i="6"/>
  <c r="AU40" i="6"/>
  <c r="AV40" i="6" s="1"/>
  <c r="C42" i="14"/>
  <c r="D41" i="14"/>
  <c r="E41" i="14" s="1"/>
  <c r="AU40" i="14"/>
  <c r="AV40" i="14" s="1"/>
  <c r="AT41" i="14"/>
  <c r="AW42" i="1"/>
  <c r="AY42" i="1" s="1"/>
  <c r="AX42" i="1"/>
  <c r="AT43" i="10"/>
  <c r="AU42" i="10"/>
  <c r="AV42" i="10" s="1"/>
  <c r="C43" i="1"/>
  <c r="D42" i="1"/>
  <c r="E42" i="1" s="1"/>
  <c r="C41" i="7" l="1"/>
  <c r="D40" i="7"/>
  <c r="E40" i="7" s="1"/>
  <c r="AT42" i="9"/>
  <c r="AU41" i="9"/>
  <c r="AV41" i="9" s="1"/>
  <c r="AY41" i="10"/>
  <c r="AY43" i="13"/>
  <c r="AU40" i="12"/>
  <c r="AV40" i="12" s="1"/>
  <c r="AT41" i="12"/>
  <c r="AW42" i="7"/>
  <c r="AX42" i="7"/>
  <c r="AT43" i="11"/>
  <c r="AU43" i="11" s="1"/>
  <c r="AV43" i="11" s="1"/>
  <c r="AU42" i="11"/>
  <c r="AV42" i="11" s="1"/>
  <c r="AY41" i="16"/>
  <c r="D41" i="6"/>
  <c r="E41" i="6" s="1"/>
  <c r="C42" i="6"/>
  <c r="AW42" i="16"/>
  <c r="AY42" i="16" s="1"/>
  <c r="AX42" i="16"/>
  <c r="AT42" i="6"/>
  <c r="AU41" i="6"/>
  <c r="AV41" i="6" s="1"/>
  <c r="D41" i="10"/>
  <c r="E41" i="10" s="1"/>
  <c r="C42" i="10"/>
  <c r="AT42" i="13"/>
  <c r="AU41" i="13"/>
  <c r="AV41" i="13" s="1"/>
  <c r="D42" i="8"/>
  <c r="E42" i="8" s="1"/>
  <c r="C43" i="8"/>
  <c r="AX43" i="1"/>
  <c r="AW43" i="1"/>
  <c r="AW42" i="10"/>
  <c r="AX42" i="10"/>
  <c r="AY43" i="9"/>
  <c r="AX43" i="6"/>
  <c r="AW43" i="6"/>
  <c r="AU43" i="16"/>
  <c r="AV43" i="16" s="1"/>
  <c r="AY41" i="12"/>
  <c r="C43" i="14"/>
  <c r="D42" i="14"/>
  <c r="E42" i="14" s="1"/>
  <c r="AU43" i="8"/>
  <c r="AV43" i="8" s="1"/>
  <c r="AX42" i="12"/>
  <c r="AW42" i="12"/>
  <c r="AY42" i="12" s="1"/>
  <c r="AT43" i="7"/>
  <c r="AU42" i="7"/>
  <c r="AV42" i="7" s="1"/>
  <c r="AU40" i="1"/>
  <c r="AV40" i="1" s="1"/>
  <c r="AT41" i="1"/>
  <c r="D42" i="13"/>
  <c r="E42" i="13" s="1"/>
  <c r="C43" i="13"/>
  <c r="AU40" i="15"/>
  <c r="AV40" i="15" s="1"/>
  <c r="AT41" i="15"/>
  <c r="AY41" i="8"/>
  <c r="D43" i="11"/>
  <c r="E43" i="11" s="1"/>
  <c r="AW42" i="8"/>
  <c r="AX42" i="8"/>
  <c r="D40" i="15"/>
  <c r="E40" i="15" s="1"/>
  <c r="C41" i="15"/>
  <c r="AX43" i="15"/>
  <c r="AW43" i="15"/>
  <c r="AY43" i="15" s="1"/>
  <c r="D43" i="1"/>
  <c r="E43" i="1" s="1"/>
  <c r="AU41" i="14"/>
  <c r="AV41" i="14" s="1"/>
  <c r="AT42" i="14"/>
  <c r="AU43" i="10"/>
  <c r="AV43" i="10" s="1"/>
  <c r="AY42" i="15"/>
  <c r="AT42" i="12" l="1"/>
  <c r="AU41" i="12"/>
  <c r="AV41" i="12" s="1"/>
  <c r="C43" i="6"/>
  <c r="D43" i="6" s="1"/>
  <c r="E43" i="6" s="1"/>
  <c r="D42" i="6"/>
  <c r="E42" i="6" s="1"/>
  <c r="AT43" i="9"/>
  <c r="AU43" i="9" s="1"/>
  <c r="AV43" i="9" s="1"/>
  <c r="AU42" i="9"/>
  <c r="AV42" i="9" s="1"/>
  <c r="AX43" i="7"/>
  <c r="AW43" i="7"/>
  <c r="AX43" i="16"/>
  <c r="AW43" i="16"/>
  <c r="AY43" i="16" s="1"/>
  <c r="AY42" i="7"/>
  <c r="D41" i="7"/>
  <c r="E41" i="7" s="1"/>
  <c r="C42" i="7"/>
  <c r="D41" i="15"/>
  <c r="E41" i="15" s="1"/>
  <c r="C42" i="15"/>
  <c r="AY43" i="1"/>
  <c r="AT43" i="13"/>
  <c r="AU42" i="13"/>
  <c r="AV42" i="13" s="1"/>
  <c r="AU42" i="14"/>
  <c r="AV42" i="14" s="1"/>
  <c r="AT43" i="14"/>
  <c r="AT42" i="15"/>
  <c r="AU41" i="15"/>
  <c r="AV41" i="15" s="1"/>
  <c r="D42" i="10"/>
  <c r="E42" i="10" s="1"/>
  <c r="C43" i="10"/>
  <c r="AY43" i="6"/>
  <c r="D43" i="8"/>
  <c r="E43" i="8" s="1"/>
  <c r="AY42" i="8"/>
  <c r="AU43" i="7"/>
  <c r="AV43" i="7" s="1"/>
  <c r="D43" i="13"/>
  <c r="E43" i="13" s="1"/>
  <c r="AX43" i="12"/>
  <c r="AW43" i="12"/>
  <c r="AY43" i="12" s="1"/>
  <c r="D43" i="14"/>
  <c r="E43" i="14" s="1"/>
  <c r="AX43" i="10"/>
  <c r="AW43" i="10"/>
  <c r="AY43" i="10" s="1"/>
  <c r="AW43" i="8"/>
  <c r="AX43" i="8"/>
  <c r="AU41" i="1"/>
  <c r="AV41" i="1" s="1"/>
  <c r="AT42" i="1"/>
  <c r="AY42" i="10"/>
  <c r="AU42" i="6"/>
  <c r="AV42" i="6" s="1"/>
  <c r="AT43" i="6"/>
  <c r="AY43" i="7" l="1"/>
  <c r="D42" i="7"/>
  <c r="E42" i="7" s="1"/>
  <c r="C43" i="7"/>
  <c r="D43" i="7" s="1"/>
  <c r="E43" i="7" s="1"/>
  <c r="AT43" i="12"/>
  <c r="AU43" i="12" s="1"/>
  <c r="AV43" i="12" s="1"/>
  <c r="AU42" i="12"/>
  <c r="AV42" i="12" s="1"/>
  <c r="AT43" i="1"/>
  <c r="AU42" i="1"/>
  <c r="AV42" i="1" s="1"/>
  <c r="AT43" i="15"/>
  <c r="AU42" i="15"/>
  <c r="AV42" i="15" s="1"/>
  <c r="AU43" i="13"/>
  <c r="AV43" i="13" s="1"/>
  <c r="D43" i="10"/>
  <c r="E43" i="10" s="1"/>
  <c r="AY43" i="8"/>
  <c r="AU43" i="6"/>
  <c r="AV43" i="6" s="1"/>
  <c r="AU43" i="14"/>
  <c r="AV43" i="14" s="1"/>
  <c r="C43" i="15"/>
  <c r="D42" i="15"/>
  <c r="E42" i="15" s="1"/>
  <c r="AU43" i="15" l="1"/>
  <c r="AV43" i="15" s="1"/>
  <c r="D43" i="15"/>
  <c r="E43" i="15" s="1"/>
  <c r="AU43" i="1"/>
  <c r="AV43" i="1" s="1"/>
  <c r="D2" i="3"/>
  <c r="E2" i="3"/>
  <c r="D3" i="3"/>
  <c r="E3" i="3"/>
  <c r="D4" i="3"/>
  <c r="E4" i="3"/>
  <c r="D5" i="3"/>
  <c r="E5" i="3"/>
  <c r="F14" i="12"/>
  <c r="AZ14" i="12"/>
  <c r="BB14" i="12"/>
  <c r="BC14" i="12"/>
  <c r="BD14" i="12"/>
  <c r="D15" i="12"/>
  <c r="E15" i="12"/>
  <c r="F15" i="12"/>
  <c r="AZ15" i="12"/>
  <c r="BB15" i="12"/>
  <c r="BC15" i="12"/>
  <c r="BD15" i="12"/>
  <c r="D16" i="12"/>
  <c r="E16" i="12"/>
  <c r="F16" i="12"/>
  <c r="AZ16" i="12"/>
  <c r="BB16" i="12"/>
  <c r="BC16" i="12"/>
  <c r="BD16" i="12"/>
  <c r="D17" i="12"/>
  <c r="E17" i="12"/>
  <c r="F17" i="12"/>
  <c r="AZ17" i="12"/>
  <c r="BB17" i="12"/>
  <c r="BC17" i="12"/>
  <c r="BD17" i="12"/>
  <c r="D18" i="12"/>
  <c r="E18" i="12"/>
  <c r="F18" i="12"/>
  <c r="AZ18" i="12"/>
  <c r="BB18" i="12"/>
  <c r="BC18" i="12"/>
  <c r="BD18" i="12"/>
  <c r="D19" i="12"/>
  <c r="E19" i="12"/>
  <c r="F19" i="12"/>
  <c r="AZ19" i="12"/>
  <c r="BB19" i="12"/>
  <c r="BC19" i="12"/>
  <c r="BD19" i="12"/>
  <c r="D20" i="12"/>
  <c r="E20" i="12"/>
  <c r="F20" i="12"/>
  <c r="AZ20" i="12"/>
  <c r="BB20" i="12"/>
  <c r="BC20" i="12"/>
  <c r="BD20" i="12"/>
  <c r="D21" i="12"/>
  <c r="E21" i="12"/>
  <c r="F21" i="12"/>
  <c r="AZ21" i="12"/>
  <c r="BB21" i="12"/>
  <c r="BC21" i="12"/>
  <c r="BD21" i="12"/>
  <c r="D22" i="12"/>
  <c r="E22" i="12"/>
  <c r="F22" i="12"/>
  <c r="AZ22" i="12"/>
  <c r="BB22" i="12"/>
  <c r="BC22" i="12"/>
  <c r="BD22" i="12"/>
  <c r="D23" i="12"/>
  <c r="E23" i="12"/>
  <c r="F23" i="12"/>
  <c r="AZ23" i="12"/>
  <c r="BB23" i="12"/>
  <c r="BC23" i="12"/>
  <c r="BD23" i="12"/>
  <c r="D24" i="12"/>
  <c r="E24" i="12"/>
  <c r="F24" i="12"/>
  <c r="AZ24" i="12"/>
  <c r="BB24" i="12"/>
  <c r="BC24" i="12"/>
  <c r="BD24" i="12"/>
  <c r="D25" i="12"/>
  <c r="E25" i="12"/>
  <c r="F25" i="12"/>
  <c r="AZ25" i="12"/>
  <c r="BB25" i="12"/>
  <c r="BC25" i="12"/>
  <c r="BD25" i="12"/>
  <c r="D26" i="12"/>
  <c r="E26" i="12"/>
  <c r="F26" i="12"/>
  <c r="AZ26" i="12"/>
  <c r="BB26" i="12"/>
  <c r="BC26" i="12"/>
  <c r="BD26" i="12"/>
  <c r="D27" i="12"/>
  <c r="E27" i="12"/>
  <c r="F27" i="12"/>
  <c r="AZ27" i="12"/>
  <c r="BB27" i="12"/>
  <c r="BC27" i="12"/>
  <c r="BD27" i="12"/>
  <c r="D28" i="12"/>
  <c r="E28" i="12"/>
  <c r="F28" i="12"/>
  <c r="AZ28" i="12"/>
  <c r="BB28" i="12"/>
  <c r="BC28" i="12"/>
  <c r="BD28" i="12"/>
  <c r="D29" i="12"/>
  <c r="E29" i="12"/>
  <c r="F29" i="12"/>
  <c r="AZ29" i="12"/>
  <c r="BB29" i="12"/>
  <c r="BC29" i="12"/>
  <c r="BD29" i="12"/>
  <c r="D30" i="12"/>
  <c r="E30" i="12"/>
  <c r="F30" i="12"/>
  <c r="AZ30" i="12"/>
  <c r="BB30" i="12"/>
  <c r="BC30" i="12"/>
  <c r="BD30" i="12"/>
  <c r="D31" i="12"/>
  <c r="E31" i="12"/>
  <c r="F31" i="12"/>
  <c r="AZ31" i="12"/>
  <c r="BB31" i="12"/>
  <c r="BC31" i="12"/>
  <c r="BD31" i="12"/>
  <c r="D32" i="12"/>
  <c r="E32" i="12"/>
  <c r="F32" i="12"/>
  <c r="AZ32" i="12"/>
  <c r="BB32" i="12"/>
  <c r="BC32" i="12"/>
  <c r="BD32" i="12"/>
  <c r="D33" i="12"/>
  <c r="E33" i="12"/>
  <c r="F33" i="12"/>
  <c r="AZ33" i="12"/>
  <c r="BB33" i="12"/>
  <c r="BC33" i="12"/>
  <c r="BD33" i="12"/>
  <c r="D34" i="12"/>
  <c r="E34" i="12"/>
  <c r="F34" i="12"/>
  <c r="AZ34" i="12"/>
  <c r="BB34" i="12"/>
  <c r="BC34" i="12"/>
  <c r="BD34" i="12"/>
  <c r="D35" i="12"/>
  <c r="E35" i="12"/>
  <c r="F35" i="12"/>
  <c r="AZ35" i="12"/>
  <c r="BB35" i="12"/>
  <c r="BC35" i="12"/>
  <c r="BD35" i="12"/>
  <c r="D36" i="12"/>
  <c r="E36" i="12"/>
  <c r="F36" i="12"/>
  <c r="AZ36" i="12"/>
  <c r="BB36" i="12"/>
  <c r="BC36" i="12"/>
  <c r="BD36" i="12"/>
  <c r="D37" i="12"/>
  <c r="E37" i="12"/>
  <c r="F37" i="12"/>
  <c r="AZ37" i="12"/>
  <c r="BB37" i="12"/>
  <c r="BC37" i="12"/>
  <c r="BD37" i="12"/>
  <c r="D38" i="12"/>
  <c r="E38" i="12"/>
  <c r="F38" i="12"/>
  <c r="AZ38" i="12"/>
  <c r="BB38" i="12"/>
  <c r="BC38" i="12"/>
  <c r="BD38" i="12"/>
  <c r="D39" i="12"/>
  <c r="E39" i="12"/>
  <c r="F39" i="12"/>
  <c r="AZ39" i="12"/>
  <c r="BB39" i="12"/>
  <c r="BC39" i="12"/>
  <c r="BD39" i="12"/>
  <c r="D40" i="12"/>
  <c r="E40" i="12"/>
  <c r="F40" i="12"/>
  <c r="AZ40" i="12"/>
  <c r="BB40" i="12"/>
  <c r="BC40" i="12"/>
  <c r="BD40" i="12"/>
  <c r="D41" i="12"/>
  <c r="E41" i="12"/>
  <c r="F41" i="12"/>
  <c r="AZ41" i="12"/>
  <c r="BB41" i="12"/>
  <c r="BC41" i="12"/>
  <c r="BD41" i="12"/>
  <c r="D42" i="12"/>
  <c r="E42" i="12"/>
  <c r="F42" i="12"/>
  <c r="AZ42" i="12"/>
  <c r="BB42" i="12"/>
  <c r="BC42" i="12"/>
  <c r="BD42" i="12"/>
  <c r="D43" i="12"/>
  <c r="E43" i="12"/>
  <c r="F43" i="12"/>
  <c r="AZ43" i="12"/>
  <c r="BB43" i="12"/>
  <c r="BC43" i="12"/>
  <c r="BD43" i="12"/>
  <c r="F14" i="8"/>
  <c r="AZ14" i="8"/>
  <c r="BB14" i="8"/>
  <c r="BC14" i="8"/>
  <c r="BD14" i="8"/>
  <c r="F15" i="8"/>
  <c r="AZ15" i="8"/>
  <c r="BB15" i="8"/>
  <c r="BC15" i="8"/>
  <c r="BD15" i="8"/>
  <c r="F16" i="8"/>
  <c r="AZ16" i="8"/>
  <c r="BB16" i="8"/>
  <c r="BC16" i="8"/>
  <c r="BD16" i="8"/>
  <c r="F17" i="8"/>
  <c r="AZ17" i="8"/>
  <c r="BB17" i="8"/>
  <c r="BC17" i="8"/>
  <c r="BD17" i="8"/>
  <c r="F18" i="8"/>
  <c r="AZ18" i="8"/>
  <c r="BB18" i="8"/>
  <c r="BC18" i="8"/>
  <c r="BD18" i="8"/>
  <c r="F19" i="8"/>
  <c r="AZ19" i="8"/>
  <c r="BB19" i="8"/>
  <c r="BC19" i="8"/>
  <c r="BD19" i="8"/>
  <c r="F20" i="8"/>
  <c r="AZ20" i="8"/>
  <c r="BB20" i="8"/>
  <c r="BC20" i="8"/>
  <c r="BD20" i="8"/>
  <c r="F21" i="8"/>
  <c r="AZ21" i="8"/>
  <c r="BB21" i="8"/>
  <c r="BC21" i="8"/>
  <c r="BD21" i="8"/>
  <c r="F22" i="8"/>
  <c r="AZ22" i="8"/>
  <c r="BB22" i="8"/>
  <c r="BC22" i="8"/>
  <c r="BD22" i="8"/>
  <c r="F23" i="8"/>
  <c r="AZ23" i="8"/>
  <c r="BB23" i="8"/>
  <c r="BC23" i="8"/>
  <c r="BD23" i="8"/>
  <c r="F24" i="8"/>
  <c r="AZ24" i="8"/>
  <c r="BB24" i="8"/>
  <c r="BC24" i="8"/>
  <c r="BD24" i="8"/>
  <c r="F25" i="8"/>
  <c r="AZ25" i="8"/>
  <c r="BB25" i="8"/>
  <c r="BC25" i="8"/>
  <c r="BD25" i="8"/>
  <c r="F26" i="8"/>
  <c r="AZ26" i="8"/>
  <c r="BB26" i="8"/>
  <c r="BC26" i="8"/>
  <c r="BD26" i="8"/>
  <c r="F27" i="8"/>
  <c r="AZ27" i="8"/>
  <c r="BB27" i="8"/>
  <c r="BC27" i="8"/>
  <c r="BD27" i="8"/>
  <c r="F28" i="8"/>
  <c r="AZ28" i="8"/>
  <c r="BB28" i="8"/>
  <c r="BC28" i="8"/>
  <c r="BD28" i="8"/>
  <c r="F29" i="8"/>
  <c r="AZ29" i="8"/>
  <c r="BB29" i="8"/>
  <c r="BC29" i="8"/>
  <c r="BD29" i="8"/>
  <c r="F30" i="8"/>
  <c r="AZ30" i="8"/>
  <c r="BB30" i="8"/>
  <c r="BC30" i="8"/>
  <c r="BD30" i="8"/>
  <c r="F31" i="8"/>
  <c r="AZ31" i="8"/>
  <c r="BB31" i="8"/>
  <c r="BC31" i="8"/>
  <c r="BD31" i="8"/>
  <c r="F32" i="8"/>
  <c r="AZ32" i="8"/>
  <c r="BB32" i="8"/>
  <c r="BC32" i="8"/>
  <c r="BD32" i="8"/>
  <c r="F33" i="8"/>
  <c r="AZ33" i="8"/>
  <c r="BB33" i="8"/>
  <c r="BC33" i="8"/>
  <c r="BD33" i="8"/>
  <c r="F34" i="8"/>
  <c r="AZ34" i="8"/>
  <c r="BB34" i="8"/>
  <c r="BC34" i="8"/>
  <c r="BD34" i="8"/>
  <c r="F35" i="8"/>
  <c r="AZ35" i="8"/>
  <c r="BB35" i="8"/>
  <c r="BC35" i="8"/>
  <c r="BD35" i="8"/>
  <c r="F36" i="8"/>
  <c r="AZ36" i="8"/>
  <c r="BB36" i="8"/>
  <c r="BC36" i="8"/>
  <c r="BD36" i="8"/>
  <c r="F37" i="8"/>
  <c r="AZ37" i="8"/>
  <c r="BB37" i="8"/>
  <c r="BC37" i="8"/>
  <c r="BD37" i="8"/>
  <c r="F38" i="8"/>
  <c r="AZ38" i="8"/>
  <c r="BB38" i="8"/>
  <c r="BC38" i="8"/>
  <c r="BD38" i="8"/>
  <c r="F39" i="8"/>
  <c r="AZ39" i="8"/>
  <c r="BB39" i="8"/>
  <c r="BC39" i="8"/>
  <c r="BD39" i="8"/>
  <c r="F40" i="8"/>
  <c r="AZ40" i="8"/>
  <c r="BB40" i="8"/>
  <c r="BC40" i="8"/>
  <c r="BD40" i="8"/>
  <c r="F41" i="8"/>
  <c r="AZ41" i="8"/>
  <c r="BB41" i="8"/>
  <c r="BC41" i="8"/>
  <c r="BD41" i="8"/>
  <c r="F42" i="8"/>
  <c r="AZ42" i="8"/>
  <c r="BB42" i="8"/>
  <c r="BC42" i="8"/>
  <c r="BD42" i="8"/>
  <c r="F43" i="8"/>
  <c r="AZ43" i="8"/>
  <c r="BB43" i="8"/>
  <c r="BC43" i="8"/>
  <c r="BD43" i="8"/>
  <c r="E2" i="2"/>
  <c r="F2" i="2"/>
  <c r="E3" i="2"/>
  <c r="F3" i="2"/>
  <c r="F14" i="16"/>
  <c r="AZ14" i="16"/>
  <c r="BB14" i="16"/>
  <c r="BC14" i="16"/>
  <c r="BD14" i="16"/>
  <c r="F15" i="16"/>
  <c r="AZ15" i="16"/>
  <c r="BB15" i="16"/>
  <c r="BC15" i="16"/>
  <c r="BD15" i="16"/>
  <c r="F16" i="16"/>
  <c r="AZ16" i="16"/>
  <c r="BB16" i="16"/>
  <c r="BC16" i="16"/>
  <c r="BD16" i="16"/>
  <c r="F17" i="16"/>
  <c r="AZ17" i="16"/>
  <c r="BB17" i="16"/>
  <c r="BC17" i="16"/>
  <c r="BD17" i="16"/>
  <c r="F18" i="16"/>
  <c r="AZ18" i="16"/>
  <c r="BB18" i="16"/>
  <c r="BC18" i="16"/>
  <c r="BD18" i="16"/>
  <c r="F19" i="16"/>
  <c r="AZ19" i="16"/>
  <c r="BB19" i="16"/>
  <c r="BC19" i="16"/>
  <c r="BD19" i="16"/>
  <c r="F20" i="16"/>
  <c r="AZ20" i="16"/>
  <c r="BB20" i="16"/>
  <c r="BC20" i="16"/>
  <c r="BD20" i="16"/>
  <c r="F21" i="16"/>
  <c r="AZ21" i="16"/>
  <c r="BB21" i="16"/>
  <c r="BC21" i="16"/>
  <c r="BD21" i="16"/>
  <c r="F22" i="16"/>
  <c r="AZ22" i="16"/>
  <c r="BB22" i="16"/>
  <c r="BC22" i="16"/>
  <c r="BD22" i="16"/>
  <c r="F23" i="16"/>
  <c r="AZ23" i="16"/>
  <c r="BB23" i="16"/>
  <c r="BC23" i="16"/>
  <c r="BD23" i="16"/>
  <c r="F24" i="16"/>
  <c r="AZ24" i="16"/>
  <c r="BB24" i="16"/>
  <c r="BC24" i="16"/>
  <c r="BD24" i="16"/>
  <c r="F25" i="16"/>
  <c r="AZ25" i="16"/>
  <c r="BB25" i="16"/>
  <c r="BC25" i="16"/>
  <c r="BD25" i="16"/>
  <c r="F26" i="16"/>
  <c r="AZ26" i="16"/>
  <c r="BB26" i="16"/>
  <c r="BC26" i="16"/>
  <c r="BD26" i="16"/>
  <c r="F27" i="16"/>
  <c r="AZ27" i="16"/>
  <c r="BB27" i="16"/>
  <c r="BC27" i="16"/>
  <c r="BD27" i="16"/>
  <c r="F28" i="16"/>
  <c r="AZ28" i="16"/>
  <c r="BB28" i="16"/>
  <c r="BC28" i="16"/>
  <c r="BD28" i="16"/>
  <c r="F29" i="16"/>
  <c r="AZ29" i="16"/>
  <c r="BB29" i="16"/>
  <c r="BC29" i="16"/>
  <c r="BD29" i="16"/>
  <c r="F30" i="16"/>
  <c r="AZ30" i="16"/>
  <c r="BB30" i="16"/>
  <c r="BC30" i="16"/>
  <c r="BD30" i="16"/>
  <c r="F31" i="16"/>
  <c r="AZ31" i="16"/>
  <c r="BB31" i="16"/>
  <c r="BC31" i="16"/>
  <c r="BD31" i="16"/>
  <c r="F32" i="16"/>
  <c r="AZ32" i="16"/>
  <c r="BB32" i="16"/>
  <c r="BC32" i="16"/>
  <c r="BD32" i="16"/>
  <c r="F33" i="16"/>
  <c r="AZ33" i="16"/>
  <c r="BB33" i="16"/>
  <c r="BC33" i="16"/>
  <c r="BD33" i="16"/>
  <c r="F34" i="16"/>
  <c r="AZ34" i="16"/>
  <c r="BB34" i="16"/>
  <c r="BC34" i="16"/>
  <c r="BD34" i="16"/>
  <c r="F35" i="16"/>
  <c r="AZ35" i="16"/>
  <c r="BB35" i="16"/>
  <c r="BC35" i="16"/>
  <c r="BD35" i="16"/>
  <c r="F36" i="16"/>
  <c r="AZ36" i="16"/>
  <c r="BB36" i="16"/>
  <c r="BC36" i="16"/>
  <c r="BD36" i="16"/>
  <c r="F37" i="16"/>
  <c r="AZ37" i="16"/>
  <c r="BB37" i="16"/>
  <c r="BC37" i="16"/>
  <c r="BD37" i="16"/>
  <c r="F38" i="16"/>
  <c r="AZ38" i="16"/>
  <c r="BB38" i="16"/>
  <c r="BC38" i="16"/>
  <c r="BD38" i="16"/>
  <c r="F39" i="16"/>
  <c r="AZ39" i="16"/>
  <c r="BB39" i="16"/>
  <c r="BC39" i="16"/>
  <c r="BD39" i="16"/>
  <c r="F40" i="16"/>
  <c r="AZ40" i="16"/>
  <c r="BB40" i="16"/>
  <c r="BC40" i="16"/>
  <c r="BD40" i="16"/>
  <c r="F41" i="16"/>
  <c r="AZ41" i="16"/>
  <c r="BB41" i="16"/>
  <c r="BC41" i="16"/>
  <c r="BD41" i="16"/>
  <c r="F42" i="16"/>
  <c r="AZ42" i="16"/>
  <c r="BB42" i="16"/>
  <c r="BC42" i="16"/>
  <c r="BD42" i="16"/>
  <c r="F43" i="16"/>
  <c r="AZ43" i="16"/>
  <c r="BB43" i="16"/>
  <c r="BC43" i="16"/>
  <c r="BD43" i="16"/>
  <c r="F14" i="6"/>
  <c r="AZ14" i="6"/>
  <c r="BB14" i="6"/>
  <c r="BC14" i="6"/>
  <c r="BD14" i="6"/>
  <c r="F15" i="6"/>
  <c r="AZ15" i="6"/>
  <c r="BB15" i="6"/>
  <c r="BC15" i="6"/>
  <c r="BD15" i="6"/>
  <c r="F16" i="6"/>
  <c r="AZ16" i="6"/>
  <c r="BB16" i="6"/>
  <c r="BC16" i="6"/>
  <c r="BD16" i="6"/>
  <c r="F17" i="6"/>
  <c r="AZ17" i="6"/>
  <c r="BB17" i="6"/>
  <c r="BC17" i="6"/>
  <c r="BD17" i="6"/>
  <c r="F18" i="6"/>
  <c r="AZ18" i="6"/>
  <c r="BB18" i="6"/>
  <c r="BC18" i="6"/>
  <c r="BD18" i="6"/>
  <c r="F19" i="6"/>
  <c r="AZ19" i="6"/>
  <c r="BB19" i="6"/>
  <c r="BC19" i="6"/>
  <c r="BD19" i="6"/>
  <c r="F20" i="6"/>
  <c r="AZ20" i="6"/>
  <c r="BB20" i="6"/>
  <c r="BC20" i="6"/>
  <c r="BD20" i="6"/>
  <c r="F21" i="6"/>
  <c r="AZ21" i="6"/>
  <c r="BB21" i="6"/>
  <c r="BC21" i="6"/>
  <c r="BD21" i="6"/>
  <c r="F22" i="6"/>
  <c r="AZ22" i="6"/>
  <c r="BB22" i="6"/>
  <c r="BC22" i="6"/>
  <c r="BD22" i="6"/>
  <c r="F23" i="6"/>
  <c r="AZ23" i="6"/>
  <c r="BB23" i="6"/>
  <c r="BC23" i="6"/>
  <c r="BD23" i="6"/>
  <c r="F24" i="6"/>
  <c r="AZ24" i="6"/>
  <c r="BB24" i="6"/>
  <c r="BC24" i="6"/>
  <c r="BD24" i="6"/>
  <c r="F25" i="6"/>
  <c r="AZ25" i="6"/>
  <c r="BB25" i="6"/>
  <c r="BC25" i="6"/>
  <c r="BD25" i="6"/>
  <c r="F26" i="6"/>
  <c r="AZ26" i="6"/>
  <c r="BB26" i="6"/>
  <c r="BC26" i="6"/>
  <c r="BD26" i="6"/>
  <c r="F27" i="6"/>
  <c r="AZ27" i="6"/>
  <c r="BB27" i="6"/>
  <c r="BC27" i="6"/>
  <c r="BD27" i="6"/>
  <c r="F28" i="6"/>
  <c r="AZ28" i="6"/>
  <c r="BB28" i="6"/>
  <c r="BC28" i="6"/>
  <c r="BD28" i="6"/>
  <c r="F29" i="6"/>
  <c r="AZ29" i="6"/>
  <c r="BB29" i="6"/>
  <c r="BC29" i="6"/>
  <c r="BD29" i="6"/>
  <c r="F30" i="6"/>
  <c r="AZ30" i="6"/>
  <c r="BB30" i="6"/>
  <c r="BC30" i="6"/>
  <c r="BD30" i="6"/>
  <c r="F31" i="6"/>
  <c r="AZ31" i="6"/>
  <c r="BB31" i="6"/>
  <c r="BC31" i="6"/>
  <c r="BD31" i="6"/>
  <c r="F32" i="6"/>
  <c r="AZ32" i="6"/>
  <c r="BB32" i="6"/>
  <c r="BC32" i="6"/>
  <c r="BD32" i="6"/>
  <c r="F33" i="6"/>
  <c r="AZ33" i="6"/>
  <c r="BB33" i="6"/>
  <c r="BC33" i="6"/>
  <c r="BD33" i="6"/>
  <c r="F34" i="6"/>
  <c r="AZ34" i="6"/>
  <c r="BB34" i="6"/>
  <c r="BC34" i="6"/>
  <c r="BD34" i="6"/>
  <c r="F35" i="6"/>
  <c r="AZ35" i="6"/>
  <c r="BB35" i="6"/>
  <c r="BC35" i="6"/>
  <c r="BD35" i="6"/>
  <c r="F36" i="6"/>
  <c r="AZ36" i="6"/>
  <c r="BB36" i="6"/>
  <c r="BC36" i="6"/>
  <c r="BD36" i="6"/>
  <c r="F37" i="6"/>
  <c r="AZ37" i="6"/>
  <c r="BB37" i="6"/>
  <c r="BC37" i="6"/>
  <c r="BD37" i="6"/>
  <c r="F38" i="6"/>
  <c r="AZ38" i="6"/>
  <c r="BB38" i="6"/>
  <c r="BC38" i="6"/>
  <c r="BD38" i="6"/>
  <c r="F39" i="6"/>
  <c r="AZ39" i="6"/>
  <c r="BB39" i="6"/>
  <c r="BC39" i="6"/>
  <c r="BD39" i="6"/>
  <c r="F40" i="6"/>
  <c r="AZ40" i="6"/>
  <c r="BB40" i="6"/>
  <c r="BC40" i="6"/>
  <c r="BD40" i="6"/>
  <c r="F41" i="6"/>
  <c r="AZ41" i="6"/>
  <c r="BB41" i="6"/>
  <c r="BC41" i="6"/>
  <c r="BD41" i="6"/>
  <c r="F42" i="6"/>
  <c r="AZ42" i="6"/>
  <c r="BB42" i="6"/>
  <c r="BC42" i="6"/>
  <c r="BD42" i="6"/>
  <c r="F43" i="6"/>
  <c r="AZ43" i="6"/>
  <c r="BB43" i="6"/>
  <c r="BC43" i="6"/>
  <c r="BD43" i="6"/>
  <c r="F14" i="1"/>
  <c r="AZ14" i="1"/>
  <c r="BB14" i="1"/>
  <c r="BD14" i="1"/>
  <c r="F15" i="1"/>
  <c r="AZ15" i="1"/>
  <c r="BB15" i="1"/>
  <c r="BD15" i="1"/>
  <c r="F16" i="1"/>
  <c r="AZ16" i="1"/>
  <c r="BB16" i="1"/>
  <c r="BD16" i="1"/>
  <c r="F17" i="1"/>
  <c r="AZ17" i="1"/>
  <c r="BB17" i="1"/>
  <c r="BD17" i="1"/>
  <c r="F18" i="1"/>
  <c r="AZ18" i="1"/>
  <c r="BB18" i="1"/>
  <c r="BD18" i="1"/>
  <c r="F19" i="1"/>
  <c r="AZ19" i="1"/>
  <c r="BB19" i="1"/>
  <c r="BD19" i="1"/>
  <c r="F20" i="1"/>
  <c r="AZ20" i="1"/>
  <c r="BB20" i="1"/>
  <c r="BD20" i="1"/>
  <c r="F21" i="1"/>
  <c r="AZ21" i="1"/>
  <c r="BB21" i="1"/>
  <c r="BD21" i="1"/>
  <c r="F22" i="1"/>
  <c r="AZ22" i="1"/>
  <c r="BB22" i="1"/>
  <c r="BD22" i="1"/>
  <c r="F23" i="1"/>
  <c r="AZ23" i="1"/>
  <c r="BB23" i="1"/>
  <c r="BD23" i="1"/>
  <c r="F24" i="1"/>
  <c r="AZ24" i="1"/>
  <c r="BB24" i="1"/>
  <c r="BD24" i="1"/>
  <c r="F25" i="1"/>
  <c r="AZ25" i="1"/>
  <c r="BB25" i="1"/>
  <c r="BD25" i="1"/>
  <c r="F26" i="1"/>
  <c r="AZ26" i="1"/>
  <c r="BB26" i="1"/>
  <c r="BD26" i="1"/>
  <c r="F27" i="1"/>
  <c r="AZ27" i="1"/>
  <c r="BB27" i="1"/>
  <c r="BD27" i="1"/>
  <c r="F28" i="1"/>
  <c r="AZ28" i="1"/>
  <c r="BB28" i="1"/>
  <c r="BD28" i="1"/>
  <c r="F29" i="1"/>
  <c r="AZ29" i="1"/>
  <c r="BB29" i="1"/>
  <c r="BD29" i="1"/>
  <c r="F30" i="1"/>
  <c r="AZ30" i="1"/>
  <c r="BB30" i="1"/>
  <c r="BD30" i="1"/>
  <c r="F31" i="1"/>
  <c r="AZ31" i="1"/>
  <c r="BB31" i="1"/>
  <c r="BD31" i="1"/>
  <c r="F32" i="1"/>
  <c r="AZ32" i="1"/>
  <c r="BB32" i="1"/>
  <c r="BD32" i="1"/>
  <c r="F33" i="1"/>
  <c r="AZ33" i="1"/>
  <c r="BB33" i="1"/>
  <c r="BD33" i="1"/>
  <c r="F34" i="1"/>
  <c r="AZ34" i="1"/>
  <c r="BB34" i="1"/>
  <c r="BD34" i="1"/>
  <c r="F35" i="1"/>
  <c r="AZ35" i="1"/>
  <c r="BB35" i="1"/>
  <c r="BD35" i="1"/>
  <c r="F36" i="1"/>
  <c r="AZ36" i="1"/>
  <c r="BB36" i="1"/>
  <c r="BD36" i="1"/>
  <c r="F37" i="1"/>
  <c r="AZ37" i="1"/>
  <c r="BB37" i="1"/>
  <c r="BD37" i="1"/>
  <c r="F38" i="1"/>
  <c r="AZ38" i="1"/>
  <c r="BB38" i="1"/>
  <c r="BD38" i="1"/>
  <c r="F39" i="1"/>
  <c r="AZ39" i="1"/>
  <c r="BB39" i="1"/>
  <c r="BD39" i="1"/>
  <c r="F40" i="1"/>
  <c r="AZ40" i="1"/>
  <c r="BB40" i="1"/>
  <c r="BD40" i="1"/>
  <c r="F41" i="1"/>
  <c r="AZ41" i="1"/>
  <c r="BB41" i="1"/>
  <c r="BD41" i="1"/>
  <c r="F42" i="1"/>
  <c r="AZ42" i="1"/>
  <c r="BB42" i="1"/>
  <c r="BD42" i="1"/>
  <c r="F43" i="1"/>
  <c r="AZ43" i="1"/>
  <c r="BB43" i="1"/>
  <c r="BD43" i="1"/>
  <c r="F14" i="11"/>
  <c r="AZ14" i="11"/>
  <c r="BB14" i="11"/>
  <c r="BC14" i="11"/>
  <c r="BD14" i="11"/>
  <c r="F15" i="11"/>
  <c r="AZ15" i="11"/>
  <c r="BB15" i="11"/>
  <c r="BC15" i="11"/>
  <c r="BD15" i="11"/>
  <c r="F16" i="11"/>
  <c r="AZ16" i="11"/>
  <c r="BB16" i="11"/>
  <c r="BC16" i="11"/>
  <c r="BD16" i="11"/>
  <c r="F17" i="11"/>
  <c r="AZ17" i="11"/>
  <c r="BB17" i="11"/>
  <c r="BC17" i="11"/>
  <c r="BD17" i="11"/>
  <c r="F18" i="11"/>
  <c r="AZ18" i="11"/>
  <c r="BB18" i="11"/>
  <c r="BC18" i="11"/>
  <c r="BD18" i="11"/>
  <c r="F19" i="11"/>
  <c r="AZ19" i="11"/>
  <c r="BB19" i="11"/>
  <c r="BC19" i="11"/>
  <c r="BD19" i="11"/>
  <c r="F20" i="11"/>
  <c r="AZ20" i="11"/>
  <c r="BB20" i="11"/>
  <c r="BC20" i="11"/>
  <c r="BD20" i="11"/>
  <c r="F21" i="11"/>
  <c r="AZ21" i="11"/>
  <c r="BB21" i="11"/>
  <c r="BC21" i="11"/>
  <c r="BD21" i="11"/>
  <c r="F22" i="11"/>
  <c r="AZ22" i="11"/>
  <c r="BB22" i="11"/>
  <c r="BC22" i="11"/>
  <c r="BD22" i="11"/>
  <c r="F23" i="11"/>
  <c r="AZ23" i="11"/>
  <c r="BB23" i="11"/>
  <c r="BC23" i="11"/>
  <c r="BD23" i="11"/>
  <c r="F24" i="11"/>
  <c r="AZ24" i="11"/>
  <c r="BB24" i="11"/>
  <c r="BC24" i="11"/>
  <c r="BD24" i="11"/>
  <c r="F25" i="11"/>
  <c r="AZ25" i="11"/>
  <c r="BB25" i="11"/>
  <c r="BC25" i="11"/>
  <c r="BD25" i="11"/>
  <c r="F26" i="11"/>
  <c r="AZ26" i="11"/>
  <c r="BB26" i="11"/>
  <c r="BC26" i="11"/>
  <c r="BD26" i="11"/>
  <c r="F27" i="11"/>
  <c r="AZ27" i="11"/>
  <c r="BB27" i="11"/>
  <c r="BC27" i="11"/>
  <c r="BD27" i="11"/>
  <c r="F28" i="11"/>
  <c r="AZ28" i="11"/>
  <c r="BB28" i="11"/>
  <c r="BC28" i="11"/>
  <c r="BD28" i="11"/>
  <c r="F29" i="11"/>
  <c r="AZ29" i="11"/>
  <c r="BB29" i="11"/>
  <c r="BC29" i="11"/>
  <c r="BD29" i="11"/>
  <c r="F30" i="11"/>
  <c r="AZ30" i="11"/>
  <c r="BB30" i="11"/>
  <c r="BC30" i="11"/>
  <c r="BD30" i="11"/>
  <c r="F31" i="11"/>
  <c r="AZ31" i="11"/>
  <c r="BB31" i="11"/>
  <c r="BC31" i="11"/>
  <c r="BD31" i="11"/>
  <c r="F32" i="11"/>
  <c r="AZ32" i="11"/>
  <c r="BB32" i="11"/>
  <c r="BC32" i="11"/>
  <c r="BD32" i="11"/>
  <c r="F33" i="11"/>
  <c r="AZ33" i="11"/>
  <c r="BB33" i="11"/>
  <c r="BC33" i="11"/>
  <c r="BD33" i="11"/>
  <c r="F34" i="11"/>
  <c r="AZ34" i="11"/>
  <c r="BB34" i="11"/>
  <c r="BC34" i="11"/>
  <c r="BD34" i="11"/>
  <c r="F35" i="11"/>
  <c r="AZ35" i="11"/>
  <c r="BB35" i="11"/>
  <c r="BC35" i="11"/>
  <c r="BD35" i="11"/>
  <c r="F36" i="11"/>
  <c r="AZ36" i="11"/>
  <c r="BB36" i="11"/>
  <c r="BC36" i="11"/>
  <c r="BD36" i="11"/>
  <c r="F37" i="11"/>
  <c r="AZ37" i="11"/>
  <c r="BB37" i="11"/>
  <c r="BC37" i="11"/>
  <c r="BD37" i="11"/>
  <c r="F38" i="11"/>
  <c r="AZ38" i="11"/>
  <c r="BB38" i="11"/>
  <c r="BC38" i="11"/>
  <c r="BD38" i="11"/>
  <c r="F39" i="11"/>
  <c r="AZ39" i="11"/>
  <c r="BB39" i="11"/>
  <c r="BC39" i="11"/>
  <c r="BD39" i="11"/>
  <c r="F40" i="11"/>
  <c r="AZ40" i="11"/>
  <c r="BB40" i="11"/>
  <c r="BC40" i="11"/>
  <c r="BD40" i="11"/>
  <c r="F41" i="11"/>
  <c r="AZ41" i="11"/>
  <c r="BB41" i="11"/>
  <c r="BC41" i="11"/>
  <c r="BD41" i="11"/>
  <c r="F42" i="11"/>
  <c r="AZ42" i="11"/>
  <c r="BB42" i="11"/>
  <c r="BC42" i="11"/>
  <c r="BD42" i="11"/>
  <c r="F43" i="11"/>
  <c r="AZ43" i="11"/>
  <c r="BB43" i="11"/>
  <c r="BC43" i="11"/>
  <c r="BD43" i="11"/>
  <c r="F14" i="10"/>
  <c r="AZ14" i="10"/>
  <c r="BB14" i="10"/>
  <c r="BC14" i="10"/>
  <c r="BD14" i="10"/>
  <c r="F15" i="10"/>
  <c r="AZ15" i="10"/>
  <c r="BB15" i="10"/>
  <c r="BC15" i="10"/>
  <c r="BD15" i="10"/>
  <c r="F16" i="10"/>
  <c r="AZ16" i="10"/>
  <c r="BB16" i="10"/>
  <c r="BC16" i="10"/>
  <c r="BD16" i="10"/>
  <c r="F17" i="10"/>
  <c r="AZ17" i="10"/>
  <c r="BB17" i="10"/>
  <c r="BC17" i="10"/>
  <c r="BD17" i="10"/>
  <c r="F18" i="10"/>
  <c r="AZ18" i="10"/>
  <c r="BB18" i="10"/>
  <c r="BC18" i="10"/>
  <c r="BD18" i="10"/>
  <c r="F19" i="10"/>
  <c r="AZ19" i="10"/>
  <c r="BB19" i="10"/>
  <c r="BC19" i="10"/>
  <c r="BD19" i="10"/>
  <c r="F20" i="10"/>
  <c r="AZ20" i="10"/>
  <c r="BB20" i="10"/>
  <c r="BC20" i="10"/>
  <c r="BD20" i="10"/>
  <c r="F21" i="10"/>
  <c r="AZ21" i="10"/>
  <c r="BB21" i="10"/>
  <c r="BC21" i="10"/>
  <c r="BD21" i="10"/>
  <c r="F22" i="10"/>
  <c r="AZ22" i="10"/>
  <c r="BB22" i="10"/>
  <c r="BC22" i="10"/>
  <c r="BD22" i="10"/>
  <c r="F23" i="10"/>
  <c r="AZ23" i="10"/>
  <c r="BB23" i="10"/>
  <c r="BC23" i="10"/>
  <c r="BD23" i="10"/>
  <c r="F24" i="10"/>
  <c r="AZ24" i="10"/>
  <c r="BB24" i="10"/>
  <c r="BC24" i="10"/>
  <c r="BD24" i="10"/>
  <c r="F25" i="10"/>
  <c r="AZ25" i="10"/>
  <c r="BB25" i="10"/>
  <c r="BC25" i="10"/>
  <c r="BD25" i="10"/>
  <c r="F26" i="10"/>
  <c r="AZ26" i="10"/>
  <c r="BB26" i="10"/>
  <c r="BC26" i="10"/>
  <c r="BD26" i="10"/>
  <c r="F27" i="10"/>
  <c r="AZ27" i="10"/>
  <c r="BB27" i="10"/>
  <c r="BC27" i="10"/>
  <c r="BD27" i="10"/>
  <c r="F28" i="10"/>
  <c r="AZ28" i="10"/>
  <c r="BB28" i="10"/>
  <c r="BC28" i="10"/>
  <c r="BD28" i="10"/>
  <c r="F29" i="10"/>
  <c r="AZ29" i="10"/>
  <c r="BB29" i="10"/>
  <c r="BC29" i="10"/>
  <c r="BD29" i="10"/>
  <c r="F30" i="10"/>
  <c r="AZ30" i="10"/>
  <c r="BB30" i="10"/>
  <c r="BC30" i="10"/>
  <c r="BD30" i="10"/>
  <c r="F31" i="10"/>
  <c r="AZ31" i="10"/>
  <c r="BB31" i="10"/>
  <c r="BC31" i="10"/>
  <c r="BD31" i="10"/>
  <c r="F32" i="10"/>
  <c r="AZ32" i="10"/>
  <c r="BB32" i="10"/>
  <c r="BC32" i="10"/>
  <c r="BD32" i="10"/>
  <c r="F33" i="10"/>
  <c r="AZ33" i="10"/>
  <c r="BB33" i="10"/>
  <c r="BC33" i="10"/>
  <c r="BD33" i="10"/>
  <c r="F34" i="10"/>
  <c r="AZ34" i="10"/>
  <c r="BB34" i="10"/>
  <c r="BC34" i="10"/>
  <c r="BD34" i="10"/>
  <c r="F35" i="10"/>
  <c r="AZ35" i="10"/>
  <c r="BB35" i="10"/>
  <c r="BC35" i="10"/>
  <c r="BD35" i="10"/>
  <c r="F36" i="10"/>
  <c r="AZ36" i="10"/>
  <c r="BB36" i="10"/>
  <c r="BC36" i="10"/>
  <c r="BD36" i="10"/>
  <c r="F37" i="10"/>
  <c r="AZ37" i="10"/>
  <c r="BB37" i="10"/>
  <c r="BC37" i="10"/>
  <c r="BD37" i="10"/>
  <c r="F38" i="10"/>
  <c r="AZ38" i="10"/>
  <c r="BB38" i="10"/>
  <c r="BC38" i="10"/>
  <c r="BD38" i="10"/>
  <c r="F39" i="10"/>
  <c r="AZ39" i="10"/>
  <c r="BB39" i="10"/>
  <c r="BC39" i="10"/>
  <c r="BD39" i="10"/>
  <c r="F40" i="10"/>
  <c r="AZ40" i="10"/>
  <c r="BB40" i="10"/>
  <c r="BC40" i="10"/>
  <c r="BD40" i="10"/>
  <c r="F41" i="10"/>
  <c r="AZ41" i="10"/>
  <c r="BB41" i="10"/>
  <c r="BC41" i="10"/>
  <c r="BD41" i="10"/>
  <c r="F42" i="10"/>
  <c r="AZ42" i="10"/>
  <c r="BB42" i="10"/>
  <c r="BC42" i="10"/>
  <c r="BD42" i="10"/>
  <c r="F43" i="10"/>
  <c r="AZ43" i="10"/>
  <c r="BB43" i="10"/>
  <c r="BC43" i="10"/>
  <c r="BD43" i="10"/>
  <c r="D14" i="9"/>
  <c r="E14" i="9"/>
  <c r="F14" i="9"/>
  <c r="AU14" i="9"/>
  <c r="AV14" i="9"/>
  <c r="AZ14" i="9"/>
  <c r="BB14" i="9"/>
  <c r="BC14" i="9"/>
  <c r="BD14" i="9"/>
  <c r="F15" i="9"/>
  <c r="AZ15" i="9"/>
  <c r="BB15" i="9"/>
  <c r="BC15" i="9"/>
  <c r="BD15" i="9"/>
  <c r="F16" i="9"/>
  <c r="AZ16" i="9"/>
  <c r="BB16" i="9"/>
  <c r="BC16" i="9"/>
  <c r="BD16" i="9"/>
  <c r="F17" i="9"/>
  <c r="AZ17" i="9"/>
  <c r="BB17" i="9"/>
  <c r="BC17" i="9"/>
  <c r="BD17" i="9"/>
  <c r="F18" i="9"/>
  <c r="AZ18" i="9"/>
  <c r="BB18" i="9"/>
  <c r="BC18" i="9"/>
  <c r="BD18" i="9"/>
  <c r="F19" i="9"/>
  <c r="AZ19" i="9"/>
  <c r="BB19" i="9"/>
  <c r="BC19" i="9"/>
  <c r="BD19" i="9"/>
  <c r="F20" i="9"/>
  <c r="AZ20" i="9"/>
  <c r="BB20" i="9"/>
  <c r="BC20" i="9"/>
  <c r="BD20" i="9"/>
  <c r="F21" i="9"/>
  <c r="AZ21" i="9"/>
  <c r="BB21" i="9"/>
  <c r="BC21" i="9"/>
  <c r="BD21" i="9"/>
  <c r="F22" i="9"/>
  <c r="AZ22" i="9"/>
  <c r="BB22" i="9"/>
  <c r="BC22" i="9"/>
  <c r="BD22" i="9"/>
  <c r="F23" i="9"/>
  <c r="AZ23" i="9"/>
  <c r="BB23" i="9"/>
  <c r="BC23" i="9"/>
  <c r="BD23" i="9"/>
  <c r="F24" i="9"/>
  <c r="AZ24" i="9"/>
  <c r="BB24" i="9"/>
  <c r="BC24" i="9"/>
  <c r="BD24" i="9"/>
  <c r="F25" i="9"/>
  <c r="AZ25" i="9"/>
  <c r="BB25" i="9"/>
  <c r="BC25" i="9"/>
  <c r="BD25" i="9"/>
  <c r="F26" i="9"/>
  <c r="AZ26" i="9"/>
  <c r="BB26" i="9"/>
  <c r="BC26" i="9"/>
  <c r="BD26" i="9"/>
  <c r="F27" i="9"/>
  <c r="AZ27" i="9"/>
  <c r="BB27" i="9"/>
  <c r="BC27" i="9"/>
  <c r="BD27" i="9"/>
  <c r="F28" i="9"/>
  <c r="AZ28" i="9"/>
  <c r="BB28" i="9"/>
  <c r="BC28" i="9"/>
  <c r="BD28" i="9"/>
  <c r="F29" i="9"/>
  <c r="AZ29" i="9"/>
  <c r="BB29" i="9"/>
  <c r="BC29" i="9"/>
  <c r="BD29" i="9"/>
  <c r="F30" i="9"/>
  <c r="AZ30" i="9"/>
  <c r="BB30" i="9"/>
  <c r="BC30" i="9"/>
  <c r="BD30" i="9"/>
  <c r="F31" i="9"/>
  <c r="AZ31" i="9"/>
  <c r="BB31" i="9"/>
  <c r="BC31" i="9"/>
  <c r="BD31" i="9"/>
  <c r="F32" i="9"/>
  <c r="AZ32" i="9"/>
  <c r="BB32" i="9"/>
  <c r="BC32" i="9"/>
  <c r="BD32" i="9"/>
  <c r="F33" i="9"/>
  <c r="AZ33" i="9"/>
  <c r="BB33" i="9"/>
  <c r="BC33" i="9"/>
  <c r="BD33" i="9"/>
  <c r="F34" i="9"/>
  <c r="AZ34" i="9"/>
  <c r="BB34" i="9"/>
  <c r="BC34" i="9"/>
  <c r="BD34" i="9"/>
  <c r="F35" i="9"/>
  <c r="AZ35" i="9"/>
  <c r="BB35" i="9"/>
  <c r="BC35" i="9"/>
  <c r="BD35" i="9"/>
  <c r="F36" i="9"/>
  <c r="AZ36" i="9"/>
  <c r="BB36" i="9"/>
  <c r="BC36" i="9"/>
  <c r="BD36" i="9"/>
  <c r="F37" i="9"/>
  <c r="AZ37" i="9"/>
  <c r="BB37" i="9"/>
  <c r="BC37" i="9"/>
  <c r="BD37" i="9"/>
  <c r="F38" i="9"/>
  <c r="AZ38" i="9"/>
  <c r="BB38" i="9"/>
  <c r="BC38" i="9"/>
  <c r="BD38" i="9"/>
  <c r="F39" i="9"/>
  <c r="AZ39" i="9"/>
  <c r="BB39" i="9"/>
  <c r="BC39" i="9"/>
  <c r="BD39" i="9"/>
  <c r="F40" i="9"/>
  <c r="AZ40" i="9"/>
  <c r="BB40" i="9"/>
  <c r="BC40" i="9"/>
  <c r="BD40" i="9"/>
  <c r="F41" i="9"/>
  <c r="AZ41" i="9"/>
  <c r="BB41" i="9"/>
  <c r="BC41" i="9"/>
  <c r="BD41" i="9"/>
  <c r="F42" i="9"/>
  <c r="AZ42" i="9"/>
  <c r="BB42" i="9"/>
  <c r="BC42" i="9"/>
  <c r="BD42" i="9"/>
  <c r="F43" i="9"/>
  <c r="AZ43" i="9"/>
  <c r="BB43" i="9"/>
  <c r="BC43" i="9"/>
  <c r="BD43" i="9"/>
  <c r="F14" i="7"/>
  <c r="AZ14" i="7"/>
  <c r="BB14" i="7"/>
  <c r="BC14" i="7"/>
  <c r="BD14" i="7"/>
  <c r="F15" i="7"/>
  <c r="AZ15" i="7"/>
  <c r="BB15" i="7"/>
  <c r="BC15" i="7"/>
  <c r="BD15" i="7"/>
  <c r="F16" i="7"/>
  <c r="AZ16" i="7"/>
  <c r="BB16" i="7"/>
  <c r="BC16" i="7"/>
  <c r="BD16" i="7"/>
  <c r="F17" i="7"/>
  <c r="AZ17" i="7"/>
  <c r="BB17" i="7"/>
  <c r="BC17" i="7"/>
  <c r="BD17" i="7"/>
  <c r="F18" i="7"/>
  <c r="AZ18" i="7"/>
  <c r="BB18" i="7"/>
  <c r="BC18" i="7"/>
  <c r="BD18" i="7"/>
  <c r="F19" i="7"/>
  <c r="AZ19" i="7"/>
  <c r="BB19" i="7"/>
  <c r="BC19" i="7"/>
  <c r="BD19" i="7"/>
  <c r="F20" i="7"/>
  <c r="AZ20" i="7"/>
  <c r="BB20" i="7"/>
  <c r="BC20" i="7"/>
  <c r="BD20" i="7"/>
  <c r="F21" i="7"/>
  <c r="AZ21" i="7"/>
  <c r="BB21" i="7"/>
  <c r="BC21" i="7"/>
  <c r="BD21" i="7"/>
  <c r="F22" i="7"/>
  <c r="AZ22" i="7"/>
  <c r="BB22" i="7"/>
  <c r="BC22" i="7"/>
  <c r="BD22" i="7"/>
  <c r="F23" i="7"/>
  <c r="AZ23" i="7"/>
  <c r="BB23" i="7"/>
  <c r="BC23" i="7"/>
  <c r="BD23" i="7"/>
  <c r="F24" i="7"/>
  <c r="AZ24" i="7"/>
  <c r="BB24" i="7"/>
  <c r="BC24" i="7"/>
  <c r="BD24" i="7"/>
  <c r="F25" i="7"/>
  <c r="AZ25" i="7"/>
  <c r="BB25" i="7"/>
  <c r="BC25" i="7"/>
  <c r="BD25" i="7"/>
  <c r="F26" i="7"/>
  <c r="AZ26" i="7"/>
  <c r="BB26" i="7"/>
  <c r="BC26" i="7"/>
  <c r="BD26" i="7"/>
  <c r="F27" i="7"/>
  <c r="AZ27" i="7"/>
  <c r="BB27" i="7"/>
  <c r="BC27" i="7"/>
  <c r="BD27" i="7"/>
  <c r="F28" i="7"/>
  <c r="AZ28" i="7"/>
  <c r="BB28" i="7"/>
  <c r="BC28" i="7"/>
  <c r="BD28" i="7"/>
  <c r="F29" i="7"/>
  <c r="AZ29" i="7"/>
  <c r="BB29" i="7"/>
  <c r="BC29" i="7"/>
  <c r="BD29" i="7"/>
  <c r="F30" i="7"/>
  <c r="AZ30" i="7"/>
  <c r="BB30" i="7"/>
  <c r="BC30" i="7"/>
  <c r="BD30" i="7"/>
  <c r="F31" i="7"/>
  <c r="AZ31" i="7"/>
  <c r="BB31" i="7"/>
  <c r="BC31" i="7"/>
  <c r="BD31" i="7"/>
  <c r="F32" i="7"/>
  <c r="AZ32" i="7"/>
  <c r="BB32" i="7"/>
  <c r="BC32" i="7"/>
  <c r="BD32" i="7"/>
  <c r="F33" i="7"/>
  <c r="AZ33" i="7"/>
  <c r="BB33" i="7"/>
  <c r="BC33" i="7"/>
  <c r="BD33" i="7"/>
  <c r="F34" i="7"/>
  <c r="AZ34" i="7"/>
  <c r="BB34" i="7"/>
  <c r="BC34" i="7"/>
  <c r="BD34" i="7"/>
  <c r="F35" i="7"/>
  <c r="AZ35" i="7"/>
  <c r="BB35" i="7"/>
  <c r="BC35" i="7"/>
  <c r="BD35" i="7"/>
  <c r="F36" i="7"/>
  <c r="AZ36" i="7"/>
  <c r="BB36" i="7"/>
  <c r="BC36" i="7"/>
  <c r="BD36" i="7"/>
  <c r="F37" i="7"/>
  <c r="AZ37" i="7"/>
  <c r="BB37" i="7"/>
  <c r="BC37" i="7"/>
  <c r="BD37" i="7"/>
  <c r="F38" i="7"/>
  <c r="AZ38" i="7"/>
  <c r="BB38" i="7"/>
  <c r="BC38" i="7"/>
  <c r="BD38" i="7"/>
  <c r="F39" i="7"/>
  <c r="AZ39" i="7"/>
  <c r="BB39" i="7"/>
  <c r="BC39" i="7"/>
  <c r="BD39" i="7"/>
  <c r="F40" i="7"/>
  <c r="AZ40" i="7"/>
  <c r="BB40" i="7"/>
  <c r="BC40" i="7"/>
  <c r="BD40" i="7"/>
  <c r="F41" i="7"/>
  <c r="AZ41" i="7"/>
  <c r="BB41" i="7"/>
  <c r="BC41" i="7"/>
  <c r="BD41" i="7"/>
  <c r="F42" i="7"/>
  <c r="AZ42" i="7"/>
  <c r="BB42" i="7"/>
  <c r="BC42" i="7"/>
  <c r="BD42" i="7"/>
  <c r="F43" i="7"/>
  <c r="AZ43" i="7"/>
  <c r="BB43" i="7"/>
  <c r="BC43" i="7"/>
  <c r="BD43" i="7"/>
  <c r="F14" i="15"/>
  <c r="AZ14" i="15"/>
  <c r="BB14" i="15"/>
  <c r="BC14" i="15"/>
  <c r="BD14" i="15"/>
  <c r="F15" i="15"/>
  <c r="AZ15" i="15"/>
  <c r="BB15" i="15"/>
  <c r="BC15" i="15"/>
  <c r="BD15" i="15"/>
  <c r="F16" i="15"/>
  <c r="AZ16" i="15"/>
  <c r="BB16" i="15"/>
  <c r="BC16" i="15"/>
  <c r="BD16" i="15"/>
  <c r="F17" i="15"/>
  <c r="AZ17" i="15"/>
  <c r="BB17" i="15"/>
  <c r="BC17" i="15"/>
  <c r="BD17" i="15"/>
  <c r="F18" i="15"/>
  <c r="AZ18" i="15"/>
  <c r="BB18" i="15"/>
  <c r="BC18" i="15"/>
  <c r="BD18" i="15"/>
  <c r="F19" i="15"/>
  <c r="AZ19" i="15"/>
  <c r="BB19" i="15"/>
  <c r="BC19" i="15"/>
  <c r="BD19" i="15"/>
  <c r="F20" i="15"/>
  <c r="AZ20" i="15"/>
  <c r="BB20" i="15"/>
  <c r="BC20" i="15"/>
  <c r="BD20" i="15"/>
  <c r="F21" i="15"/>
  <c r="AZ21" i="15"/>
  <c r="BB21" i="15"/>
  <c r="BC21" i="15"/>
  <c r="BD21" i="15"/>
  <c r="F22" i="15"/>
  <c r="AZ22" i="15"/>
  <c r="BB22" i="15"/>
  <c r="BC22" i="15"/>
  <c r="BD22" i="15"/>
  <c r="F23" i="15"/>
  <c r="AZ23" i="15"/>
  <c r="BB23" i="15"/>
  <c r="BC23" i="15"/>
  <c r="BD23" i="15"/>
  <c r="F24" i="15"/>
  <c r="AZ24" i="15"/>
  <c r="BB24" i="15"/>
  <c r="BC24" i="15"/>
  <c r="BD24" i="15"/>
  <c r="F25" i="15"/>
  <c r="AZ25" i="15"/>
  <c r="BB25" i="15"/>
  <c r="BC25" i="15"/>
  <c r="BD25" i="15"/>
  <c r="F26" i="15"/>
  <c r="AZ26" i="15"/>
  <c r="BB26" i="15"/>
  <c r="BC26" i="15"/>
  <c r="BD26" i="15"/>
  <c r="F27" i="15"/>
  <c r="AZ27" i="15"/>
  <c r="BB27" i="15"/>
  <c r="BC27" i="15"/>
  <c r="BD27" i="15"/>
  <c r="F28" i="15"/>
  <c r="AZ28" i="15"/>
  <c r="BB28" i="15"/>
  <c r="BC28" i="15"/>
  <c r="BD28" i="15"/>
  <c r="F29" i="15"/>
  <c r="AZ29" i="15"/>
  <c r="BB29" i="15"/>
  <c r="BC29" i="15"/>
  <c r="BD29" i="15"/>
  <c r="F30" i="15"/>
  <c r="AZ30" i="15"/>
  <c r="BB30" i="15"/>
  <c r="BC30" i="15"/>
  <c r="BD30" i="15"/>
  <c r="F31" i="15"/>
  <c r="AZ31" i="15"/>
  <c r="BB31" i="15"/>
  <c r="BC31" i="15"/>
  <c r="BD31" i="15"/>
  <c r="F32" i="15"/>
  <c r="AZ32" i="15"/>
  <c r="BB32" i="15"/>
  <c r="BC32" i="15"/>
  <c r="BD32" i="15"/>
  <c r="F33" i="15"/>
  <c r="AZ33" i="15"/>
  <c r="BB33" i="15"/>
  <c r="BC33" i="15"/>
  <c r="BD33" i="15"/>
  <c r="F34" i="15"/>
  <c r="AZ34" i="15"/>
  <c r="BB34" i="15"/>
  <c r="BC34" i="15"/>
  <c r="BD34" i="15"/>
  <c r="F35" i="15"/>
  <c r="AZ35" i="15"/>
  <c r="BB35" i="15"/>
  <c r="BC35" i="15"/>
  <c r="BD35" i="15"/>
  <c r="F36" i="15"/>
  <c r="AZ36" i="15"/>
  <c r="BB36" i="15"/>
  <c r="BC36" i="15"/>
  <c r="BD36" i="15"/>
  <c r="F37" i="15"/>
  <c r="AZ37" i="15"/>
  <c r="BB37" i="15"/>
  <c r="BC37" i="15"/>
  <c r="BD37" i="15"/>
  <c r="F38" i="15"/>
  <c r="AZ38" i="15"/>
  <c r="BB38" i="15"/>
  <c r="BC38" i="15"/>
  <c r="BD38" i="15"/>
  <c r="F39" i="15"/>
  <c r="AZ39" i="15"/>
  <c r="BB39" i="15"/>
  <c r="BC39" i="15"/>
  <c r="BD39" i="15"/>
  <c r="F40" i="15"/>
  <c r="AZ40" i="15"/>
  <c r="BB40" i="15"/>
  <c r="BC40" i="15"/>
  <c r="BD40" i="15"/>
  <c r="F41" i="15"/>
  <c r="AZ41" i="15"/>
  <c r="BB41" i="15"/>
  <c r="BC41" i="15"/>
  <c r="BD41" i="15"/>
  <c r="F42" i="15"/>
  <c r="AZ42" i="15"/>
  <c r="BB42" i="15"/>
  <c r="BC42" i="15"/>
  <c r="BD42" i="15"/>
  <c r="F43" i="15"/>
  <c r="AZ43" i="15"/>
  <c r="BB43" i="15"/>
  <c r="BC43" i="15"/>
  <c r="BD43" i="15"/>
  <c r="F14" i="14"/>
  <c r="AZ14" i="14"/>
  <c r="BB14" i="14"/>
  <c r="BC14" i="14"/>
  <c r="BD14" i="14"/>
  <c r="F15" i="14"/>
  <c r="AZ15" i="14"/>
  <c r="BB15" i="14"/>
  <c r="BC15" i="14"/>
  <c r="BD15" i="14"/>
  <c r="F16" i="14"/>
  <c r="AZ16" i="14"/>
  <c r="BB16" i="14"/>
  <c r="BC16" i="14"/>
  <c r="BD16" i="14"/>
  <c r="F17" i="14"/>
  <c r="AZ17" i="14"/>
  <c r="BB17" i="14"/>
  <c r="BC17" i="14"/>
  <c r="BD17" i="14"/>
  <c r="F18" i="14"/>
  <c r="AZ18" i="14"/>
  <c r="BB18" i="14"/>
  <c r="BC18" i="14"/>
  <c r="BD18" i="14"/>
  <c r="F19" i="14"/>
  <c r="AZ19" i="14"/>
  <c r="BB19" i="14"/>
  <c r="BC19" i="14"/>
  <c r="BD19" i="14"/>
  <c r="F20" i="14"/>
  <c r="AZ20" i="14"/>
  <c r="BB20" i="14"/>
  <c r="BC20" i="14"/>
  <c r="BD20" i="14"/>
  <c r="F21" i="14"/>
  <c r="AZ21" i="14"/>
  <c r="BB21" i="14"/>
  <c r="BC21" i="14"/>
  <c r="BD21" i="14"/>
  <c r="F22" i="14"/>
  <c r="AZ22" i="14"/>
  <c r="BB22" i="14"/>
  <c r="BC22" i="14"/>
  <c r="BD22" i="14"/>
  <c r="F23" i="14"/>
  <c r="AZ23" i="14"/>
  <c r="BB23" i="14"/>
  <c r="BC23" i="14"/>
  <c r="BD23" i="14"/>
  <c r="F24" i="14"/>
  <c r="AZ24" i="14"/>
  <c r="BB24" i="14"/>
  <c r="BC24" i="14"/>
  <c r="BD24" i="14"/>
  <c r="F25" i="14"/>
  <c r="AZ25" i="14"/>
  <c r="BB25" i="14"/>
  <c r="BC25" i="14"/>
  <c r="BD25" i="14"/>
  <c r="F26" i="14"/>
  <c r="AZ26" i="14"/>
  <c r="BB26" i="14"/>
  <c r="BC26" i="14"/>
  <c r="BD26" i="14"/>
  <c r="F27" i="14"/>
  <c r="AZ27" i="14"/>
  <c r="BB27" i="14"/>
  <c r="BC27" i="14"/>
  <c r="BD27" i="14"/>
  <c r="F28" i="14"/>
  <c r="AZ28" i="14"/>
  <c r="BB28" i="14"/>
  <c r="BC28" i="14"/>
  <c r="BD28" i="14"/>
  <c r="F29" i="14"/>
  <c r="AZ29" i="14"/>
  <c r="BB29" i="14"/>
  <c r="BC29" i="14"/>
  <c r="BD29" i="14"/>
  <c r="F30" i="14"/>
  <c r="AZ30" i="14"/>
  <c r="BB30" i="14"/>
  <c r="BC30" i="14"/>
  <c r="BD30" i="14"/>
  <c r="F31" i="14"/>
  <c r="AZ31" i="14"/>
  <c r="BB31" i="14"/>
  <c r="BC31" i="14"/>
  <c r="BD31" i="14"/>
  <c r="F32" i="14"/>
  <c r="AZ32" i="14"/>
  <c r="BB32" i="14"/>
  <c r="BC32" i="14"/>
  <c r="BD32" i="14"/>
  <c r="F33" i="14"/>
  <c r="AZ33" i="14"/>
  <c r="BB33" i="14"/>
  <c r="BC33" i="14"/>
  <c r="BD33" i="14"/>
  <c r="F34" i="14"/>
  <c r="AZ34" i="14"/>
  <c r="BB34" i="14"/>
  <c r="BC34" i="14"/>
  <c r="BD34" i="14"/>
  <c r="F35" i="14"/>
  <c r="AZ35" i="14"/>
  <c r="BB35" i="14"/>
  <c r="BC35" i="14"/>
  <c r="BD35" i="14"/>
  <c r="F36" i="14"/>
  <c r="AZ36" i="14"/>
  <c r="BB36" i="14"/>
  <c r="BC36" i="14"/>
  <c r="BD36" i="14"/>
  <c r="F37" i="14"/>
  <c r="AZ37" i="14"/>
  <c r="BB37" i="14"/>
  <c r="BC37" i="14"/>
  <c r="BD37" i="14"/>
  <c r="F38" i="14"/>
  <c r="AZ38" i="14"/>
  <c r="BB38" i="14"/>
  <c r="BC38" i="14"/>
  <c r="BD38" i="14"/>
  <c r="F39" i="14"/>
  <c r="AZ39" i="14"/>
  <c r="BB39" i="14"/>
  <c r="BC39" i="14"/>
  <c r="BD39" i="14"/>
  <c r="F40" i="14"/>
  <c r="AZ40" i="14"/>
  <c r="BB40" i="14"/>
  <c r="BC40" i="14"/>
  <c r="BD40" i="14"/>
  <c r="F41" i="14"/>
  <c r="AZ41" i="14"/>
  <c r="BB41" i="14"/>
  <c r="BC41" i="14"/>
  <c r="BD41" i="14"/>
  <c r="F42" i="14"/>
  <c r="AZ42" i="14"/>
  <c r="BB42" i="14"/>
  <c r="BC42" i="14"/>
  <c r="BD42" i="14"/>
  <c r="F43" i="14"/>
  <c r="AZ43" i="14"/>
  <c r="BB43" i="14"/>
  <c r="BC43" i="14"/>
  <c r="BD43" i="14"/>
  <c r="F14" i="13"/>
  <c r="AZ14" i="13"/>
  <c r="BB14" i="13"/>
  <c r="BC14" i="13"/>
  <c r="BD14" i="13"/>
  <c r="F15" i="13"/>
  <c r="AZ15" i="13"/>
  <c r="BB15" i="13"/>
  <c r="BC15" i="13"/>
  <c r="BD15" i="13"/>
  <c r="F16" i="13"/>
  <c r="AZ16" i="13"/>
  <c r="BB16" i="13"/>
  <c r="BC16" i="13"/>
  <c r="BD16" i="13"/>
  <c r="F17" i="13"/>
  <c r="AZ17" i="13"/>
  <c r="BB17" i="13"/>
  <c r="BC17" i="13"/>
  <c r="BD17" i="13"/>
  <c r="F18" i="13"/>
  <c r="AZ18" i="13"/>
  <c r="BB18" i="13"/>
  <c r="BC18" i="13"/>
  <c r="BD18" i="13"/>
  <c r="F19" i="13"/>
  <c r="AZ19" i="13"/>
  <c r="BB19" i="13"/>
  <c r="BC19" i="13"/>
  <c r="BD19" i="13"/>
  <c r="F20" i="13"/>
  <c r="AZ20" i="13"/>
  <c r="BB20" i="13"/>
  <c r="BC20" i="13"/>
  <c r="BD20" i="13"/>
  <c r="F21" i="13"/>
  <c r="AZ21" i="13"/>
  <c r="BB21" i="13"/>
  <c r="BC21" i="13"/>
  <c r="BD21" i="13"/>
  <c r="F22" i="13"/>
  <c r="AZ22" i="13"/>
  <c r="BB22" i="13"/>
  <c r="BC22" i="13"/>
  <c r="BD22" i="13"/>
  <c r="F23" i="13"/>
  <c r="AZ23" i="13"/>
  <c r="BB23" i="13"/>
  <c r="BC23" i="13"/>
  <c r="BD23" i="13"/>
  <c r="F24" i="13"/>
  <c r="AZ24" i="13"/>
  <c r="BB24" i="13"/>
  <c r="BC24" i="13"/>
  <c r="BD24" i="13"/>
  <c r="F25" i="13"/>
  <c r="AZ25" i="13"/>
  <c r="BB25" i="13"/>
  <c r="BC25" i="13"/>
  <c r="BD25" i="13"/>
  <c r="F26" i="13"/>
  <c r="AZ26" i="13"/>
  <c r="BB26" i="13"/>
  <c r="BC26" i="13"/>
  <c r="BD26" i="13"/>
  <c r="F27" i="13"/>
  <c r="AZ27" i="13"/>
  <c r="BB27" i="13"/>
  <c r="BC27" i="13"/>
  <c r="BD27" i="13"/>
  <c r="F28" i="13"/>
  <c r="AZ28" i="13"/>
  <c r="BB28" i="13"/>
  <c r="BC28" i="13"/>
  <c r="BD28" i="13"/>
  <c r="F29" i="13"/>
  <c r="AZ29" i="13"/>
  <c r="BB29" i="13"/>
  <c r="BC29" i="13"/>
  <c r="BD29" i="13"/>
  <c r="F30" i="13"/>
  <c r="AZ30" i="13"/>
  <c r="BB30" i="13"/>
  <c r="BC30" i="13"/>
  <c r="BD30" i="13"/>
  <c r="F31" i="13"/>
  <c r="AZ31" i="13"/>
  <c r="BB31" i="13"/>
  <c r="BC31" i="13"/>
  <c r="BD31" i="13"/>
  <c r="F32" i="13"/>
  <c r="AZ32" i="13"/>
  <c r="BB32" i="13"/>
  <c r="BC32" i="13"/>
  <c r="BD32" i="13"/>
  <c r="F33" i="13"/>
  <c r="AZ33" i="13"/>
  <c r="BB33" i="13"/>
  <c r="BC33" i="13"/>
  <c r="BD33" i="13"/>
  <c r="F34" i="13"/>
  <c r="AZ34" i="13"/>
  <c r="BB34" i="13"/>
  <c r="BC34" i="13"/>
  <c r="BD34" i="13"/>
  <c r="F35" i="13"/>
  <c r="AZ35" i="13"/>
  <c r="BB35" i="13"/>
  <c r="BC35" i="13"/>
  <c r="BD35" i="13"/>
  <c r="F36" i="13"/>
  <c r="AZ36" i="13"/>
  <c r="BB36" i="13"/>
  <c r="BC36" i="13"/>
  <c r="BD36" i="13"/>
  <c r="F37" i="13"/>
  <c r="AZ37" i="13"/>
  <c r="BB37" i="13"/>
  <c r="BC37" i="13"/>
  <c r="BD37" i="13"/>
  <c r="F38" i="13"/>
  <c r="AZ38" i="13"/>
  <c r="BB38" i="13"/>
  <c r="BC38" i="13"/>
  <c r="BD38" i="13"/>
  <c r="F39" i="13"/>
  <c r="AZ39" i="13"/>
  <c r="BB39" i="13"/>
  <c r="BC39" i="13"/>
  <c r="BD39" i="13"/>
  <c r="F40" i="13"/>
  <c r="AZ40" i="13"/>
  <c r="BB40" i="13"/>
  <c r="BC40" i="13"/>
  <c r="BD40" i="13"/>
  <c r="F41" i="13"/>
  <c r="AZ41" i="13"/>
  <c r="BB41" i="13"/>
  <c r="BC41" i="13"/>
  <c r="BD41" i="13"/>
  <c r="F42" i="13"/>
  <c r="AZ42" i="13"/>
  <c r="BB42" i="13"/>
  <c r="BC42" i="13"/>
  <c r="BD42" i="13"/>
  <c r="F43" i="13"/>
  <c r="AZ43" i="13"/>
  <c r="BB43" i="13"/>
  <c r="BC43" i="13"/>
  <c r="BD43" i="13"/>
</calcChain>
</file>

<file path=xl/sharedStrings.xml><?xml version="1.0" encoding="utf-8"?>
<sst xmlns="http://schemas.openxmlformats.org/spreadsheetml/2006/main" count="403" uniqueCount="77">
  <si>
    <t>N°</t>
  </si>
  <si>
    <t>Employé</t>
  </si>
  <si>
    <t>Date</t>
  </si>
  <si>
    <t>N°mois</t>
  </si>
  <si>
    <t>Acompte</t>
  </si>
  <si>
    <t>Totale</t>
  </si>
  <si>
    <t>ABS</t>
  </si>
  <si>
    <t>Nom</t>
  </si>
  <si>
    <t>Prénom</t>
  </si>
  <si>
    <t>Montant journée</t>
  </si>
  <si>
    <t xml:space="preserve">Date </t>
  </si>
  <si>
    <t>N°de mois</t>
  </si>
  <si>
    <t>Adresse</t>
  </si>
  <si>
    <t>Code Postale</t>
  </si>
  <si>
    <t>Commune</t>
  </si>
  <si>
    <t>Téléphone</t>
  </si>
  <si>
    <t>Numéro de sécurité sociale</t>
  </si>
  <si>
    <t>Adresse Email</t>
  </si>
  <si>
    <t>Permis B</t>
  </si>
  <si>
    <t>N° de paiement</t>
  </si>
  <si>
    <t>N° employer</t>
  </si>
  <si>
    <t>Nom employer</t>
  </si>
  <si>
    <t>N° mois</t>
  </si>
  <si>
    <t>Montant</t>
  </si>
  <si>
    <t>N° de salaire</t>
  </si>
  <si>
    <t>Date de paiement</t>
  </si>
  <si>
    <t>Paiement du mois</t>
  </si>
  <si>
    <t>Montant Journée</t>
  </si>
  <si>
    <t>Journée travaillée</t>
  </si>
  <si>
    <t>Total mensuel</t>
  </si>
  <si>
    <t>Acompte versé</t>
  </si>
  <si>
    <t>Salaire</t>
  </si>
  <si>
    <t>Restant dû</t>
  </si>
  <si>
    <t>DATE</t>
  </si>
  <si>
    <t>NOTE DE LA JOURNEE</t>
  </si>
  <si>
    <t>N° de semaine</t>
  </si>
  <si>
    <t>Jours féries</t>
  </si>
  <si>
    <t>Jour de l’an</t>
  </si>
  <si>
    <t>Pâques (cellule D7)</t>
  </si>
  <si>
    <t>Lundi de Pâques</t>
  </si>
  <si>
    <t>Fête du travail</t>
  </si>
  <si>
    <t>Armistice 39/45</t>
  </si>
  <si>
    <t>Ascension</t>
  </si>
  <si>
    <t>Ramadan</t>
  </si>
  <si>
    <t>Pentecôte</t>
  </si>
  <si>
    <t>Lundi de Pentecôte</t>
  </si>
  <si>
    <t>Fête du ramadan</t>
  </si>
  <si>
    <t>Fête Nationale</t>
  </si>
  <si>
    <t>Assomption</t>
  </si>
  <si>
    <t>Fête du mouton</t>
  </si>
  <si>
    <t>Toussaint</t>
  </si>
  <si>
    <t>Armistice 14/18</t>
  </si>
  <si>
    <t>Noël</t>
  </si>
  <si>
    <t>N)</t>
  </si>
  <si>
    <t>Restant du mois dernier</t>
  </si>
  <si>
    <t>Restant du mois en cours</t>
  </si>
  <si>
    <t>TOTAL</t>
  </si>
  <si>
    <t>Restant du</t>
  </si>
  <si>
    <t>/</t>
  </si>
  <si>
    <t>X</t>
  </si>
  <si>
    <t>INT</t>
  </si>
  <si>
    <t>Saint Valentin</t>
  </si>
  <si>
    <t>Février</t>
  </si>
  <si>
    <t>Janvier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</si>
  <si>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</si>
  <si>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</si>
  <si>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</si>
  <si>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</si>
  <si>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</si>
  <si>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</si>
  <si>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</si>
  <si>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</si>
  <si>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</si>
  <si>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</si>
  <si>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 xml:space="preserve">Turan </t>
  </si>
  <si>
    <t>Et</t>
  </si>
  <si>
    <t>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</si>
</sst>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164" formatCode="ddd"/>
    <numFmt numFmtId="165" formatCode="mmmm"/>
    <numFmt numFmtId="166" formatCode="#,##0.00\ &quot;€&quot;"/>
    <numFmt numFmtId="167" formatCode="dd/mm/yy;@"/>
  </numFmts>
  <fonts count="11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48"/>
      <color theme="1"/>
      <name val="Calibri"/>
      <family val="2"/>
      <scheme val="minor"/>
    </font>
    <font>
      <sz val="8"/>
      <color rgb="FF303030"/>
      <name val="Arial"/>
      <family val="2"/>
    </font>
    <font>
      <sz val="28"/>
      <color theme="0"/>
      <name val="Calibri"/>
      <family val="2"/>
      <scheme val="minor"/>
    </font>
    <font>
      <sz val="26"/>
      <color theme="0"/>
      <name val="Calibri"/>
      <family val="2"/>
      <scheme val="minor"/>
    </font>
    <font>
      <sz val="2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sz val="18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sz val="11"/>
      <color theme="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0" fillId="0" borderId="0" applyFont="0" applyFill="0" applyBorder="0" applyAlignment="0" applyProtection="0"/>
  </cellStyleXfs>
  <cellXfs count="106">
    <xf numFmtId="0" fontId="0" fillId="0" borderId="0" xfId="0"/>
    <xf numFmtId="14" fontId="0" fillId="0" borderId="0" xfId="0" applyNumberFormat="1" applyAlignment="1" applyProtection="1">
      <alignment horizontal="center" textRotation="90"/>
      <protection hidden="1"/>
    </xf>
    <xf numFmtId="0" fontId="3" fillId="0" borderId="0" xfId="0" quotePrefix="1" applyFont="1" applyAlignment="1" applyProtection="1">
      <alignment horizontal="center" vertical="top"/>
      <protection hidden="1"/>
    </xf>
    <xf numFmtId="0" fontId="0" fillId="0" borderId="4" xfId="0" applyBorder="1" applyAlignment="1" applyProtection="1">
      <alignment horizontal="center"/>
      <protection hidden="1"/>
    </xf>
    <xf numFmtId="164" fontId="0" fillId="3" borderId="5" xfId="0" quotePrefix="1" applyNumberFormat="1" applyFill="1" applyBorder="1" applyAlignment="1" applyProtection="1">
      <alignment horizontal="center" vertical="center"/>
      <protection hidden="1"/>
    </xf>
    <xf numFmtId="0" fontId="0" fillId="0" borderId="6" xfId="0" applyFill="1" applyBorder="1" applyAlignment="1" applyProtection="1">
      <alignment horizontal="center"/>
      <protection hidden="1"/>
    </xf>
    <xf numFmtId="0" fontId="0" fillId="0" borderId="1" xfId="0" applyFill="1" applyBorder="1" applyAlignment="1" applyProtection="1">
      <alignment horizontal="center"/>
      <protection hidden="1"/>
    </xf>
    <xf numFmtId="0" fontId="0" fillId="0" borderId="0" xfId="0" applyFill="1" applyBorder="1" applyAlignment="1" applyProtection="1">
      <alignment horizontal="center"/>
      <protection hidden="1"/>
    </xf>
    <xf numFmtId="22" fontId="0" fillId="0" borderId="0" xfId="0" applyNumberFormat="1" applyProtection="1">
      <protection hidden="1"/>
    </xf>
    <xf numFmtId="165" fontId="0" fillId="0" borderId="0" xfId="0" applyNumberFormat="1" applyAlignment="1" applyProtection="1">
      <alignment horizontal="center"/>
      <protection hidden="1"/>
    </xf>
    <xf numFmtId="0" fontId="0" fillId="0" borderId="3" xfId="0" applyBorder="1" applyAlignment="1" applyProtection="1">
      <alignment horizontal="left"/>
      <protection hidden="1"/>
    </xf>
    <xf numFmtId="167" fontId="0" fillId="0" borderId="7" xfId="0" quotePrefix="1" applyNumberFormat="1" applyBorder="1" applyAlignment="1" applyProtection="1">
      <alignment horizontal="center"/>
      <protection hidden="1"/>
    </xf>
    <xf numFmtId="12" fontId="1" fillId="0" borderId="0" xfId="0" applyNumberFormat="1" applyFont="1" applyBorder="1" applyAlignment="1" applyProtection="1">
      <alignment horizontal="center"/>
      <protection hidden="1"/>
    </xf>
    <xf numFmtId="49" fontId="1" fillId="0" borderId="0" xfId="0" applyNumberFormat="1" applyFont="1" applyBorder="1" applyAlignment="1" applyProtection="1">
      <alignment horizontal="center"/>
      <protection hidden="1"/>
    </xf>
    <xf numFmtId="14" fontId="1" fillId="0" borderId="0" xfId="0" applyNumberFormat="1" applyFont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Protection="1">
      <protection hidden="1"/>
    </xf>
    <xf numFmtId="0" fontId="0" fillId="0" borderId="0" xfId="0" quotePrefix="1" applyBorder="1" applyProtection="1">
      <protection hidden="1"/>
    </xf>
    <xf numFmtId="167" fontId="0" fillId="0" borderId="0" xfId="0" applyNumberFormat="1" applyBorder="1" applyAlignment="1" applyProtection="1">
      <alignment horizontal="center"/>
      <protection hidden="1"/>
    </xf>
    <xf numFmtId="0" fontId="0" fillId="0" borderId="0" xfId="0" applyBorder="1" applyAlignment="1" applyProtection="1">
      <alignment horizontal="center"/>
      <protection hidden="1"/>
    </xf>
    <xf numFmtId="166" fontId="0" fillId="0" borderId="0" xfId="0" applyNumberFormat="1" applyBorder="1" applyProtection="1">
      <protection hidden="1"/>
    </xf>
    <xf numFmtId="166" fontId="0" fillId="0" borderId="0" xfId="0" applyNumberFormat="1" applyBorder="1" applyAlignment="1" applyProtection="1">
      <alignment horizontal="center"/>
      <protection hidden="1"/>
    </xf>
    <xf numFmtId="14" fontId="0" fillId="0" borderId="0" xfId="0" applyNumberFormat="1" applyProtection="1">
      <protection hidden="1"/>
    </xf>
    <xf numFmtId="14" fontId="0" fillId="0" borderId="0" xfId="0" quotePrefix="1" applyNumberFormat="1" applyAlignment="1" applyProtection="1">
      <alignment horizontal="left" vertical="top"/>
      <protection hidden="1"/>
    </xf>
    <xf numFmtId="14" fontId="0" fillId="0" borderId="0" xfId="0" applyNumberFormat="1" applyAlignment="1" applyProtection="1">
      <alignment horizontal="left" vertical="top"/>
      <protection hidden="1"/>
    </xf>
    <xf numFmtId="166" fontId="0" fillId="0" borderId="0" xfId="0" quotePrefix="1" applyNumberFormat="1" applyFill="1" applyBorder="1" applyProtection="1">
      <protection hidden="1"/>
    </xf>
    <xf numFmtId="166" fontId="0" fillId="0" borderId="0" xfId="0" applyNumberFormat="1" applyProtection="1">
      <protection hidden="1"/>
    </xf>
    <xf numFmtId="0" fontId="0" fillId="0" borderId="0" xfId="0" applyProtection="1">
      <protection locked="0"/>
    </xf>
    <xf numFmtId="166" fontId="0" fillId="4" borderId="0" xfId="0" applyNumberFormat="1" applyFill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4" borderId="0" xfId="0" applyFill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14" fontId="0" fillId="0" borderId="0" xfId="0" applyNumberFormat="1" applyProtection="1">
      <protection locked="0"/>
    </xf>
    <xf numFmtId="12" fontId="0" fillId="0" borderId="0" xfId="0" applyNumberFormat="1" applyProtection="1">
      <protection locked="0"/>
    </xf>
    <xf numFmtId="0" fontId="0" fillId="0" borderId="0" xfId="0" applyAlignment="1" applyProtection="1">
      <alignment horizontal="left" vertical="top" wrapText="1"/>
      <protection locked="0"/>
    </xf>
    <xf numFmtId="166" fontId="0" fillId="4" borderId="0" xfId="0" applyNumberFormat="1" applyFill="1" applyProtection="1">
      <protection locked="0"/>
    </xf>
    <xf numFmtId="0" fontId="0" fillId="4" borderId="0" xfId="0" applyFill="1" applyProtection="1">
      <protection locked="0"/>
    </xf>
    <xf numFmtId="1" fontId="0" fillId="4" borderId="0" xfId="0" applyNumberFormat="1" applyFill="1" applyProtection="1">
      <protection locked="0"/>
    </xf>
    <xf numFmtId="166" fontId="0" fillId="4" borderId="0" xfId="0" applyNumberFormat="1" applyFill="1" applyProtection="1">
      <protection hidden="1"/>
    </xf>
    <xf numFmtId="0" fontId="0" fillId="4" borderId="0" xfId="0" applyFill="1" applyProtection="1">
      <protection hidden="1"/>
    </xf>
    <xf numFmtId="1" fontId="0" fillId="4" borderId="0" xfId="0" applyNumberFormat="1" applyFill="1" applyProtection="1"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3" fillId="0" borderId="8" xfId="0" quotePrefix="1" applyFont="1" applyBorder="1" applyAlignment="1" applyProtection="1">
      <alignment horizontal="center" vertical="top"/>
      <protection hidden="1"/>
    </xf>
    <xf numFmtId="164" fontId="0" fillId="3" borderId="9" xfId="0" quotePrefix="1" applyNumberFormat="1" applyFill="1" applyBorder="1" applyAlignment="1" applyProtection="1">
      <alignment horizontal="center" vertical="center"/>
      <protection hidden="1"/>
    </xf>
    <xf numFmtId="0" fontId="0" fillId="0" borderId="10" xfId="0" applyBorder="1" applyAlignment="1" applyProtection="1">
      <alignment horizontal="center"/>
      <protection hidden="1"/>
    </xf>
    <xf numFmtId="0" fontId="0" fillId="5" borderId="0" xfId="0" applyFill="1" applyAlignment="1" applyProtection="1">
      <alignment horizontal="center"/>
      <protection locked="0"/>
    </xf>
    <xf numFmtId="0" fontId="0" fillId="6" borderId="0" xfId="0" applyFill="1" applyAlignment="1" applyProtection="1">
      <alignment horizontal="center"/>
      <protection locked="0"/>
    </xf>
    <xf numFmtId="0" fontId="0" fillId="8" borderId="0" xfId="0" applyFill="1" applyAlignment="1" applyProtection="1">
      <alignment horizontal="center"/>
      <protection locked="0"/>
    </xf>
    <xf numFmtId="0" fontId="0" fillId="7" borderId="0" xfId="0" applyFill="1" applyAlignment="1" applyProtection="1">
      <alignment horizontal="center"/>
      <protection locked="0"/>
    </xf>
    <xf numFmtId="14" fontId="0" fillId="0" borderId="0" xfId="0" applyNumberFormat="1" applyProtection="1"/>
    <xf numFmtId="0" fontId="0" fillId="0" borderId="0" xfId="0" applyAlignment="1" applyProtection="1">
      <alignment horizontal="center" wrapText="1"/>
      <protection hidden="1"/>
    </xf>
    <xf numFmtId="166" fontId="0" fillId="0" borderId="0" xfId="0" quotePrefix="1" applyNumberFormat="1" applyFill="1" applyBorder="1" applyAlignment="1" applyProtection="1">
      <alignment horizontal="center"/>
      <protection hidden="1"/>
    </xf>
    <xf numFmtId="0" fontId="4" fillId="17" borderId="0" xfId="0" applyFont="1" applyFill="1" applyAlignment="1" applyProtection="1">
      <alignment horizontal="center" vertical="center"/>
    </xf>
    <xf numFmtId="0" fontId="4" fillId="11" borderId="0" xfId="0" applyFont="1" applyFill="1" applyAlignment="1" applyProtection="1">
      <alignment horizontal="center" vertical="center"/>
    </xf>
    <xf numFmtId="0" fontId="4" fillId="2" borderId="0" xfId="0" applyFont="1" applyFill="1" applyAlignment="1" applyProtection="1">
      <alignment horizontal="center" vertical="center"/>
    </xf>
    <xf numFmtId="0" fontId="4" fillId="12" borderId="0" xfId="0" applyFont="1" applyFill="1" applyAlignment="1" applyProtection="1">
      <alignment horizontal="center" vertical="center"/>
    </xf>
    <xf numFmtId="0" fontId="4" fillId="8" borderId="0" xfId="0" applyFont="1" applyFill="1" applyAlignment="1" applyProtection="1">
      <alignment horizontal="center" vertical="center"/>
    </xf>
    <xf numFmtId="0" fontId="6" fillId="6" borderId="0" xfId="0" applyFont="1" applyFill="1" applyAlignment="1" applyProtection="1">
      <alignment horizontal="center" vertical="center"/>
    </xf>
    <xf numFmtId="0" fontId="0" fillId="0" borderId="0" xfId="0" applyProtection="1"/>
    <xf numFmtId="0" fontId="8" fillId="6" borderId="0" xfId="0" applyFont="1" applyFill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5" fillId="6" borderId="0" xfId="0" applyFont="1" applyFill="1" applyAlignment="1" applyProtection="1">
      <alignment horizontal="center" vertical="center"/>
    </xf>
    <xf numFmtId="0" fontId="7" fillId="16" borderId="0" xfId="0" applyFont="1" applyFill="1" applyAlignment="1" applyProtection="1">
      <alignment horizontal="center" vertical="center"/>
    </xf>
    <xf numFmtId="0" fontId="8" fillId="16" borderId="0" xfId="0" applyFont="1" applyFill="1" applyAlignment="1" applyProtection="1">
      <alignment horizontal="center" vertical="center"/>
    </xf>
    <xf numFmtId="0" fontId="5" fillId="16" borderId="0" xfId="0" applyFont="1" applyFill="1" applyAlignment="1" applyProtection="1">
      <alignment horizontal="center" vertical="center"/>
    </xf>
    <xf numFmtId="0" fontId="4" fillId="14" borderId="0" xfId="0" applyFont="1" applyFill="1" applyAlignment="1" applyProtection="1">
      <alignment horizontal="center" vertical="center"/>
    </xf>
    <xf numFmtId="0" fontId="6" fillId="14" borderId="0" xfId="0" applyFont="1" applyFill="1" applyAlignment="1" applyProtection="1">
      <alignment horizontal="center" vertical="center"/>
    </xf>
    <xf numFmtId="0" fontId="7" fillId="9" borderId="0" xfId="0" applyFont="1" applyFill="1" applyAlignment="1" applyProtection="1">
      <alignment horizontal="center" vertical="center"/>
    </xf>
    <xf numFmtId="0" fontId="9" fillId="9" borderId="0" xfId="0" applyFont="1" applyFill="1" applyAlignment="1" applyProtection="1">
      <alignment horizontal="center" vertical="center"/>
    </xf>
    <xf numFmtId="0" fontId="5" fillId="9" borderId="0" xfId="0" applyFont="1" applyFill="1" applyAlignment="1" applyProtection="1">
      <alignment horizontal="center" vertical="center"/>
    </xf>
    <xf numFmtId="0" fontId="4" fillId="15" borderId="0" xfId="0" applyFont="1" applyFill="1" applyAlignment="1" applyProtection="1">
      <alignment horizontal="center" vertical="center"/>
    </xf>
    <xf numFmtId="0" fontId="4" fillId="13" borderId="0" xfId="0" applyFont="1" applyFill="1" applyAlignment="1" applyProtection="1">
      <alignment horizontal="center" vertical="center"/>
    </xf>
    <xf numFmtId="0" fontId="6" fillId="16" borderId="0" xfId="0" applyFont="1" applyFill="1" applyAlignment="1" applyProtection="1">
      <alignment horizontal="center" vertical="center"/>
    </xf>
    <xf numFmtId="0" fontId="6" fillId="9" borderId="0" xfId="0" applyFont="1" applyFill="1" applyAlignment="1" applyProtection="1">
      <alignment horizontal="center" vertical="center"/>
    </xf>
    <xf numFmtId="0" fontId="4" fillId="10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textRotation="90"/>
      <protection locked="0"/>
    </xf>
    <xf numFmtId="0" fontId="4" fillId="3" borderId="0" xfId="0" applyFont="1" applyFill="1" applyAlignment="1" applyProtection="1">
      <alignment horizontal="center" vertical="center"/>
    </xf>
    <xf numFmtId="0" fontId="0" fillId="3" borderId="0" xfId="0" applyFill="1" applyProtection="1"/>
    <xf numFmtId="0" fontId="0" fillId="3" borderId="0" xfId="0" applyFill="1" applyAlignment="1" applyProtection="1">
      <alignment horizontal="center"/>
    </xf>
    <xf numFmtId="0" fontId="3" fillId="0" borderId="12" xfId="0" quotePrefix="1" applyFont="1" applyBorder="1" applyAlignment="1" applyProtection="1">
      <alignment horizontal="center" vertical="top"/>
      <protection hidden="1"/>
    </xf>
    <xf numFmtId="0" fontId="3" fillId="0" borderId="11" xfId="0" quotePrefix="1" applyFont="1" applyBorder="1" applyAlignment="1" applyProtection="1">
      <alignment horizontal="center" vertical="top"/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hidden="1"/>
    </xf>
    <xf numFmtId="0" fontId="0" fillId="5" borderId="0" xfId="0" applyFill="1" applyAlignment="1" applyProtection="1">
      <alignment horizontal="center" vertical="center"/>
      <protection hidden="1"/>
    </xf>
    <xf numFmtId="0" fontId="0" fillId="6" borderId="0" xfId="0" applyFill="1" applyAlignment="1" applyProtection="1">
      <alignment horizontal="center" vertical="center"/>
      <protection hidden="1"/>
    </xf>
    <xf numFmtId="0" fontId="0" fillId="8" borderId="0" xfId="0" applyFill="1" applyAlignment="1" applyProtection="1">
      <alignment horizontal="center" vertical="center"/>
      <protection hidden="1"/>
    </xf>
    <xf numFmtId="0" fontId="0" fillId="7" borderId="0" xfId="0" applyFill="1" applyAlignment="1" applyProtection="1">
      <alignment horizontal="center" vertical="center"/>
      <protection hidden="1"/>
    </xf>
    <xf numFmtId="0" fontId="0" fillId="0" borderId="1" xfId="0" applyFill="1" applyBorder="1" applyAlignment="1" applyProtection="1">
      <alignment horizontal="center" vertical="center"/>
      <protection hidden="1"/>
    </xf>
    <xf numFmtId="0" fontId="0" fillId="4" borderId="0" xfId="0" applyFill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left" vertical="center"/>
      <protection hidden="1"/>
    </xf>
    <xf numFmtId="167" fontId="0" fillId="0" borderId="7" xfId="0" quotePrefix="1" applyNumberFormat="1" applyBorder="1" applyAlignment="1" applyProtection="1">
      <alignment horizontal="center" vertical="center"/>
      <protection hidden="1"/>
    </xf>
    <xf numFmtId="0" fontId="0" fillId="0" borderId="6" xfId="0" applyFill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locked="0"/>
    </xf>
    <xf numFmtId="0" fontId="0" fillId="5" borderId="0" xfId="0" applyFill="1" applyAlignment="1" applyProtection="1">
      <alignment horizontal="center" vertical="center"/>
      <protection locked="0"/>
    </xf>
    <xf numFmtId="0" fontId="0" fillId="6" borderId="0" xfId="0" applyFill="1" applyAlignment="1" applyProtection="1">
      <alignment horizontal="center" vertical="center"/>
      <protection locked="0"/>
    </xf>
    <xf numFmtId="0" fontId="0" fillId="8" borderId="0" xfId="0" applyFill="1" applyAlignment="1" applyProtection="1">
      <alignment horizontal="center" vertical="center"/>
      <protection locked="0"/>
    </xf>
    <xf numFmtId="0" fontId="0" fillId="7" borderId="0" xfId="0" applyFill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 wrapText="1"/>
      <protection hidden="1"/>
    </xf>
    <xf numFmtId="14" fontId="1" fillId="0" borderId="0" xfId="0" applyNumberFormat="1" applyFont="1" applyProtection="1">
      <protection locked="0"/>
    </xf>
    <xf numFmtId="44" fontId="0" fillId="0" borderId="7" xfId="1" quotePrefix="1" applyFont="1" applyBorder="1" applyProtection="1">
      <protection hidden="1"/>
    </xf>
    <xf numFmtId="44" fontId="0" fillId="0" borderId="0" xfId="1" applyFont="1" applyProtection="1">
      <protection hidden="1"/>
    </xf>
    <xf numFmtId="44" fontId="0" fillId="0" borderId="7" xfId="1" quotePrefix="1" applyFont="1" applyBorder="1" applyAlignment="1" applyProtection="1">
      <alignment vertical="center"/>
      <protection hidden="1"/>
    </xf>
    <xf numFmtId="0" fontId="1" fillId="2" borderId="0" xfId="0" applyFont="1" applyFill="1" applyAlignment="1" applyProtection="1">
      <alignment horizontal="center" textRotation="90"/>
      <protection locked="0"/>
    </xf>
    <xf numFmtId="0" fontId="2" fillId="0" borderId="0" xfId="0" applyFont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</cellXfs>
  <cellStyles count="2">
    <cellStyle name="Monétaire" xfId="1" builtinId="4"/>
    <cellStyle name="Normal" xfId="0" builtinId="0"/>
  </cellStyles>
  <dxfs count="492">
    <dxf>
      <protection locked="1" hidden="1"/>
    </dxf>
    <dxf>
      <alignment horizontal="center" vertical="bottom" textRotation="0" indent="0" justifyLastLine="0" shrinkToFit="0" readingOrder="0"/>
      <protection locked="1" hidden="1"/>
    </dxf>
    <dxf>
      <numFmt numFmtId="166" formatCode="#,##0.00\ &quot;€&quot;"/>
      <fill>
        <patternFill patternType="none">
          <fgColor indexed="64"/>
          <bgColor indexed="65"/>
        </patternFill>
      </fill>
      <protection locked="1" hidden="1"/>
    </dxf>
    <dxf>
      <numFmt numFmtId="166" formatCode="#,##0.00\ &quot;€&quot;"/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numFmt numFmtId="166" formatCode="#,##0.00\ &quot;€&quot;"/>
      <alignment horizontal="center" vertical="bottom" textRotation="0" wrapText="0" indent="0" justifyLastLine="0" shrinkToFit="0" readingOrder="0"/>
      <protection locked="1" hidden="1"/>
    </dxf>
    <dxf>
      <numFmt numFmtId="166" formatCode="#,##0.00\ &quot;€&quot;"/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numFmt numFmtId="166" formatCode="#,##0.00\ &quot;€&quot;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numFmt numFmtId="167" formatCode="dd/mm/yy;@"/>
      <alignment horizontal="center" vertical="bottom" textRotation="0" wrapText="0" indent="0" justifyLastLine="0" shrinkToFit="0" readingOrder="0"/>
      <protection locked="1" hidden="1"/>
    </dxf>
    <dxf>
      <protection locked="1" hidden="1"/>
    </dxf>
    <dxf>
      <fill>
        <patternFill patternType="solid">
          <fgColor indexed="64"/>
          <bgColor theme="7" tint="0.79998168889431442"/>
        </patternFill>
      </fill>
      <protection locked="0" hidden="0"/>
    </dxf>
    <dxf>
      <protection locked="1" hidden="1"/>
    </dxf>
    <dxf>
      <protection locked="0" hidden="0"/>
    </dxf>
    <dxf>
      <alignment vertical="center" textRotation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protection locked="1" hidden="1"/>
    </dxf>
    <dxf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protection locked="1" hidden="1"/>
    </dxf>
    <dxf>
      <protection locked="0" hidden="0"/>
    </dxf>
    <dxf>
      <alignment vertical="center" textRotation="0" wrapText="0" indent="0" justifyLastLine="0" shrinkToFit="0" readingOrder="0"/>
      <protection locked="0" hidden="0"/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rgb="FFFF000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protection locked="1" hidden="1"/>
    </dxf>
    <dxf>
      <alignment horizontal="center" vertical="bottom" textRotation="0" indent="0" justifyLastLine="0" shrinkToFit="0" readingOrder="0"/>
      <protection locked="1" hidden="1"/>
    </dxf>
    <dxf>
      <numFmt numFmtId="166" formatCode="#,##0.00\ &quot;€&quot;"/>
      <fill>
        <patternFill patternType="none">
          <fgColor indexed="64"/>
          <bgColor indexed="65"/>
        </patternFill>
      </fill>
      <protection locked="1" hidden="1"/>
    </dxf>
    <dxf>
      <numFmt numFmtId="166" formatCode="#,##0.00\ &quot;€&quot;"/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numFmt numFmtId="166" formatCode="#,##0.00\ &quot;€&quot;"/>
      <alignment horizontal="center" vertical="bottom" textRotation="0" wrapText="0" indent="0" justifyLastLine="0" shrinkToFit="0" readingOrder="0"/>
      <protection locked="1" hidden="1"/>
    </dxf>
    <dxf>
      <numFmt numFmtId="166" formatCode="#,##0.00\ &quot;€&quot;"/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numFmt numFmtId="166" formatCode="#,##0.00\ &quot;€&quot;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numFmt numFmtId="167" formatCode="dd/mm/yy;@"/>
      <alignment horizontal="center" vertical="bottom" textRotation="0" wrapText="0" indent="0" justifyLastLine="0" shrinkToFit="0" readingOrder="0"/>
      <protection locked="1" hidden="1"/>
    </dxf>
    <dxf>
      <protection locked="1" hidden="1"/>
    </dxf>
    <dxf>
      <fill>
        <patternFill patternType="solid">
          <fgColor indexed="64"/>
          <bgColor theme="7" tint="0.79998168889431442"/>
        </patternFill>
      </fill>
      <protection locked="0" hidden="0"/>
    </dxf>
    <dxf>
      <protection locked="1" hidden="1"/>
    </dxf>
    <dxf>
      <protection locked="0" hidden="0"/>
    </dxf>
    <dxf>
      <alignment vertical="center" textRotation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protection locked="1" hidden="1"/>
    </dxf>
    <dxf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protection locked="1" hidden="1"/>
    </dxf>
    <dxf>
      <protection locked="0" hidden="0"/>
    </dxf>
    <dxf>
      <alignment vertical="center" textRotation="0" wrapText="0" indent="0" justifyLastLine="0" shrinkToFit="0" readingOrder="0"/>
      <protection locked="0" hidden="0"/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rgb="FFFF000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protection locked="1" hidden="1"/>
    </dxf>
    <dxf>
      <alignment horizontal="center" vertical="bottom" textRotation="0" indent="0" justifyLastLine="0" shrinkToFit="0" readingOrder="0"/>
      <protection locked="1" hidden="1"/>
    </dxf>
    <dxf>
      <numFmt numFmtId="166" formatCode="#,##0.00\ &quot;€&quot;"/>
      <fill>
        <patternFill patternType="none">
          <fgColor indexed="64"/>
          <bgColor indexed="65"/>
        </patternFill>
      </fill>
      <protection locked="1" hidden="1"/>
    </dxf>
    <dxf>
      <numFmt numFmtId="166" formatCode="#,##0.00\ &quot;€&quot;"/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numFmt numFmtId="166" formatCode="#,##0.00\ &quot;€&quot;"/>
      <alignment horizontal="center" vertical="bottom" textRotation="0" wrapText="0" indent="0" justifyLastLine="0" shrinkToFit="0" readingOrder="0"/>
      <protection locked="1" hidden="1"/>
    </dxf>
    <dxf>
      <numFmt numFmtId="166" formatCode="#,##0.00\ &quot;€&quot;"/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numFmt numFmtId="166" formatCode="#,##0.00\ &quot;€&quot;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numFmt numFmtId="167" formatCode="dd/mm/yy;@"/>
      <alignment horizontal="center" vertical="bottom" textRotation="0" wrapText="0" indent="0" justifyLastLine="0" shrinkToFit="0" readingOrder="0"/>
      <protection locked="1" hidden="1"/>
    </dxf>
    <dxf>
      <protection locked="1" hidden="1"/>
    </dxf>
    <dxf>
      <fill>
        <patternFill patternType="solid">
          <fgColor indexed="64"/>
          <bgColor theme="7" tint="0.79998168889431442"/>
        </patternFill>
      </fill>
      <protection locked="0" hidden="0"/>
    </dxf>
    <dxf>
      <protection locked="1" hidden="1"/>
    </dxf>
    <dxf>
      <protection locked="0" hidden="0"/>
    </dxf>
    <dxf>
      <alignment vertical="center" textRotation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protection locked="1" hidden="1"/>
    </dxf>
    <dxf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protection locked="1" hidden="1"/>
    </dxf>
    <dxf>
      <protection locked="0" hidden="0"/>
    </dxf>
    <dxf>
      <alignment vertical="center" textRotation="0" wrapText="0" indent="0" justifyLastLine="0" shrinkToFit="0" readingOrder="0"/>
      <protection locked="0" hidden="0"/>
    </dxf>
    <dxf>
      <font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rgb="FFFF000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protection locked="1" hidden="1"/>
    </dxf>
    <dxf>
      <alignment horizontal="center" vertical="bottom" textRotation="0" indent="0" justifyLastLine="0" shrinkToFit="0" readingOrder="0"/>
      <protection locked="1" hidden="1"/>
    </dxf>
    <dxf>
      <numFmt numFmtId="166" formatCode="#,##0.00\ &quot;€&quot;"/>
      <fill>
        <patternFill patternType="none">
          <fgColor indexed="64"/>
          <bgColor indexed="65"/>
        </patternFill>
      </fill>
      <protection locked="1" hidden="1"/>
    </dxf>
    <dxf>
      <numFmt numFmtId="166" formatCode="#,##0.00\ &quot;€&quot;"/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numFmt numFmtId="166" formatCode="#,##0.00\ &quot;€&quot;"/>
      <alignment horizontal="center" vertical="bottom" textRotation="0" wrapText="0" indent="0" justifyLastLine="0" shrinkToFit="0" readingOrder="0"/>
      <protection locked="1" hidden="1"/>
    </dxf>
    <dxf>
      <numFmt numFmtId="166" formatCode="#,##0.00\ &quot;€&quot;"/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numFmt numFmtId="166" formatCode="#,##0.00\ &quot;€&quot;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numFmt numFmtId="167" formatCode="dd/mm/yy;@"/>
      <alignment horizontal="center" vertical="bottom" textRotation="0" wrapText="0" indent="0" justifyLastLine="0" shrinkToFit="0" readingOrder="0"/>
      <protection locked="1" hidden="1"/>
    </dxf>
    <dxf>
      <protection locked="1" hidden="1"/>
    </dxf>
    <dxf>
      <fill>
        <patternFill patternType="solid">
          <fgColor indexed="64"/>
          <bgColor theme="7" tint="0.79998168889431442"/>
        </patternFill>
      </fill>
      <protection locked="0" hidden="0"/>
    </dxf>
    <dxf>
      <protection locked="1" hidden="1"/>
    </dxf>
    <dxf>
      <protection locked="0" hidden="0"/>
    </dxf>
    <dxf>
      <alignment vertical="center" textRotation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protection locked="1" hidden="1"/>
    </dxf>
    <dxf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protection locked="1" hidden="1"/>
    </dxf>
    <dxf>
      <protection locked="0" hidden="0"/>
    </dxf>
    <dxf>
      <alignment vertical="center" textRotation="0" wrapText="0" indent="0" justifyLastLine="0" shrinkToFit="0" readingOrder="0"/>
      <protection locked="0" hidden="0"/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rgb="FFFF000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protection locked="1" hidden="1"/>
    </dxf>
    <dxf>
      <alignment horizontal="center" vertical="bottom" textRotation="0" indent="0" justifyLastLine="0" shrinkToFit="0" readingOrder="0"/>
      <protection locked="1" hidden="1"/>
    </dxf>
    <dxf>
      <numFmt numFmtId="166" formatCode="#,##0.00\ &quot;€&quot;"/>
      <fill>
        <patternFill patternType="none">
          <fgColor indexed="64"/>
          <bgColor indexed="65"/>
        </patternFill>
      </fill>
      <protection locked="1" hidden="1"/>
    </dxf>
    <dxf>
      <numFmt numFmtId="166" formatCode="#,##0.00\ &quot;€&quot;"/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numFmt numFmtId="166" formatCode="#,##0.00\ &quot;€&quot;"/>
      <alignment horizontal="center" vertical="bottom" textRotation="0" wrapText="0" indent="0" justifyLastLine="0" shrinkToFit="0" readingOrder="0"/>
      <protection locked="1" hidden="1"/>
    </dxf>
    <dxf>
      <numFmt numFmtId="166" formatCode="#,##0.00\ &quot;€&quot;"/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numFmt numFmtId="166" formatCode="#,##0.00\ &quot;€&quot;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numFmt numFmtId="167" formatCode="dd/mm/yy;@"/>
      <alignment horizontal="center" vertical="bottom" textRotation="0" wrapText="0" indent="0" justifyLastLine="0" shrinkToFit="0" readingOrder="0"/>
      <protection locked="1" hidden="1"/>
    </dxf>
    <dxf>
      <protection locked="1" hidden="1"/>
    </dxf>
    <dxf>
      <fill>
        <patternFill patternType="solid">
          <fgColor indexed="64"/>
          <bgColor theme="7" tint="0.79998168889431442"/>
        </patternFill>
      </fill>
      <protection locked="0" hidden="0"/>
    </dxf>
    <dxf>
      <protection locked="1" hidden="1"/>
    </dxf>
    <dxf>
      <protection locked="0" hidden="0"/>
    </dxf>
    <dxf>
      <alignment vertical="center" textRotation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numFmt numFmtId="0" formatCode="General"/>
      <protection locked="1" hidden="1"/>
    </dxf>
    <dxf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protection locked="1" hidden="1"/>
    </dxf>
    <dxf>
      <protection locked="0" hidden="0"/>
    </dxf>
    <dxf>
      <alignment vertical="center" textRotation="0" wrapText="0" indent="0" justifyLastLine="0" shrinkToFit="0" readingOrder="0"/>
      <protection locked="0" hidden="0"/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rgb="FFFF000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protection locked="1" hidden="1"/>
    </dxf>
    <dxf>
      <alignment horizontal="center" vertical="bottom" textRotation="0" indent="0" justifyLastLine="0" shrinkToFit="0" readingOrder="0"/>
      <protection locked="1" hidden="1"/>
    </dxf>
    <dxf>
      <numFmt numFmtId="166" formatCode="#,##0.00\ &quot;€&quot;"/>
      <fill>
        <patternFill patternType="none">
          <fgColor indexed="64"/>
          <bgColor indexed="65"/>
        </patternFill>
      </fill>
      <protection locked="1" hidden="1"/>
    </dxf>
    <dxf>
      <numFmt numFmtId="166" formatCode="#,##0.00\ &quot;€&quot;"/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numFmt numFmtId="166" formatCode="#,##0.00\ &quot;€&quot;"/>
      <alignment horizontal="center" vertical="bottom" textRotation="0" wrapText="0" indent="0" justifyLastLine="0" shrinkToFit="0" readingOrder="0"/>
      <protection locked="1" hidden="1"/>
    </dxf>
    <dxf>
      <numFmt numFmtId="166" formatCode="#,##0.00\ &quot;€&quot;"/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numFmt numFmtId="166" formatCode="#,##0.00\ &quot;€&quot;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numFmt numFmtId="167" formatCode="dd/mm/yy;@"/>
      <alignment horizontal="center" vertical="bottom" textRotation="0" wrapText="0" indent="0" justifyLastLine="0" shrinkToFit="0" readingOrder="0"/>
      <protection locked="1" hidden="1"/>
    </dxf>
    <dxf>
      <protection locked="1" hidden="1"/>
    </dxf>
    <dxf>
      <fill>
        <patternFill patternType="solid">
          <fgColor indexed="64"/>
          <bgColor theme="7" tint="0.79998168889431442"/>
        </patternFill>
      </fill>
      <protection locked="0" hidden="0"/>
    </dxf>
    <dxf>
      <protection locked="1" hidden="1"/>
    </dxf>
    <dxf>
      <protection locked="0" hidden="0"/>
    </dxf>
    <dxf>
      <alignment vertical="center" textRotation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protection locked="1" hidden="1"/>
    </dxf>
    <dxf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protection locked="1" hidden="1"/>
    </dxf>
    <dxf>
      <protection locked="0" hidden="0"/>
    </dxf>
    <dxf>
      <alignment vertical="center" textRotation="0" wrapText="0" indent="0" justifyLastLine="0" shrinkToFit="0" readingOrder="0"/>
      <protection locked="0" hidden="0"/>
    </dxf>
    <dxf>
      <font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rgb="FFFF000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protection locked="0" hidden="0"/>
    </dxf>
    <dxf>
      <numFmt numFmtId="19" formatCode="dd/mm/yyyy"/>
      <protection locked="0" hidden="0"/>
    </dxf>
    <dxf>
      <protection locked="0" hidden="0"/>
    </dxf>
    <dxf>
      <protection locked="0" hidden="0"/>
    </dxf>
    <dxf>
      <alignment horizontal="left" vertical="top" textRotation="0" wrapText="1" indent="0" justifyLastLine="0" shrinkToFit="0" readingOrder="0"/>
      <protection locked="0" hidden="0"/>
    </dxf>
    <dxf>
      <numFmt numFmtId="19" formatCode="dd/mm/yyyy"/>
      <alignment horizontal="left" vertical="top" textRotation="0" wrapText="0" indent="0" justifyLastLine="0" shrinkToFit="0" readingOrder="0"/>
      <protection locked="0" hidden="0"/>
    </dxf>
    <dxf>
      <protection locked="0" hidden="0"/>
    </dxf>
    <dxf>
      <protection locked="0" hidden="0"/>
    </dxf>
    <dxf>
      <font>
        <b val="0"/>
        <i/>
        <color theme="0"/>
      </font>
      <fill>
        <patternFill>
          <bgColor rgb="FF00206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00206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numFmt numFmtId="166" formatCode="#,##0.00\ &quot;€&quot;"/>
      <fill>
        <patternFill patternType="solid">
          <fgColor indexed="64"/>
          <bgColor theme="7" tint="0.79998168889431442"/>
        </patternFill>
      </fill>
      <protection locked="0" hidden="0"/>
    </dxf>
    <dxf>
      <protection locked="1" hidden="1"/>
    </dxf>
    <dxf>
      <protection locked="1" hidden="1"/>
    </dxf>
    <dxf>
      <protection locked="1" hidden="1"/>
    </dxf>
    <dxf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protection locked="1" hidden="1"/>
    </dxf>
    <dxf>
      <protection locked="0" hidden="0"/>
    </dxf>
    <dxf>
      <protection locked="0" hidden="0"/>
    </dxf>
    <dxf>
      <protection locked="1" hidden="1"/>
    </dxf>
    <dxf>
      <alignment horizontal="center" vertical="bottom" textRotation="0" indent="0" justifyLastLine="0" shrinkToFit="0" readingOrder="0"/>
      <protection locked="1" hidden="1"/>
    </dxf>
    <dxf>
      <numFmt numFmtId="166" formatCode="#,##0.00\ &quot;€&quot;"/>
      <fill>
        <patternFill patternType="none">
          <fgColor indexed="64"/>
          <bgColor indexed="65"/>
        </patternFill>
      </fill>
      <protection locked="1" hidden="1"/>
    </dxf>
    <dxf>
      <numFmt numFmtId="166" formatCode="#,##0.00\ &quot;€&quot;"/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numFmt numFmtId="166" formatCode="#,##0.00\ &quot;€&quot;"/>
      <alignment horizontal="center" vertical="bottom" textRotation="0" wrapText="0" indent="0" justifyLastLine="0" shrinkToFit="0" readingOrder="0"/>
      <protection locked="1" hidden="1"/>
    </dxf>
    <dxf>
      <numFmt numFmtId="166" formatCode="#,##0.00\ &quot;€&quot;"/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numFmt numFmtId="166" formatCode="#,##0.00\ &quot;€&quot;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numFmt numFmtId="167" formatCode="dd/mm/yy;@"/>
      <alignment horizontal="center" vertical="bottom" textRotation="0" wrapText="0" indent="0" justifyLastLine="0" shrinkToFit="0" readingOrder="0"/>
      <protection locked="1" hidden="1"/>
    </dxf>
    <dxf>
      <protection locked="1" hidden="1"/>
    </dxf>
    <dxf>
      <fill>
        <patternFill patternType="solid">
          <fgColor indexed="64"/>
          <bgColor theme="7" tint="0.79998168889431442"/>
        </patternFill>
      </fill>
      <protection locked="0" hidden="0"/>
    </dxf>
    <dxf>
      <protection locked="1" hidden="1"/>
    </dxf>
    <dxf>
      <protection locked="0" hidden="0"/>
    </dxf>
    <dxf>
      <alignment vertical="center" textRotation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protection locked="1" hidden="1"/>
    </dxf>
    <dxf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protection locked="1" hidden="1"/>
    </dxf>
    <dxf>
      <protection locked="0" hidden="0"/>
    </dxf>
    <dxf>
      <alignment vertical="center" textRotation="0" wrapText="0" indent="0" justifyLastLine="0" shrinkToFit="0" readingOrder="0"/>
      <protection locked="0" hidden="0"/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rgb="FFFF000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protection locked="1" hidden="1"/>
    </dxf>
    <dxf>
      <alignment horizontal="center" vertical="bottom" textRotation="0" indent="0" justifyLastLine="0" shrinkToFit="0" readingOrder="0"/>
      <protection locked="1" hidden="1"/>
    </dxf>
    <dxf>
      <numFmt numFmtId="166" formatCode="#,##0.00\ &quot;€&quot;"/>
      <fill>
        <patternFill patternType="none">
          <fgColor indexed="64"/>
          <bgColor auto="1"/>
        </patternFill>
      </fill>
      <protection locked="1" hidden="1"/>
    </dxf>
    <dxf>
      <numFmt numFmtId="166" formatCode="#,##0.00\ &quot;€&quot;"/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numFmt numFmtId="166" formatCode="#,##0.00\ &quot;€&quot;"/>
      <alignment horizontal="center" vertical="bottom" textRotation="0" wrapText="0" indent="0" justifyLastLine="0" shrinkToFit="0" readingOrder="0"/>
      <protection locked="1" hidden="1"/>
    </dxf>
    <dxf>
      <numFmt numFmtId="166" formatCode="#,##0.00\ &quot;€&quot;"/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numFmt numFmtId="166" formatCode="#,##0.00\ &quot;€&quot;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numFmt numFmtId="167" formatCode="dd/mm/yy;@"/>
      <alignment horizontal="center" vertical="bottom" textRotation="0" wrapText="0" indent="0" justifyLastLine="0" shrinkToFit="0" readingOrder="0"/>
      <protection locked="1" hidden="1"/>
    </dxf>
    <dxf>
      <protection locked="1" hidden="1"/>
    </dxf>
    <dxf>
      <fill>
        <patternFill patternType="solid">
          <fgColor indexed="64"/>
          <bgColor theme="7" tint="0.79998168889431442"/>
        </patternFill>
      </fill>
      <protection locked="0" hidden="0"/>
    </dxf>
    <dxf>
      <protection locked="1" hidden="1"/>
    </dxf>
    <dxf>
      <protection locked="0" hidden="0"/>
    </dxf>
    <dxf>
      <alignment vertical="center" textRotation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protection locked="1" hidden="1"/>
    </dxf>
    <dxf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protection locked="1" hidden="1"/>
    </dxf>
    <dxf>
      <protection locked="0" hidden="0"/>
    </dxf>
    <dxf>
      <alignment vertical="center" textRotation="0" wrapText="0" indent="0" justifyLastLine="0" shrinkToFit="0" readingOrder="0"/>
      <protection locked="0" hidden="0"/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rgb="FFFF000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protection locked="1" hidden="1"/>
    </dxf>
    <dxf>
      <alignment horizontal="center" vertical="bottom" textRotation="0" indent="0" justifyLastLine="0" shrinkToFit="0" readingOrder="0"/>
      <protection locked="1" hidden="1"/>
    </dxf>
    <dxf>
      <numFmt numFmtId="166" formatCode="#,##0.00\ &quot;€&quot;"/>
      <fill>
        <patternFill patternType="none">
          <fgColor indexed="64"/>
          <bgColor auto="1"/>
        </patternFill>
      </fill>
      <protection locked="1" hidden="1"/>
    </dxf>
    <dxf>
      <numFmt numFmtId="166" formatCode="#,##0.00\ &quot;€&quot;"/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numFmt numFmtId="166" formatCode="#,##0.00\ &quot;€&quot;"/>
      <alignment horizontal="center" vertical="bottom" textRotation="0" wrapText="0" indent="0" justifyLastLine="0" shrinkToFit="0" readingOrder="0"/>
      <protection locked="1" hidden="1"/>
    </dxf>
    <dxf>
      <numFmt numFmtId="166" formatCode="#,##0.00\ &quot;€&quot;"/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numFmt numFmtId="166" formatCode="#,##0.00\ &quot;€&quot;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numFmt numFmtId="167" formatCode="dd/mm/yy;@"/>
      <alignment horizontal="center" vertical="bottom" textRotation="0" wrapText="0" indent="0" justifyLastLine="0" shrinkToFit="0" readingOrder="0"/>
      <protection locked="1" hidden="1"/>
    </dxf>
    <dxf>
      <protection locked="1" hidden="1"/>
    </dxf>
    <dxf>
      <fill>
        <patternFill patternType="solid">
          <fgColor indexed="64"/>
          <bgColor theme="7" tint="0.79998168889431442"/>
        </patternFill>
      </fill>
      <protection locked="0" hidden="0"/>
    </dxf>
    <dxf>
      <protection locked="1" hidden="1"/>
    </dxf>
    <dxf>
      <protection locked="0" hidden="0"/>
    </dxf>
    <dxf>
      <alignment vertical="center" textRotation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protection locked="1" hidden="1"/>
    </dxf>
    <dxf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protection locked="1" hidden="1"/>
    </dxf>
    <dxf>
      <protection locked="0" hidden="0"/>
    </dxf>
    <dxf>
      <alignment vertical="center" textRotation="0" wrapText="0" indent="0" justifyLastLine="0" shrinkToFit="0" readingOrder="0"/>
      <protection locked="0" hidden="0"/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rgb="FFFF000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protection locked="1" hidden="1"/>
    </dxf>
    <dxf>
      <alignment horizontal="center" vertical="bottom" textRotation="0" indent="0" justifyLastLine="0" shrinkToFit="0" readingOrder="0"/>
      <protection locked="1" hidden="1"/>
    </dxf>
    <dxf>
      <numFmt numFmtId="166" formatCode="#,##0.00\ &quot;€&quot;"/>
      <fill>
        <patternFill patternType="none">
          <fgColor indexed="64"/>
          <bgColor auto="1"/>
        </patternFill>
      </fill>
      <protection locked="1" hidden="1"/>
    </dxf>
    <dxf>
      <numFmt numFmtId="166" formatCode="#,##0.00\ &quot;€&quot;"/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numFmt numFmtId="166" formatCode="#,##0.00\ &quot;€&quot;"/>
      <alignment horizontal="center" vertical="bottom" textRotation="0" wrapText="0" indent="0" justifyLastLine="0" shrinkToFit="0" readingOrder="0"/>
      <protection locked="1" hidden="1"/>
    </dxf>
    <dxf>
      <numFmt numFmtId="166" formatCode="#,##0.00\ &quot;€&quot;"/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numFmt numFmtId="166" formatCode="#,##0.00\ &quot;€&quot;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numFmt numFmtId="167" formatCode="dd/mm/yy;@"/>
      <alignment horizontal="center" vertical="bottom" textRotation="0" wrapText="0" indent="0" justifyLastLine="0" shrinkToFit="0" readingOrder="0"/>
      <protection locked="1" hidden="1"/>
    </dxf>
    <dxf>
      <protection locked="1" hidden="1"/>
    </dxf>
    <dxf>
      <fill>
        <patternFill patternType="solid">
          <fgColor indexed="64"/>
          <bgColor theme="7" tint="0.79998168889431442"/>
        </patternFill>
      </fill>
      <protection locked="0" hidden="0"/>
    </dxf>
    <dxf>
      <protection locked="1" hidden="1"/>
    </dxf>
    <dxf>
      <protection locked="0" hidden="0"/>
    </dxf>
    <dxf>
      <alignment vertical="center" textRotation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protection locked="1" hidden="1"/>
    </dxf>
    <dxf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protection locked="1" hidden="1"/>
    </dxf>
    <dxf>
      <protection locked="0" hidden="0"/>
    </dxf>
    <dxf>
      <alignment vertical="center" textRotation="0" wrapText="0" indent="0" justifyLastLine="0" shrinkToFit="0" readingOrder="0"/>
      <protection locked="0" hidden="0"/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rgb="FFFF000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numFmt numFmtId="166" formatCode="#,##0.00\ &quot;€&quot;"/>
      <protection locked="1" hidden="1"/>
    </dxf>
    <dxf>
      <numFmt numFmtId="166" formatCode="#,##0.00\ &quot;€&quot;"/>
      <fill>
        <patternFill patternType="none">
          <fgColor indexed="64"/>
          <bgColor auto="1"/>
        </patternFill>
      </fill>
      <alignment horizontal="center" vertical="bottom" textRotation="0" indent="0" justifyLastLine="0" shrinkToFit="0" readingOrder="0"/>
      <protection locked="1" hidden="1"/>
    </dxf>
    <dxf>
      <numFmt numFmtId="166" formatCode="#,##0.00\ &quot;€&quot;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1" hidden="1"/>
    </dxf>
    <dxf>
      <numFmt numFmtId="166" formatCode="#,##0.00\ &quot;€&quot;"/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numFmt numFmtId="166" formatCode="#,##0.00\ &quot;€&quot;"/>
      <alignment horizontal="center" vertical="bottom" textRotation="0" wrapText="0" indent="0" justifyLastLine="0" shrinkToFit="0" readingOrder="0"/>
      <protection locked="1" hidden="1"/>
    </dxf>
    <dxf>
      <numFmt numFmtId="166" formatCode="#,##0.00\ &quot;€&quot;"/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numFmt numFmtId="166" formatCode="#,##0.00\ &quot;€&quot;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numFmt numFmtId="167" formatCode="dd/mm/yy;@"/>
      <alignment horizontal="center" vertical="bottom" textRotation="0" wrapText="0" indent="0" justifyLastLine="0" shrinkToFit="0" readingOrder="0"/>
      <protection locked="1" hidden="1"/>
    </dxf>
    <dxf>
      <protection locked="1" hidden="1"/>
    </dxf>
    <dxf>
      <fill>
        <patternFill patternType="solid">
          <fgColor indexed="64"/>
          <bgColor theme="7" tint="0.79998168889431442"/>
        </patternFill>
      </fill>
      <protection locked="0" hidden="0"/>
    </dxf>
    <dxf>
      <protection locked="1" hidden="1"/>
    </dxf>
    <dxf>
      <protection locked="0" hidden="0"/>
    </dxf>
    <dxf>
      <alignment vertical="center" textRotation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protection locked="1" hidden="1"/>
    </dxf>
    <dxf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protection locked="1" hidden="1"/>
    </dxf>
    <dxf>
      <protection locked="0" hidden="0"/>
    </dxf>
    <dxf>
      <alignment vertical="center" textRotation="0" wrapText="0" indent="0" justifyLastLine="0" shrinkToFit="0" readingOrder="0"/>
      <protection locked="0" hidden="0"/>
    </dxf>
    <dxf>
      <font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rgb="FFFF00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rgb="FFFF000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numFmt numFmtId="166" formatCode="#,##0.00\ &quot;€&quot;"/>
      <fill>
        <patternFill patternType="none">
          <fgColor indexed="64"/>
          <bgColor indexed="65"/>
        </patternFill>
      </fill>
      <protection locked="1" hidden="1"/>
    </dxf>
    <dxf>
      <numFmt numFmtId="166" formatCode="#,##0.00\ &quot;€&quot;"/>
      <fill>
        <patternFill patternType="none">
          <fgColor indexed="64"/>
          <bgColor indexed="65"/>
        </patternFill>
      </fill>
      <alignment horizontal="center" vertical="bottom" textRotation="0" indent="0" justifyLastLine="0" shrinkToFit="0" readingOrder="0"/>
      <protection locked="1" hidden="1"/>
    </dxf>
    <dxf>
      <protection locked="1" hidden="1"/>
    </dxf>
    <dxf>
      <numFmt numFmtId="166" formatCode="#,##0.00\ &quot;€&quot;"/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numFmt numFmtId="166" formatCode="#,##0.00\ &quot;€&quot;"/>
      <alignment horizontal="center" vertical="bottom" textRotation="0" wrapText="0" indent="0" justifyLastLine="0" shrinkToFit="0" readingOrder="0"/>
      <protection locked="1" hidden="1"/>
    </dxf>
    <dxf>
      <numFmt numFmtId="166" formatCode="#,##0.00\ &quot;€&quot;"/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numFmt numFmtId="166" formatCode="#,##0.00\ &quot;€&quot;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numFmt numFmtId="167" formatCode="dd/mm/yy;@"/>
      <alignment horizontal="center" vertical="bottom" textRotation="0" wrapText="0" indent="0" justifyLastLine="0" shrinkToFit="0" readingOrder="0"/>
      <protection locked="1" hidden="1"/>
    </dxf>
    <dxf>
      <protection locked="1" hidden="1"/>
    </dxf>
    <dxf>
      <fill>
        <patternFill patternType="solid">
          <fgColor indexed="64"/>
          <bgColor theme="7" tint="0.79998168889431442"/>
        </patternFill>
      </fill>
      <protection locked="0" hidden="0"/>
    </dxf>
    <dxf>
      <protection locked="1" hidden="1"/>
    </dxf>
    <dxf>
      <protection locked="0" hidden="0"/>
    </dxf>
    <dxf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protection locked="1" hidden="1"/>
    </dxf>
    <dxf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protection locked="1" hidden="1"/>
    </dxf>
    <dxf>
      <protection locked="0" hidden="0"/>
    </dxf>
    <dxf>
      <protection locked="0" hidden="0"/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F000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 patternType="solid">
          <fgColor indexed="64"/>
          <bgColor theme="7" tint="0.79998168889431442"/>
        </patternFill>
      </fill>
      <protection locked="0" hidden="0"/>
    </dxf>
    <dxf>
      <fill>
        <patternFill patternType="solid">
          <fgColor indexed="64"/>
          <bgColor theme="7" tint="0.79998168889431442"/>
        </patternFill>
      </fill>
      <protection locked="0" hidden="0"/>
    </dxf>
    <dxf>
      <numFmt numFmtId="1" formatCode="0"/>
      <fill>
        <patternFill patternType="solid">
          <fgColor indexed="64"/>
          <bgColor theme="7" tint="0.79998168889431442"/>
        </patternFill>
      </fill>
      <protection locked="0" hidden="0"/>
    </dxf>
    <dxf>
      <numFmt numFmtId="1" formatCode="0"/>
      <fill>
        <patternFill patternType="solid">
          <fgColor indexed="64"/>
          <bgColor theme="7" tint="0.79998168889431442"/>
        </patternFill>
      </fill>
      <protection locked="0" hidden="0"/>
    </dxf>
    <dxf>
      <fill>
        <patternFill patternType="solid">
          <fgColor indexed="64"/>
          <bgColor theme="7" tint="0.79998168889431442"/>
        </patternFill>
      </fill>
      <protection locked="0" hidden="0"/>
    </dxf>
    <dxf>
      <numFmt numFmtId="1" formatCode="0"/>
      <fill>
        <patternFill patternType="solid">
          <fgColor indexed="64"/>
          <bgColor theme="7" tint="0.79998168889431442"/>
        </patternFill>
      </fill>
      <protection locked="0" hidden="0"/>
    </dxf>
    <dxf>
      <fill>
        <patternFill patternType="solid">
          <fgColor indexed="64"/>
          <bgColor theme="7" tint="0.79998168889431442"/>
        </patternFill>
      </fill>
      <protection locked="0" hidden="0"/>
    </dxf>
    <dxf>
      <protection locked="1" hidden="1"/>
    </dxf>
    <dxf>
      <numFmt numFmtId="19" formatCode="dd/mm/yyyy"/>
      <protection locked="1" hidden="1"/>
    </dxf>
    <dxf>
      <numFmt numFmtId="166" formatCode="#,##0.00\ &quot;€&quot;"/>
      <fill>
        <patternFill patternType="solid">
          <fgColor indexed="64"/>
          <bgColor theme="7" tint="0.79998168889431442"/>
        </patternFill>
      </fill>
      <protection locked="0" hidden="0"/>
    </dxf>
    <dxf>
      <fill>
        <patternFill patternType="solid">
          <fgColor indexed="64"/>
          <bgColor theme="7" tint="0.79998168889431442"/>
        </patternFill>
      </fill>
      <protection locked="0" hidden="0"/>
    </dxf>
    <dxf>
      <fill>
        <patternFill patternType="solid">
          <fgColor indexed="64"/>
          <bgColor theme="7" tint="0.79998168889431442"/>
        </patternFill>
      </fill>
      <protection locked="0" hidden="0"/>
    </dxf>
    <dxf>
      <protection locked="1" hidden="1"/>
    </dxf>
    <dxf>
      <protection locked="0" hidden="0"/>
    </dxf>
    <dxf>
      <protection locked="1" hidden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Mois_Janvier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Salaire_Janvier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Salire_Janvier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is_Janvier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laire_Janvier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lire_Janvier"/>
    </sheet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0000000}" name="Tableau5" displayName="Tableau5" ref="A1:M150" totalsRowShown="0" headerRowDxfId="491" dataDxfId="490">
  <autoFilter ref="A1:M150" xr:uid="{00000000-0009-0000-0100-000005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00000000-0010-0000-0000-000001000000}" name="N°" dataDxfId="489"/>
    <tableColumn id="2" xr3:uid="{00000000-0010-0000-0000-000002000000}" name="Nom" dataDxfId="488"/>
    <tableColumn id="3" xr3:uid="{00000000-0010-0000-0000-000003000000}" name="Prénom" dataDxfId="487"/>
    <tableColumn id="4" xr3:uid="{00000000-0010-0000-0000-000004000000}" name="Montant journée" dataDxfId="486"/>
    <tableColumn id="5" xr3:uid="{00000000-0010-0000-0000-000005000000}" name="Date " dataDxfId="485">
      <calculatedColumnFormula>IF(D2="","",IF(E2&lt;"",E2,NOW()))</calculatedColumnFormula>
    </tableColumn>
    <tableColumn id="6" xr3:uid="{00000000-0010-0000-0000-000006000000}" name="N°de mois" dataDxfId="484">
      <calculatedColumnFormula>IFERROR(YEAR(config_Colonne_Date_)&amp;"/"&amp;TEXT(config_Colonne_Date_,"mmmm"),"")</calculatedColumnFormula>
    </tableColumn>
    <tableColumn id="7" xr3:uid="{00000000-0010-0000-0000-000007000000}" name="Adresse" dataDxfId="483"/>
    <tableColumn id="8" xr3:uid="{00000000-0010-0000-0000-000008000000}" name="Code Postale" dataDxfId="482"/>
    <tableColumn id="9" xr3:uid="{00000000-0010-0000-0000-000009000000}" name="Commune" dataDxfId="481"/>
    <tableColumn id="10" xr3:uid="{00000000-0010-0000-0000-00000A000000}" name="Téléphone" dataDxfId="480"/>
    <tableColumn id="11" xr3:uid="{00000000-0010-0000-0000-00000B000000}" name="Numéro de sécurité sociale" dataDxfId="479"/>
    <tableColumn id="12" xr3:uid="{00000000-0010-0000-0000-00000C000000}" name="Adresse Email" dataDxfId="478"/>
    <tableColumn id="13" xr3:uid="{00000000-0010-0000-0000-00000D000000}" name="Permis B" dataDxfId="477"/>
  </tableColumns>
  <tableStyleInfo name="TableStyleLight15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5000000}" name="Tableau4271014" displayName="Tableau4271014" ref="A13:K43" totalsRowShown="0" headerRowDxfId="313" dataDxfId="312">
  <autoFilter ref="A13:K43" xr:uid="{00000000-0009-0000-0100-00000D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00000000-0010-0000-0500-000001000000}" name="N)" dataDxfId="311"/>
    <tableColumn id="2" xr3:uid="{00000000-0010-0000-0500-000002000000}" name="N°" dataDxfId="310"/>
    <tableColumn id="3" xr3:uid="{00000000-0010-0000-0500-000003000000}" name="Employé" dataDxfId="309">
      <calculatedColumnFormula>IFERROR(IF(OFFSET($B14,-1,0)=$B14,OFFSET(C14,-1,0),INDEX(config_Colonne_Nom,MATCH($B14,config_Colonne_N_,0))),"")</calculatedColumnFormula>
    </tableColumn>
    <tableColumn id="4" xr3:uid="{00000000-0010-0000-0500-000004000000}" name="Date" dataDxfId="308">
      <calculatedColumnFormula>IF(C14="","",IF(D14&lt;"",D14,NOW()))</calculatedColumnFormula>
    </tableColumn>
    <tableColumn id="5" xr3:uid="{00000000-0010-0000-0500-000005000000}" name="N°mois" dataDxfId="307">
      <calculatedColumnFormula>IFERROR(YEAR(Tableau4271014[[#This Row],[Date]])&amp;"/"&amp;TEXT(Tableau4271014[[#This Row],[Date]],"mmmm"),"")</calculatedColumnFormula>
    </tableColumn>
    <tableColumn id="6" xr3:uid="{00000000-0010-0000-0500-000006000000}" name="Acompte" dataDxfId="306" dataCellStyle="Monétaire">
      <calculatedColumnFormula>SUMPRODUCT(Acompte_Colonne_Montant*(Acompte_Colonne_Nom_employer=C14)*((Acompte_Colonne_N__mois="2018/mai")))</calculatedColumnFormula>
    </tableColumn>
    <tableColumn id="7" xr3:uid="{00000000-0010-0000-0500-000007000000}" name="Totale" dataDxfId="305">
      <calculatedColumnFormula>Tableau4271014[[#This Row],[/]]+Tableau4271014[[#This Row],[X]]</calculatedColumnFormula>
    </tableColumn>
    <tableColumn id="11" xr3:uid="{00000000-0010-0000-0500-00000B000000}" name="INT" dataDxfId="304">
      <calculatedColumnFormula>IFERROR(COUNTIF(L14:AP14,"INT"),"")</calculatedColumnFormula>
    </tableColumn>
    <tableColumn id="8" xr3:uid="{00000000-0010-0000-0500-000008000000}" name="ABS" dataDxfId="303">
      <calculatedColumnFormula>IFERROR(COUNTIF(L14:AP14,"ABS"),"")</calculatedColumnFormula>
    </tableColumn>
    <tableColumn id="9" xr3:uid="{00000000-0010-0000-0500-000009000000}" name="/" dataDxfId="302">
      <calculatedColumnFormula>COUNTIF(L14:AP14,"/")/2</calculatedColumnFormula>
    </tableColumn>
    <tableColumn id="10" xr3:uid="{00000000-0010-0000-0500-00000A000000}" name="X" dataDxfId="301">
      <calculatedColumnFormula>COUNTIF(L14:AP14,"X")</calculatedColumnFormula>
    </tableColumn>
  </tableColumns>
  <tableStyleInfo name="TableStyleMedium15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A000000}" name="Tableau8491315" displayName="Tableau8491315" ref="AR13:BD43" totalsRowShown="0" headerRowDxfId="300" dataDxfId="299">
  <autoFilter ref="AR13:BD43" xr:uid="{00000000-0009-0000-0100-00000E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00000000-0010-0000-0A00-000001000000}" name="N° de salaire" dataDxfId="298"/>
    <tableColumn id="2" xr3:uid="{00000000-0010-0000-0A00-000002000000}" name="N° employer" dataDxfId="297">
      <calculatedColumnFormula>Mai!B14</calculatedColumnFormula>
    </tableColumn>
    <tableColumn id="3" xr3:uid="{00000000-0010-0000-0A00-000003000000}" name="Nom employer" dataDxfId="296">
      <calculatedColumnFormula>IFERROR(IF(OFFSET($AS14,-1,0)=$AS14,OFFSET(AT14,-1,0),INDEX(config_Colonne_Nom,MATCH($AS14,config_Colonne_N_,0))),"")</calculatedColumnFormula>
    </tableColumn>
    <tableColumn id="4" xr3:uid="{00000000-0010-0000-0A00-000004000000}" name="Date de paiement" dataDxfId="295">
      <calculatedColumnFormula>IF(AT14="","",IF(AU14&lt;"",AU14,NOW()))</calculatedColumnFormula>
    </tableColumn>
    <tableColumn id="5" xr3:uid="{00000000-0010-0000-0A00-000005000000}" name="Paiement du mois" dataDxfId="294">
      <calculatedColumnFormula>IFERROR(YEAR(Tableau8491315[Date de paiement])&amp;"/"&amp;TEXT(Tableau8491315[Date de paiement],"mmmm"),"")</calculatedColumnFormula>
    </tableColumn>
    <tableColumn id="6" xr3:uid="{00000000-0010-0000-0A00-000006000000}" name="Montant Journée" dataDxfId="293">
      <calculatedColumnFormula>IFERROR(IF(OFFSET($AS14,-1,0)=$AS14,OFFSET(AX14,-1,0),INDEX(config_Colonne_Montant_journee,MATCH($AS14,config_Colonne_N_,0))),"")</calculatedColumnFormula>
    </tableColumn>
    <tableColumn id="7" xr3:uid="{00000000-0010-0000-0A00-000007000000}" name="Journée travaillée" dataDxfId="292">
      <calculatedColumnFormula>IFERROR(IF(OFFSET($AS14,-1,0)=$AS14,OFFSET(AX14,-1,0),INDEX(Mois_Mai_Totale,MATCH($AS14,Tableau4271014[N°],0))),"")</calculatedColumnFormula>
    </tableColumn>
    <tableColumn id="8" xr3:uid="{00000000-0010-0000-0A00-000008000000}" name="Total mensuel" dataDxfId="291">
      <calculatedColumnFormula>IFERROR(SUM(Tableau8491315[Montant Journée]*Tableau8491315[Journée travaillée]),"")</calculatedColumnFormula>
    </tableColumn>
    <tableColumn id="9" xr3:uid="{00000000-0010-0000-0A00-000009000000}" name="Acompte versé" dataDxfId="290">
      <calculatedColumnFormula>SUMPRODUCT(Acompte_Colonne_Montant*(Acompte_Colonne_Nom_employer=AT14)*((Acompte_Colonne_N__mois="2018/mai")))</calculatedColumnFormula>
    </tableColumn>
    <tableColumn id="10" xr3:uid="{00000000-0010-0000-0A00-00000A000000}" name="Salaire" dataDxfId="289"/>
    <tableColumn id="11" xr3:uid="{00000000-0010-0000-0A00-00000B000000}" name="Restant dû" dataDxfId="288">
      <calculatedColumnFormula>SUM(Tableau8491315[[#This Row],[Total mensuel]],-Tableau8491315[[#This Row],[Acompte versé]],-Tableau8491315[[#This Row],[Salaire]])</calculatedColumnFormula>
    </tableColumn>
    <tableColumn id="12" xr3:uid="{00000000-0010-0000-0A00-00000C000000}" name="Restant du mois dernier" dataDxfId="287">
      <calculatedColumnFormula>SUMPRODUCT(Tableau84913[TOTAL]*(Tableau84913[Nom employer]=AT14)*((Tableau84913[Paiement du mois]="2018/avril")))</calculatedColumnFormula>
    </tableColumn>
    <tableColumn id="13" xr3:uid="{00000000-0010-0000-0A00-00000D000000}" name="TOTAL" dataDxfId="286">
      <calculatedColumnFormula>IFERROR(SUM(Tableau8491315[[#This Row],[Restant dû]]+Tableau8491315[[#This Row],[Restant du mois dernier]]),"")</calculatedColumnFormula>
    </tableColumn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B000000}" name="Tableau427101416" displayName="Tableau427101416" ref="A13:K43" totalsRowShown="0" headerRowDxfId="275" dataDxfId="274">
  <autoFilter ref="A13:K43" xr:uid="{00000000-0009-0000-0100-00000F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00000000-0010-0000-0B00-000001000000}" name="N)" dataDxfId="273"/>
    <tableColumn id="2" xr3:uid="{00000000-0010-0000-0B00-000002000000}" name="N°" dataDxfId="272"/>
    <tableColumn id="3" xr3:uid="{00000000-0010-0000-0B00-000003000000}" name="Employé" dataDxfId="271">
      <calculatedColumnFormula>IFERROR(IF(OFFSET($B14,-1,0)=$B14,OFFSET(C14,-1,0),INDEX(config_Colonne_Nom,MATCH($B14,config_Colonne_N_,0))),"")</calculatedColumnFormula>
    </tableColumn>
    <tableColumn id="4" xr3:uid="{00000000-0010-0000-0B00-000004000000}" name="Date" dataDxfId="270">
      <calculatedColumnFormula>IF(C14="","",IF(D14&lt;"",D14,NOW()))</calculatedColumnFormula>
    </tableColumn>
    <tableColumn id="5" xr3:uid="{00000000-0010-0000-0B00-000005000000}" name="N°mois" dataDxfId="269">
      <calculatedColumnFormula>IFERROR(YEAR(Tableau427101416[[#This Row],[Date]])&amp;"/"&amp;TEXT(Tableau427101416[[#This Row],[Date]],"mmmm"),"")</calculatedColumnFormula>
    </tableColumn>
    <tableColumn id="6" xr3:uid="{00000000-0010-0000-0B00-000006000000}" name="Acompte" dataDxfId="268" dataCellStyle="Monétaire">
      <calculatedColumnFormula>SUMPRODUCT(Acompte_Colonne_Montant*(Acompte_Colonne_Nom_employer=C14)*((Acompte_Colonne_N__mois="2018/juin")))</calculatedColumnFormula>
    </tableColumn>
    <tableColumn id="7" xr3:uid="{00000000-0010-0000-0B00-000007000000}" name="Totale" dataDxfId="267">
      <calculatedColumnFormula>Tableau427101416[[#This Row],[/]]+Tableau427101416[[#This Row],[X]]</calculatedColumnFormula>
    </tableColumn>
    <tableColumn id="11" xr3:uid="{00000000-0010-0000-0B00-00000B000000}" name="INT" dataDxfId="266">
      <calculatedColumnFormula>IFERROR(COUNTIF(L14:AP14,"INT"),"")</calculatedColumnFormula>
    </tableColumn>
    <tableColumn id="8" xr3:uid="{00000000-0010-0000-0B00-000008000000}" name="ABS" dataDxfId="265">
      <calculatedColumnFormula>IFERROR(COUNTIF(L14:AP14,"ABS"),"")</calculatedColumnFormula>
    </tableColumn>
    <tableColumn id="9" xr3:uid="{00000000-0010-0000-0B00-000009000000}" name="/" dataDxfId="264">
      <calculatedColumnFormula>COUNTIF(L14:AP14,"/")/2</calculatedColumnFormula>
    </tableColumn>
    <tableColumn id="10" xr3:uid="{00000000-0010-0000-0B00-00000A000000}" name="X" dataDxfId="263">
      <calculatedColumnFormula>COUNTIF(L14:AP14,"X")</calculatedColumnFormula>
    </tableColumn>
  </tableColumns>
  <tableStyleInfo name="TableStyleMedium15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C000000}" name="Tableau849131518" displayName="Tableau849131518" ref="AR13:BD43" totalsRowShown="0" headerRowDxfId="262" dataDxfId="261">
  <autoFilter ref="AR13:BD43" xr:uid="{00000000-0009-0000-0100-00001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00000000-0010-0000-0C00-000001000000}" name="N° de salaire" dataDxfId="260"/>
    <tableColumn id="2" xr3:uid="{00000000-0010-0000-0C00-000002000000}" name="N° employer" dataDxfId="259">
      <calculatedColumnFormula>Juin!B14</calculatedColumnFormula>
    </tableColumn>
    <tableColumn id="3" xr3:uid="{00000000-0010-0000-0C00-000003000000}" name="Nom employer" dataDxfId="258">
      <calculatedColumnFormula>IFERROR(IF(OFFSET($AS14,-1,0)=$AS14,OFFSET(AT14,-1,0),INDEX(config_Colonne_Nom,MATCH($AS14,config_Colonne_N_,0))),"")</calculatedColumnFormula>
    </tableColumn>
    <tableColumn id="4" xr3:uid="{00000000-0010-0000-0C00-000004000000}" name="Date de paiement" dataDxfId="257">
      <calculatedColumnFormula>IF(AT14="","",IF(AU14&lt;"",AU14,NOW()))</calculatedColumnFormula>
    </tableColumn>
    <tableColumn id="5" xr3:uid="{00000000-0010-0000-0C00-000005000000}" name="Paiement du mois" dataDxfId="256">
      <calculatedColumnFormula>IFERROR(YEAR(Tableau849131518[Date de paiement])&amp;"/"&amp;TEXT(Tableau849131518[Date de paiement],"mmmm"),"")</calculatedColumnFormula>
    </tableColumn>
    <tableColumn id="6" xr3:uid="{00000000-0010-0000-0C00-000006000000}" name="Montant Journée" dataDxfId="255">
      <calculatedColumnFormula>IFERROR(IF(OFFSET($AS14,-1,0)=$AS14,OFFSET(AX14,-1,0),INDEX(config_Colonne_Montant_journee,MATCH($AS14,config_Colonne_N_,0))),"")</calculatedColumnFormula>
    </tableColumn>
    <tableColumn id="7" xr3:uid="{00000000-0010-0000-0C00-000007000000}" name="Journée travaillée" dataDxfId="254">
      <calculatedColumnFormula>IFERROR(IF(OFFSET($AS14,-1,0)=$AS14,OFFSET(AX14,-1,0),INDEX(Mois_Juin_Totale,MATCH($AS14,Tableau427101416[N°],0))),"")</calculatedColumnFormula>
    </tableColumn>
    <tableColumn id="8" xr3:uid="{00000000-0010-0000-0C00-000008000000}" name="Total mensuel" dataDxfId="253">
      <calculatedColumnFormula>IFERROR(SUM(Tableau849131518[Montant Journée]*Tableau849131518[Journée travaillée]),"")</calculatedColumnFormula>
    </tableColumn>
    <tableColumn id="9" xr3:uid="{00000000-0010-0000-0C00-000009000000}" name="Acompte versé" dataDxfId="252">
      <calculatedColumnFormula>SUMPRODUCT(Acompte_Colonne_Montant*(Acompte_Colonne_Nom_employer=AT14)*((Acompte_Colonne_N__mois="2018/juin")))</calculatedColumnFormula>
    </tableColumn>
    <tableColumn id="10" xr3:uid="{00000000-0010-0000-0C00-00000A000000}" name="Salaire" dataDxfId="251"/>
    <tableColumn id="11" xr3:uid="{00000000-0010-0000-0C00-00000B000000}" name="Restant dû" dataDxfId="250">
      <calculatedColumnFormula>SUM(Tableau849131518[[#This Row],[Total mensuel]],-Tableau849131518[[#This Row],[Acompte versé]],-Tableau849131518[[#This Row],[Salaire]])</calculatedColumnFormula>
    </tableColumn>
    <tableColumn id="12" xr3:uid="{00000000-0010-0000-0C00-00000C000000}" name="Restant du mois dernier" dataDxfId="249">
      <calculatedColumnFormula>SUMPRODUCT(Tableau8491315[TOTAL]*(Tableau8491315[Nom employer]=AT14)*((Tableau8491315[Paiement du mois]="2018/mai")))</calculatedColumnFormula>
    </tableColumn>
    <tableColumn id="13" xr3:uid="{00000000-0010-0000-0C00-00000D000000}" name="TOTAL" dataDxfId="248">
      <calculatedColumnFormula>IFERROR(SUM(Tableau849131518[[#This Row],[Restant dû]]+Tableau849131518[[#This Row],[Restant du mois dernier]]),"")</calculatedColumnFormula>
    </tableColumn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19000000}" name="Tableau11" displayName="Tableau11" ref="A1:F1000" totalsRowShown="0" headerRowDxfId="247" dataDxfId="246">
  <autoFilter ref="A1:F1000" xr:uid="{00000000-0009-0000-0100-00000B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00000000-0010-0000-1900-000001000000}" name="N° de paiement" dataDxfId="245"/>
    <tableColumn id="2" xr3:uid="{00000000-0010-0000-1900-000002000000}" name="N° employer" dataDxfId="244"/>
    <tableColumn id="3" xr3:uid="{00000000-0010-0000-1900-000003000000}" name="Nom employer" dataDxfId="243">
      <calculatedColumnFormula>IFERROR(IF(OFFSET($B2,-1,0)=$B2,OFFSET(C2,-1,0),INDEX(config_Colonne_Nom,MATCH($B2,config_Colonne_N_,0))),"")</calculatedColumnFormula>
    </tableColumn>
    <tableColumn id="4" xr3:uid="{00000000-0010-0000-1900-000004000000}" name="Date" dataDxfId="242">
      <calculatedColumnFormula>IF(F2="","",IF(D2&lt;"",D2,NOW()))</calculatedColumnFormula>
    </tableColumn>
    <tableColumn id="5" xr3:uid="{00000000-0010-0000-1900-000005000000}" name="N° mois" dataDxfId="241">
      <calculatedColumnFormula>IFERROR(YEAR(Tableau11[Date])&amp;"/"&amp;TEXT(Tableau11[Date],"mmmm"),"")</calculatedColumnFormula>
    </tableColumn>
    <tableColumn id="6" xr3:uid="{00000000-0010-0000-1900-000006000000}" name="Montant" dataDxfId="240"/>
  </tableColumns>
  <tableStyleInfo name="TableStyleMedium1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1A000000}" name="Tableau7" displayName="Tableau7" ref="A1:B366" totalsRowShown="0" headerRowDxfId="235" dataDxfId="234">
  <autoFilter ref="A1:B366" xr:uid="{00000000-0009-0000-0100-000002000000}"/>
  <tableColumns count="2">
    <tableColumn id="1" xr3:uid="{00000000-0010-0000-1A00-000001000000}" name="DATE" dataDxfId="233">
      <calculatedColumnFormula>A1+1</calculatedColumnFormula>
    </tableColumn>
    <tableColumn id="2" xr3:uid="{00000000-0010-0000-1A00-000002000000}" name="NOTE DE LA JOURNEE" dataDxfId="232"/>
  </tableColumns>
  <tableStyleInfo name="TableStyleMedium15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1B000000}" name="Tableau2711" displayName="Tableau2711" ref="D3:E20" totalsRowShown="0" headerRowDxfId="231" dataDxfId="230">
  <autoFilter ref="D3:E20" xr:uid="{00000000-0009-0000-0100-00000A000000}"/>
  <tableColumns count="2">
    <tableColumn id="2" xr3:uid="{00000000-0010-0000-1B00-000002000000}" name="Date" dataDxfId="229"/>
    <tableColumn id="3" xr3:uid="{00000000-0010-0000-1B00-000003000000}" name="Jours féries" dataDxfId="228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D000000}" name="Tableau42710141617" displayName="Tableau42710141617" ref="A13:K43" totalsRowShown="0" headerRowDxfId="217" dataDxfId="216">
  <autoFilter ref="A13:K43" xr:uid="{00000000-0009-0000-0100-000010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00000000-0010-0000-0D00-000001000000}" name="N)" dataDxfId="215"/>
    <tableColumn id="2" xr3:uid="{00000000-0010-0000-0D00-000002000000}" name="N°" dataDxfId="214"/>
    <tableColumn id="3" xr3:uid="{00000000-0010-0000-0D00-000003000000}" name="Employé" dataDxfId="213">
      <calculatedColumnFormula>IFERROR(IF(OFFSET($B14,-1,0)=$B14,OFFSET(C14,-1,0),INDEX(config_Colonne_Nom,MATCH($B14,config_Colonne_N_,0))),"")</calculatedColumnFormula>
    </tableColumn>
    <tableColumn id="4" xr3:uid="{00000000-0010-0000-0D00-000004000000}" name="Date" dataDxfId="212">
      <calculatedColumnFormula>IF(C14="","",IF(D14&lt;"",D14,NOW()))</calculatedColumnFormula>
    </tableColumn>
    <tableColumn id="5" xr3:uid="{00000000-0010-0000-0D00-000005000000}" name="N°mois" dataDxfId="211">
      <calculatedColumnFormula>IFERROR(YEAR(Tableau42710141617[[#This Row],[Date]])&amp;"/"&amp;TEXT(Tableau42710141617[[#This Row],[Date]],"mmmm"),"")</calculatedColumnFormula>
    </tableColumn>
    <tableColumn id="6" xr3:uid="{00000000-0010-0000-0D00-000006000000}" name="Acompte" dataDxfId="210" dataCellStyle="Monétaire">
      <calculatedColumnFormula>SUMPRODUCT(Acompte_Colonne_Montant*(Acompte_Colonne_Nom_employer=C14)*((Acompte_Colonne_N__mois="2018/juillet")))</calculatedColumnFormula>
    </tableColumn>
    <tableColumn id="7" xr3:uid="{00000000-0010-0000-0D00-000007000000}" name="Totale" dataDxfId="209">
      <calculatedColumnFormula>Tableau42710141617[[#This Row],[/]]+Tableau42710141617[[#This Row],[X]]</calculatedColumnFormula>
    </tableColumn>
    <tableColumn id="11" xr3:uid="{00000000-0010-0000-0D00-00000B000000}" name="INT" dataDxfId="208">
      <calculatedColumnFormula>IFERROR(COUNTIF(L14:AP14,"INT"),"")</calculatedColumnFormula>
    </tableColumn>
    <tableColumn id="8" xr3:uid="{00000000-0010-0000-0D00-000008000000}" name="ABS" dataDxfId="207">
      <calculatedColumnFormula>IFERROR(COUNTIF(L14:AP14,"ABS"),"")</calculatedColumnFormula>
    </tableColumn>
    <tableColumn id="9" xr3:uid="{00000000-0010-0000-0D00-000009000000}" name="/" dataDxfId="206">
      <calculatedColumnFormula>COUNTIF(L14:AP14,"/")/2</calculatedColumnFormula>
    </tableColumn>
    <tableColumn id="10" xr3:uid="{00000000-0010-0000-0D00-00000A000000}" name="X" dataDxfId="205">
      <calculatedColumnFormula>COUNTIF(L14:AP14,"X")</calculatedColumnFormula>
    </tableColumn>
  </tableColumns>
  <tableStyleInfo name="TableStyleMedium15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E000000}" name="Tableau84913151819" displayName="Tableau84913151819" ref="AR13:BD43" totalsRowShown="0" headerRowDxfId="204" dataDxfId="203">
  <autoFilter ref="AR13:BD43" xr:uid="{00000000-0009-0000-0100-000012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00000000-0010-0000-0E00-000001000000}" name="N° de salaire" dataDxfId="202"/>
    <tableColumn id="2" xr3:uid="{00000000-0010-0000-0E00-000002000000}" name="N° employer" dataDxfId="201">
      <calculatedColumnFormula>Juillet!B14</calculatedColumnFormula>
    </tableColumn>
    <tableColumn id="3" xr3:uid="{00000000-0010-0000-0E00-000003000000}" name="Nom employer" dataDxfId="200">
      <calculatedColumnFormula>IFERROR(IF(OFFSET($AS14,-1,0)=$AS14,OFFSET(AT14,-1,0),INDEX(config_Colonne_Nom,MATCH($AS14,config_Colonne_N_,0))),"")</calculatedColumnFormula>
    </tableColumn>
    <tableColumn id="4" xr3:uid="{00000000-0010-0000-0E00-000004000000}" name="Date de paiement" dataDxfId="199">
      <calculatedColumnFormula>IF(AT14="","",IF(AU14&lt;"",AU14,NOW()))</calculatedColumnFormula>
    </tableColumn>
    <tableColumn id="5" xr3:uid="{00000000-0010-0000-0E00-000005000000}" name="Paiement du mois" dataDxfId="198">
      <calculatedColumnFormula>IFERROR(YEAR(Tableau84913151819[Date de paiement])&amp;"/"&amp;TEXT(Tableau84913151819[Date de paiement],"mmmm"),"")</calculatedColumnFormula>
    </tableColumn>
    <tableColumn id="6" xr3:uid="{00000000-0010-0000-0E00-000006000000}" name="Montant Journée" dataDxfId="197">
      <calculatedColumnFormula>IFERROR(IF(OFFSET($AS14,-1,0)=$AS14,OFFSET(AX14,-1,0),INDEX(config_Colonne_Montant_journee,MATCH($AS14,config_Colonne_N_,0))),"")</calculatedColumnFormula>
    </tableColumn>
    <tableColumn id="7" xr3:uid="{00000000-0010-0000-0E00-000007000000}" name="Journée travaillée" dataDxfId="196">
      <calculatedColumnFormula>IFERROR(IF(OFFSET($AS14,-1,0)=$AS14,OFFSET(AX14,-1,0),INDEX(Mois_Juillet_Totale,MATCH($AS14,Tableau42710141617[N°],0))),"")</calculatedColumnFormula>
    </tableColumn>
    <tableColumn id="8" xr3:uid="{00000000-0010-0000-0E00-000008000000}" name="Total mensuel" dataDxfId="195">
      <calculatedColumnFormula>IFERROR(SUM(Tableau84913151819[Montant Journée]*Tableau84913151819[Journée travaillée]),"")</calculatedColumnFormula>
    </tableColumn>
    <tableColumn id="9" xr3:uid="{00000000-0010-0000-0E00-000009000000}" name="Acompte versé" dataDxfId="194">
      <calculatedColumnFormula>SUMPRODUCT(Acompte_Colonne_Montant*(Acompte_Colonne_Nom_employer=AT14)*((Acompte_Colonne_N__mois="2018/juillet")))</calculatedColumnFormula>
    </tableColumn>
    <tableColumn id="10" xr3:uid="{00000000-0010-0000-0E00-00000A000000}" name="Salaire" dataDxfId="193"/>
    <tableColumn id="11" xr3:uid="{00000000-0010-0000-0E00-00000B000000}" name="Restant dû" dataDxfId="192">
      <calculatedColumnFormula>SUM(Tableau84913151819[[#This Row],[Total mensuel]],-Tableau84913151819[[#This Row],[Acompte versé]],-Tableau84913151819[[#This Row],[Salaire]])</calculatedColumnFormula>
    </tableColumn>
    <tableColumn id="12" xr3:uid="{00000000-0010-0000-0E00-00000C000000}" name="Restant du mois dernier" dataDxfId="191">
      <calculatedColumnFormula>SUMPRODUCT(Tableau849131518[TOTAL]*(Tableau849131518[Nom employer]=AT14)*((Tableau849131518[Paiement du mois]="2018/juin")))</calculatedColumnFormula>
    </tableColumn>
    <tableColumn id="13" xr3:uid="{00000000-0010-0000-0E00-00000D000000}" name="TOTAL" dataDxfId="190">
      <calculatedColumnFormula>IFERROR(SUM(Tableau84913151819[[#This Row],[Restant dû]]+Tableau84913151819[[#This Row],[Restant du mois dernier]]),"")</calculatedColumnFormula>
    </tableColumn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F000000}" name="Tableau4271014161720" displayName="Tableau4271014161720" ref="A13:K43" totalsRowShown="0" headerRowDxfId="179" dataDxfId="178">
  <autoFilter ref="A13:K43" xr:uid="{00000000-0009-0000-0100-000013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00000000-0010-0000-0F00-000001000000}" name="N)" dataDxfId="177"/>
    <tableColumn id="2" xr3:uid="{00000000-0010-0000-0F00-000002000000}" name="N°" dataDxfId="176"/>
    <tableColumn id="3" xr3:uid="{00000000-0010-0000-0F00-000003000000}" name="Employé" dataDxfId="175">
      <calculatedColumnFormula>IFERROR(IF(OFFSET($B14,-1,0)=$B14,OFFSET(C14,1,0),INDEX(config_Colonne_Nom,MATCH($B14,config_Colonne_N_,0))),"")</calculatedColumnFormula>
    </tableColumn>
    <tableColumn id="4" xr3:uid="{00000000-0010-0000-0F00-000004000000}" name="Date" dataDxfId="174">
      <calculatedColumnFormula>IFERROR(IF(C14="","",IF(D14&lt;"",D14,NOW())),"")</calculatedColumnFormula>
    </tableColumn>
    <tableColumn id="5" xr3:uid="{00000000-0010-0000-0F00-000005000000}" name="N°mois" dataDxfId="173">
      <calculatedColumnFormula>IFERROR(YEAR(Tableau4271014161720[[#This Row],[Date]])&amp;"/"&amp;TEXT(Tableau4271014161720[[#This Row],[Date]],"mmmm"),"")</calculatedColumnFormula>
    </tableColumn>
    <tableColumn id="6" xr3:uid="{00000000-0010-0000-0F00-000006000000}" name="Acompte" dataDxfId="172" dataCellStyle="Monétaire">
      <calculatedColumnFormula>SUMPRODUCT(Acompte_Colonne_Montant*(Acompte_Colonne_Nom_employer=C14)*((Acompte_Colonne_N__mois="2018/août")))</calculatedColumnFormula>
    </tableColumn>
    <tableColumn id="7" xr3:uid="{00000000-0010-0000-0F00-000007000000}" name="Totale" dataDxfId="171">
      <calculatedColumnFormula>Tableau4271014161720[[#This Row],[/]]+Tableau4271014161720[[#This Row],[X]]</calculatedColumnFormula>
    </tableColumn>
    <tableColumn id="11" xr3:uid="{00000000-0010-0000-0F00-00000B000000}" name="INT" dataDxfId="170">
      <calculatedColumnFormula>IFERROR(COUNTIF(L14:AP14,"INT"),"")</calculatedColumnFormula>
    </tableColumn>
    <tableColumn id="8" xr3:uid="{00000000-0010-0000-0F00-000008000000}" name="ABS" dataDxfId="169">
      <calculatedColumnFormula>IFERROR(COUNTIF(L14:AP14,"ABS"),"")</calculatedColumnFormula>
    </tableColumn>
    <tableColumn id="9" xr3:uid="{00000000-0010-0000-0F00-000009000000}" name="/" dataDxfId="168">
      <calculatedColumnFormula>COUNTIF(L14:AP14,"/")/2</calculatedColumnFormula>
    </tableColumn>
    <tableColumn id="10" xr3:uid="{00000000-0010-0000-0F00-00000A000000}" name="X" dataDxfId="167">
      <calculatedColumnFormula>COUNTIF(L14:AP14,"X")</calculatedColumnFormula>
    </tableColumn>
  </tableColumns>
  <tableStyleInfo name="TableStyleMedium1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au4" displayName="Tableau4" ref="A13:K43" totalsRowShown="0" headerRowDxfId="467" dataDxfId="466">
  <autoFilter ref="A13:K43" xr:uid="{00000000-0009-0000-0100-000004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00000000-0010-0000-0100-000001000000}" name="N)" dataDxfId="465"/>
    <tableColumn id="2" xr3:uid="{00000000-0010-0000-0100-000002000000}" name="N°" dataDxfId="464"/>
    <tableColumn id="3" xr3:uid="{00000000-0010-0000-0100-000003000000}" name="Employé" dataDxfId="463">
      <calculatedColumnFormula>IFERROR(IF(OFFSET($B14,-1,0)=$B14,OFFSET(C14,-1,0),INDEX(config_Colonne_Nom,MATCH($B14,config_Colonne_N_,0))),"")</calculatedColumnFormula>
    </tableColumn>
    <tableColumn id="4" xr3:uid="{00000000-0010-0000-0100-000004000000}" name="Date" dataDxfId="462">
      <calculatedColumnFormula>IF(C14="","",IF(D14&lt;"",D14,NOW()))</calculatedColumnFormula>
    </tableColumn>
    <tableColumn id="5" xr3:uid="{00000000-0010-0000-0100-000005000000}" name="N°mois" dataDxfId="461">
      <calculatedColumnFormula>IFERROR(YEAR(Tableau4[[#This Row],[Date]])&amp;"/"&amp;TEXT(Tableau4[[#This Row],[Date]],"mmmm"),"")</calculatedColumnFormula>
    </tableColumn>
    <tableColumn id="6" xr3:uid="{00000000-0010-0000-0100-000006000000}" name="Acompte" dataDxfId="460" dataCellStyle="Monétaire">
      <calculatedColumnFormula>SUMPRODUCT(Acompte_Colonne_Montant*(Acompte_Colonne_Nom_employer=C14)*((Acompte_Colonne_N__mois="2018/janvier")))</calculatedColumnFormula>
    </tableColumn>
    <tableColumn id="7" xr3:uid="{00000000-0010-0000-0100-000007000000}" name="Totale" dataDxfId="459">
      <calculatedColumnFormula>Tableau4[[#This Row],[/]]+Tableau4[[#This Row],[X]]</calculatedColumnFormula>
    </tableColumn>
    <tableColumn id="11" xr3:uid="{00000000-0010-0000-0100-00000B000000}" name="INT" dataDxfId="458">
      <calculatedColumnFormula>IFERROR(COUNTIF(L14:AP14,"INT"),"")</calculatedColumnFormula>
    </tableColumn>
    <tableColumn id="8" xr3:uid="{00000000-0010-0000-0100-000008000000}" name="ABS" dataDxfId="457">
      <calculatedColumnFormula>IFERROR(COUNTIF(L14:AP14,"ABS"),"")</calculatedColumnFormula>
    </tableColumn>
    <tableColumn id="9" xr3:uid="{00000000-0010-0000-0100-000009000000}" name="/" dataDxfId="456">
      <calculatedColumnFormula>COUNTIF(L14:AP14,"/")/2</calculatedColumnFormula>
    </tableColumn>
    <tableColumn id="10" xr3:uid="{00000000-0010-0000-0100-00000A000000}" name="X" dataDxfId="455">
      <calculatedColumnFormula>COUNTIF(L14:AP14,"X")</calculatedColumnFormula>
    </tableColumn>
  </tableColumns>
  <tableStyleInfo name="TableStyleMedium15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10000000}" name="Tableau8491315181922" displayName="Tableau8491315181922" ref="AR13:BD43" totalsRowShown="0" headerRowDxfId="166" dataDxfId="165">
  <autoFilter ref="AR13:BD43" xr:uid="{00000000-0009-0000-0100-000015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00000000-0010-0000-1000-000001000000}" name="N° de salaire" dataDxfId="164"/>
    <tableColumn id="2" xr3:uid="{00000000-0010-0000-1000-000002000000}" name="N° employer" dataDxfId="163">
      <calculatedColumnFormula>Août!B14</calculatedColumnFormula>
    </tableColumn>
    <tableColumn id="3" xr3:uid="{00000000-0010-0000-1000-000003000000}" name="Nom employer" dataDxfId="162">
      <calculatedColumnFormula>IFERROR(IF(OFFSET($AS14,-1,0)=$AS14,OFFSET(AT14,-1,0),INDEX(config_Colonne_Nom,MATCH($AS14,config_Colonne_N_,0))),"")</calculatedColumnFormula>
    </tableColumn>
    <tableColumn id="4" xr3:uid="{00000000-0010-0000-1000-000004000000}" name="Date de paiement" dataDxfId="161">
      <calculatedColumnFormula>IF(AT14="","",IF(AU14&lt;"",AU14,NOW()))</calculatedColumnFormula>
    </tableColumn>
    <tableColumn id="5" xr3:uid="{00000000-0010-0000-1000-000005000000}" name="Paiement du mois" dataDxfId="160">
      <calculatedColumnFormula>IFERROR(YEAR(Tableau8491315181922[Date de paiement])&amp;"/"&amp;TEXT(Tableau8491315181922[Date de paiement],"mmmm"),"")</calculatedColumnFormula>
    </tableColumn>
    <tableColumn id="6" xr3:uid="{00000000-0010-0000-1000-000006000000}" name="Montant Journée" dataDxfId="159">
      <calculatedColumnFormula>IFERROR(IF(OFFSET($AS14,-1,0)=$AS14,OFFSET(AX14,-1,0),INDEX(config_Colonne_Montant_journee,MATCH($AS14,config_Colonne_N_,0))),"")</calculatedColumnFormula>
    </tableColumn>
    <tableColumn id="7" xr3:uid="{00000000-0010-0000-1000-000007000000}" name="Journée travaillée" dataDxfId="158">
      <calculatedColumnFormula>IFERROR(IF(OFFSET($AS14,-1,0)=$AS14,OFFSET(AX14,-1,0),INDEX(Mois_Août_Totale,MATCH($AS14,Tableau4271014161720[N°],0))),"")</calculatedColumnFormula>
    </tableColumn>
    <tableColumn id="8" xr3:uid="{00000000-0010-0000-1000-000008000000}" name="Total mensuel" dataDxfId="157">
      <calculatedColumnFormula>IFERROR(SUM(Tableau8491315181922[Montant Journée]*Tableau8491315181922[Journée travaillée]),"")</calculatedColumnFormula>
    </tableColumn>
    <tableColumn id="9" xr3:uid="{00000000-0010-0000-1000-000009000000}" name="Acompte versé" dataDxfId="156">
      <calculatedColumnFormula>SUMPRODUCT(Acompte_Colonne_Montant*(Acompte_Colonne_Nom_employer=AT14)*((Acompte_Colonne_N__mois="2018/août")))</calculatedColumnFormula>
    </tableColumn>
    <tableColumn id="10" xr3:uid="{00000000-0010-0000-1000-00000A000000}" name="Salaire" dataDxfId="155"/>
    <tableColumn id="11" xr3:uid="{00000000-0010-0000-1000-00000B000000}" name="Restant dû" dataDxfId="154">
      <calculatedColumnFormula>SUM(Tableau8491315181922[[#This Row],[Total mensuel]],-Tableau8491315181922[[#This Row],[Acompte versé]],-Tableau8491315181922[[#This Row],[Salaire]])</calculatedColumnFormula>
    </tableColumn>
    <tableColumn id="12" xr3:uid="{00000000-0010-0000-1000-00000C000000}" name="Restant du mois dernier" dataDxfId="153">
      <calculatedColumnFormula>SUMPRODUCT(Tableau84913151819[TOTAL]*(Tableau84913151819[Nom employer]=AT14)*((Tableau84913151819[Paiement du mois]="2018/juillet")))</calculatedColumnFormula>
    </tableColumn>
    <tableColumn id="13" xr3:uid="{00000000-0010-0000-1000-00000D000000}" name="TOTAL" dataDxfId="152">
      <calculatedColumnFormula>IFERROR(SUM(Tableau8491315181922[[#This Row],[Restant dû]]+Tableau8491315181922[[#This Row],[Restant du mois dernier]]),"")</calculatedColumnFormula>
    </tableColumn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11000000}" name="Tableau427101416172021" displayName="Tableau427101416172021" ref="A13:K43" totalsRowShown="0" headerRowDxfId="141" dataDxfId="140">
  <autoFilter ref="A13:K43" xr:uid="{00000000-0009-0000-0100-000014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00000000-0010-0000-1100-000001000000}" name="N)" dataDxfId="139"/>
    <tableColumn id="2" xr3:uid="{00000000-0010-0000-1100-000002000000}" name="N°" dataDxfId="138"/>
    <tableColumn id="3" xr3:uid="{00000000-0010-0000-1100-000003000000}" name="Employé" dataDxfId="137">
      <calculatedColumnFormula>IFERROR(IF(OFFSET($B14,-1,0)=$B14,OFFSET(C14,-1,0),INDEX(config_Colonne_Nom,MATCH($B14,config_Colonne_N_,0))),"")</calculatedColumnFormula>
    </tableColumn>
    <tableColumn id="4" xr3:uid="{00000000-0010-0000-1100-000004000000}" name="Date" dataDxfId="136">
      <calculatedColumnFormula>IF(C14="","",IF(D14&lt;"",D14,NOW()))</calculatedColumnFormula>
    </tableColumn>
    <tableColumn id="5" xr3:uid="{00000000-0010-0000-1100-000005000000}" name="N°mois" dataDxfId="135">
      <calculatedColumnFormula>IFERROR(YEAR(Tableau427101416172021[[#This Row],[Date]])&amp;"/"&amp;TEXT(Tableau427101416172021[[#This Row],[Date]],"mmmm"),"")</calculatedColumnFormula>
    </tableColumn>
    <tableColumn id="6" xr3:uid="{00000000-0010-0000-1100-000006000000}" name="Acompte" dataDxfId="134" dataCellStyle="Monétaire">
      <calculatedColumnFormula>SUMPRODUCT(Acompte_Colonne_Montant*(Acompte_Colonne_Nom_employer=C14)*((Acompte_Colonne_N__mois="2018/septembre")))</calculatedColumnFormula>
    </tableColumn>
    <tableColumn id="7" xr3:uid="{00000000-0010-0000-1100-000007000000}" name="Totale" dataDxfId="133">
      <calculatedColumnFormula>Tableau427101416172021[[#This Row],[/]]+Tableau427101416172021[[#This Row],[X]]</calculatedColumnFormula>
    </tableColumn>
    <tableColumn id="11" xr3:uid="{00000000-0010-0000-1100-00000B000000}" name="INT" dataDxfId="132">
      <calculatedColumnFormula>IFERROR(COUNTIF(L14:AP14,"INT"),"")</calculatedColumnFormula>
    </tableColumn>
    <tableColumn id="8" xr3:uid="{00000000-0010-0000-1100-000008000000}" name="ABS" dataDxfId="131">
      <calculatedColumnFormula>IFERROR(COUNTIF(L14:AP14,"ABS"),"")</calculatedColumnFormula>
    </tableColumn>
    <tableColumn id="9" xr3:uid="{00000000-0010-0000-1100-000009000000}" name="/" dataDxfId="130">
      <calculatedColumnFormula>COUNTIF(L14:AP14,"/")/2</calculatedColumnFormula>
    </tableColumn>
    <tableColumn id="10" xr3:uid="{00000000-0010-0000-1100-00000A000000}" name="X" dataDxfId="129">
      <calculatedColumnFormula>COUNTIF(L14:AP14,"X")</calculatedColumnFormula>
    </tableColumn>
  </tableColumns>
  <tableStyleInfo name="TableStyleMedium15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12000000}" name="Tableau849131518192223" displayName="Tableau849131518192223" ref="AR13:BD43" totalsRowShown="0" headerRowDxfId="128" dataDxfId="127">
  <autoFilter ref="AR13:BD43" xr:uid="{00000000-0009-0000-0100-000016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00000000-0010-0000-1200-000001000000}" name="N° de salaire" dataDxfId="126"/>
    <tableColumn id="2" xr3:uid="{00000000-0010-0000-1200-000002000000}" name="N° employer" dataDxfId="125">
      <calculatedColumnFormula>Septembre!B14</calculatedColumnFormula>
    </tableColumn>
    <tableColumn id="3" xr3:uid="{00000000-0010-0000-1200-000003000000}" name="Nom employer" dataDxfId="124">
      <calculatedColumnFormula>IFERROR(IF(OFFSET($AS14,-1,0)=$AS14,OFFSET(AT14,-1,0),INDEX(config_Colonne_Nom,MATCH($AS14,config_Colonne_N_,0))),"")</calculatedColumnFormula>
    </tableColumn>
    <tableColumn id="4" xr3:uid="{00000000-0010-0000-1200-000004000000}" name="Date de paiement" dataDxfId="123">
      <calculatedColumnFormula>IF(AT14="","",IF(AU14&lt;"",AU14,NOW()))</calculatedColumnFormula>
    </tableColumn>
    <tableColumn id="5" xr3:uid="{00000000-0010-0000-1200-000005000000}" name="Paiement du mois" dataDxfId="122">
      <calculatedColumnFormula>IFERROR(YEAR(Tableau849131518192223[Date de paiement])&amp;"/"&amp;TEXT(Tableau849131518192223[Date de paiement],"mmmm"),"")</calculatedColumnFormula>
    </tableColumn>
    <tableColumn id="6" xr3:uid="{00000000-0010-0000-1200-000006000000}" name="Montant Journée" dataDxfId="121">
      <calculatedColumnFormula>IFERROR(IF(OFFSET($AS14,-1,0)=$AS14,OFFSET(AX14,-1,0),INDEX(config_Colonne_Montant_journee,MATCH($AS14,config_Colonne_N_,0))),"")</calculatedColumnFormula>
    </tableColumn>
    <tableColumn id="7" xr3:uid="{00000000-0010-0000-1200-000007000000}" name="Journée travaillée" dataDxfId="120">
      <calculatedColumnFormula>IFERROR(IF(OFFSET($AS14,-1,0)=$AS14,OFFSET(AX14,-1,0),INDEX(Mois_Septembre_Totale,MATCH($AS14,Tableau427101416172021[N°],0))),"")</calculatedColumnFormula>
    </tableColumn>
    <tableColumn id="8" xr3:uid="{00000000-0010-0000-1200-000008000000}" name="Total mensuel" dataDxfId="119">
      <calculatedColumnFormula>IFERROR(SUM(Tableau849131518192223[Montant Journée]*Tableau849131518192223[Journée travaillée]),"")</calculatedColumnFormula>
    </tableColumn>
    <tableColumn id="9" xr3:uid="{00000000-0010-0000-1200-000009000000}" name="Acompte versé" dataDxfId="118">
      <calculatedColumnFormula>SUMPRODUCT(Acompte_Colonne_Montant*(Acompte_Colonne_Nom_employer=AT14)*((Acompte_Colonne_N__mois="2018/septembre")))</calculatedColumnFormula>
    </tableColumn>
    <tableColumn id="10" xr3:uid="{00000000-0010-0000-1200-00000A000000}" name="Salaire" dataDxfId="117"/>
    <tableColumn id="11" xr3:uid="{00000000-0010-0000-1200-00000B000000}" name="Restant dû" dataDxfId="116">
      <calculatedColumnFormula>SUM(Tableau849131518192223[[#This Row],[Total mensuel]],-Tableau849131518192223[[#This Row],[Acompte versé]],-Tableau849131518192223[[#This Row],[Salaire]])</calculatedColumnFormula>
    </tableColumn>
    <tableColumn id="12" xr3:uid="{00000000-0010-0000-1200-00000C000000}" name="Restant du mois dernier" dataDxfId="115">
      <calculatedColumnFormula>SUMPRODUCT(Tableau8491315181922[TOTAL]*(Tableau8491315181922[Nom employer]=AT14)*((Tableau8491315181922[Paiement du mois]="2018/août")))</calculatedColumnFormula>
    </tableColumn>
    <tableColumn id="13" xr3:uid="{00000000-0010-0000-1200-00000D000000}" name="TOTAL" dataDxfId="114">
      <calculatedColumnFormula>IFERROR(SUM(Tableau849131518192223[[#This Row],[Restant dû]]+Tableau849131518192223[[#This Row],[Restant du mois dernier]]),"")</calculatedColumnFormula>
    </tableColumn>
  </tableColumns>
  <tableStyleInfo name="TableStyleMedium2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000000-000C-0000-FFFF-FFFF13000000}" name="Tableau42710141617202124" displayName="Tableau42710141617202124" ref="A13:K43" totalsRowShown="0" headerRowDxfId="103" dataDxfId="102">
  <autoFilter ref="A13:K43" xr:uid="{00000000-0009-0000-0100-000017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00000000-0010-0000-1300-000001000000}" name="N)" dataDxfId="101"/>
    <tableColumn id="2" xr3:uid="{00000000-0010-0000-1300-000002000000}" name="N°" dataDxfId="100"/>
    <tableColumn id="3" xr3:uid="{00000000-0010-0000-1300-000003000000}" name="Employé" dataDxfId="99">
      <calculatedColumnFormula>IFERROR(IF(OFFSET($B14,-1,0)=$B14,OFFSET(C14,-1,0),INDEX(config_Colonne_Nom,MATCH($B14,config_Colonne_N_,0))),"")</calculatedColumnFormula>
    </tableColumn>
    <tableColumn id="4" xr3:uid="{00000000-0010-0000-1300-000004000000}" name="Date" dataDxfId="98">
      <calculatedColumnFormula>IF(C14="","",IF(D14&lt;"",D14,NOW()))</calculatedColumnFormula>
    </tableColumn>
    <tableColumn id="5" xr3:uid="{00000000-0010-0000-1300-000005000000}" name="N°mois" dataDxfId="97">
      <calculatedColumnFormula>IFERROR(YEAR(Tableau42710141617202124[[#This Row],[Date]])&amp;"/"&amp;TEXT(Tableau42710141617202124[[#This Row],[Date]],"mmmm"),"")</calculatedColumnFormula>
    </tableColumn>
    <tableColumn id="6" xr3:uid="{00000000-0010-0000-1300-000006000000}" name="Acompte" dataDxfId="96" dataCellStyle="Monétaire">
      <calculatedColumnFormula>SUMPRODUCT(Acompte_Colonne_Montant*(Acompte_Colonne_Nom_employer=C14)*((Acompte_Colonne_N__mois="2018/octobre")))</calculatedColumnFormula>
    </tableColumn>
    <tableColumn id="7" xr3:uid="{00000000-0010-0000-1300-000007000000}" name="Totale" dataDxfId="95">
      <calculatedColumnFormula>Tableau42710141617202124[[#This Row],[/]]+Tableau42710141617202124[[#This Row],[X]]</calculatedColumnFormula>
    </tableColumn>
    <tableColumn id="11" xr3:uid="{00000000-0010-0000-1300-00000B000000}" name="INT" dataDxfId="94">
      <calculatedColumnFormula>IFERROR(COUNTIF(L14:AP14,"INT"),"")</calculatedColumnFormula>
    </tableColumn>
    <tableColumn id="8" xr3:uid="{00000000-0010-0000-1300-000008000000}" name="ABS" dataDxfId="93">
      <calculatedColumnFormula>IFERROR(COUNTIF(L14:AP14,"ABS"),"")</calculatedColumnFormula>
    </tableColumn>
    <tableColumn id="9" xr3:uid="{00000000-0010-0000-1300-000009000000}" name="/" dataDxfId="92">
      <calculatedColumnFormula>COUNTIF(L14:AP14,"/")/2</calculatedColumnFormula>
    </tableColumn>
    <tableColumn id="10" xr3:uid="{00000000-0010-0000-1300-00000A000000}" name="X" dataDxfId="91">
      <calculatedColumnFormula>COUNTIF(L14:AP14,"X")</calculatedColumnFormula>
    </tableColumn>
  </tableColumns>
  <tableStyleInfo name="TableStyleMedium15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00000000-000C-0000-FFFF-FFFF14000000}" name="Tableau84913151819222326" displayName="Tableau84913151819222326" ref="AR13:BD43" totalsRowShown="0" headerRowDxfId="90" dataDxfId="89">
  <autoFilter ref="AR13:BD43" xr:uid="{00000000-0009-0000-0100-000019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00000000-0010-0000-1400-000001000000}" name="N° de salaire" dataDxfId="88"/>
    <tableColumn id="2" xr3:uid="{00000000-0010-0000-1400-000002000000}" name="N° employer" dataDxfId="87">
      <calculatedColumnFormula>Octobre!B14</calculatedColumnFormula>
    </tableColumn>
    <tableColumn id="3" xr3:uid="{00000000-0010-0000-1400-000003000000}" name="Nom employer" dataDxfId="86">
      <calculatedColumnFormula>IFERROR(IF(OFFSET($AS14,-1,0)=$AS14,OFFSET(AT14,-1,0),INDEX(config_Colonne_Nom,MATCH($AS14,config_Colonne_N_,0))),"")</calculatedColumnFormula>
    </tableColumn>
    <tableColumn id="4" xr3:uid="{00000000-0010-0000-1400-000004000000}" name="Date de paiement" dataDxfId="85">
      <calculatedColumnFormula>IF(AT14="","",IF(AU14&lt;"",AU14,NOW()))</calculatedColumnFormula>
    </tableColumn>
    <tableColumn id="5" xr3:uid="{00000000-0010-0000-1400-000005000000}" name="Paiement du mois" dataDxfId="84">
      <calculatedColumnFormula>IFERROR(YEAR(Tableau84913151819222326[Date de paiement])&amp;"/"&amp;TEXT(Tableau84913151819222326[Date de paiement],"mmmm"),"")</calculatedColumnFormula>
    </tableColumn>
    <tableColumn id="6" xr3:uid="{00000000-0010-0000-1400-000006000000}" name="Montant Journée" dataDxfId="83">
      <calculatedColumnFormula>IFERROR(IF(OFFSET($AS14,-1,0)=$AS14,OFFSET(AX14,-1,0),INDEX(config_Colonne_Montant_journee,MATCH($AS14,config_Colonne_N_,0))),"")</calculatedColumnFormula>
    </tableColumn>
    <tableColumn id="7" xr3:uid="{00000000-0010-0000-1400-000007000000}" name="Journée travaillée" dataDxfId="82">
      <calculatedColumnFormula>IFERROR(IF(OFFSET($AS14,-1,0)=$AS14,OFFSET(AX14,-1,0),INDEX(Mois_Octobre_Totale,MATCH($AS14,Tableau42710141617202124[N°],0))),"")</calculatedColumnFormula>
    </tableColumn>
    <tableColumn id="8" xr3:uid="{00000000-0010-0000-1400-000008000000}" name="Total mensuel" dataDxfId="81">
      <calculatedColumnFormula>IFERROR(SUM(Tableau84913151819222326[Montant Journée]*Tableau84913151819222326[Journée travaillée]),"")</calculatedColumnFormula>
    </tableColumn>
    <tableColumn id="9" xr3:uid="{00000000-0010-0000-1400-000009000000}" name="Acompte versé" dataDxfId="80">
      <calculatedColumnFormula>SUMPRODUCT(Acompte_Colonne_Montant*(Acompte_Colonne_Nom_employer=AT14)*((Acompte_Colonne_N__mois="2018/octobre")))</calculatedColumnFormula>
    </tableColumn>
    <tableColumn id="10" xr3:uid="{00000000-0010-0000-1400-00000A000000}" name="Salaire" dataDxfId="79"/>
    <tableColumn id="11" xr3:uid="{00000000-0010-0000-1400-00000B000000}" name="Restant dû" dataDxfId="78">
      <calculatedColumnFormula>SUM(Tableau84913151819222326[[#This Row],[Total mensuel]],-Tableau84913151819222326[[#This Row],[Acompte versé]],-Tableau84913151819222326[[#This Row],[Salaire]])</calculatedColumnFormula>
    </tableColumn>
    <tableColumn id="12" xr3:uid="{00000000-0010-0000-1400-00000C000000}" name="Restant du mois dernier" dataDxfId="77">
      <calculatedColumnFormula>SUMPRODUCT(Tableau849131518192223[TOTAL]*(Tableau849131518192223[Nom employer]=AT14)*((Tableau849131518192223[Paiement du mois]="2018/septembre")))</calculatedColumnFormula>
    </tableColumn>
    <tableColumn id="13" xr3:uid="{00000000-0010-0000-1400-00000D000000}" name="TOTAL" dataDxfId="76">
      <calculatedColumnFormula>IFERROR(SUM(Tableau84913151819222326[[#This Row],[Restant dû]]+Tableau84913151819222326[[#This Row],[Restant du mois dernier]]),"")</calculatedColumnFormula>
    </tableColumn>
  </tableColumns>
  <tableStyleInfo name="TableStyleMedium2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0000000-000C-0000-FFFF-FFFF15000000}" name="Tableau4271014161720212425" displayName="Tableau4271014161720212425" ref="A13:K43" totalsRowShown="0" headerRowDxfId="65" dataDxfId="64">
  <autoFilter ref="A13:K43" xr:uid="{00000000-0009-0000-0100-000018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00000000-0010-0000-1500-000001000000}" name="N)" dataDxfId="63"/>
    <tableColumn id="2" xr3:uid="{00000000-0010-0000-1500-000002000000}" name="N°" dataDxfId="62"/>
    <tableColumn id="3" xr3:uid="{00000000-0010-0000-1500-000003000000}" name="Employé" dataDxfId="61">
      <calculatedColumnFormula>IFERROR(IF(OFFSET($B14,-1,0)=$B14,OFFSET(C14,-1,0),INDEX(config_Colonne_Nom,MATCH($B14,config_Colonne_N_,0))),"")</calculatedColumnFormula>
    </tableColumn>
    <tableColumn id="4" xr3:uid="{00000000-0010-0000-1500-000004000000}" name="Date" dataDxfId="60">
      <calculatedColumnFormula>IF(C14="","",IF(D14&lt;"",D14,NOW()))</calculatedColumnFormula>
    </tableColumn>
    <tableColumn id="5" xr3:uid="{00000000-0010-0000-1500-000005000000}" name="N°mois" dataDxfId="59">
      <calculatedColumnFormula>IFERROR(YEAR(Tableau4271014161720212425[[#This Row],[Date]])&amp;"/"&amp;TEXT(Tableau4271014161720212425[[#This Row],[Date]],"mmmm"),"")</calculatedColumnFormula>
    </tableColumn>
    <tableColumn id="6" xr3:uid="{00000000-0010-0000-1500-000006000000}" name="Acompte" dataDxfId="58" dataCellStyle="Monétaire">
      <calculatedColumnFormula>SUMPRODUCT(Acompte_Colonne_Montant*(Acompte_Colonne_Nom_employer=C14)*((Acompte_Colonne_N__mois="2018/novembre")))</calculatedColumnFormula>
    </tableColumn>
    <tableColumn id="7" xr3:uid="{00000000-0010-0000-1500-000007000000}" name="Totale" dataDxfId="57">
      <calculatedColumnFormula>Tableau4271014161720212425[[#This Row],[/]]+Tableau4271014161720212425[[#This Row],[X]]</calculatedColumnFormula>
    </tableColumn>
    <tableColumn id="11" xr3:uid="{00000000-0010-0000-1500-00000B000000}" name="INT" dataDxfId="56">
      <calculatedColumnFormula>IFERROR(COUNTIF(L14:AP14,"INT"),"")</calculatedColumnFormula>
    </tableColumn>
    <tableColumn id="8" xr3:uid="{00000000-0010-0000-1500-000008000000}" name="ABS" dataDxfId="55">
      <calculatedColumnFormula>IFERROR(COUNTIF(L14:AP14,"ABS"),"")</calculatedColumnFormula>
    </tableColumn>
    <tableColumn id="9" xr3:uid="{00000000-0010-0000-1500-000009000000}" name="/" dataDxfId="54">
      <calculatedColumnFormula>COUNTIF(L14:AP14,"/")/2</calculatedColumnFormula>
    </tableColumn>
    <tableColumn id="10" xr3:uid="{00000000-0010-0000-1500-00000A000000}" name="X" dataDxfId="53">
      <calculatedColumnFormula>COUNTIF(L14:AP14,"X")</calculatedColumnFormula>
    </tableColumn>
  </tableColumns>
  <tableStyleInfo name="TableStyleMedium15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00000000-000C-0000-FFFF-FFFF16000000}" name="Tableau8491315181922232627" displayName="Tableau8491315181922232627" ref="AR13:BD43" totalsRowShown="0" headerRowDxfId="52" dataDxfId="51">
  <autoFilter ref="AR13:BD43" xr:uid="{00000000-0009-0000-0100-00001A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00000000-0010-0000-1600-000001000000}" name="N° de salaire" dataDxfId="50"/>
    <tableColumn id="2" xr3:uid="{00000000-0010-0000-1600-000002000000}" name="N° employer" dataDxfId="49">
      <calculatedColumnFormula>Novembre!B14</calculatedColumnFormula>
    </tableColumn>
    <tableColumn id="3" xr3:uid="{00000000-0010-0000-1600-000003000000}" name="Nom employer" dataDxfId="48">
      <calculatedColumnFormula>IFERROR(IF(OFFSET($AS14,-1,0)=$AS14,OFFSET(AT14,-1,0),INDEX(config_Colonne_Nom,MATCH($AS14,config_Colonne_N_,0))),"")</calculatedColumnFormula>
    </tableColumn>
    <tableColumn id="4" xr3:uid="{00000000-0010-0000-1600-000004000000}" name="Date de paiement" dataDxfId="47">
      <calculatedColumnFormula>IF(AT14="","",IF(AU14&lt;"",AU14,NOW()))</calculatedColumnFormula>
    </tableColumn>
    <tableColumn id="5" xr3:uid="{00000000-0010-0000-1600-000005000000}" name="Paiement du mois" dataDxfId="46">
      <calculatedColumnFormula>IFERROR(YEAR(Tableau8491315181922232627[Date de paiement])&amp;"/"&amp;TEXT(Tableau8491315181922232627[Date de paiement],"mmmm"),"")</calculatedColumnFormula>
    </tableColumn>
    <tableColumn id="6" xr3:uid="{00000000-0010-0000-1600-000006000000}" name="Montant Journée" dataDxfId="45">
      <calculatedColumnFormula>IFERROR(IF(OFFSET($AS14,-1,0)=$AS14,OFFSET(AX14,-1,0),INDEX(config_Colonne_Montant_journee,MATCH($AS14,config_Colonne_N_,0))),"")</calculatedColumnFormula>
    </tableColumn>
    <tableColumn id="7" xr3:uid="{00000000-0010-0000-1600-000007000000}" name="Journée travaillée" dataDxfId="44">
      <calculatedColumnFormula>IFERROR(IF(OFFSET($AS14,-1,0)=$AS14,OFFSET(AX14,-1,0),INDEX(Mois_Novembre_Totale,MATCH($AS14,Tableau4271014161720212425[N°],0))),"")</calculatedColumnFormula>
    </tableColumn>
    <tableColumn id="8" xr3:uid="{00000000-0010-0000-1600-000008000000}" name="Total mensuel" dataDxfId="43">
      <calculatedColumnFormula>IFERROR(SUM(Tableau8491315181922232627[Montant Journée]*Tableau8491315181922232627[Journée travaillée]),"")</calculatedColumnFormula>
    </tableColumn>
    <tableColumn id="9" xr3:uid="{00000000-0010-0000-1600-000009000000}" name="Acompte versé" dataDxfId="42">
      <calculatedColumnFormula>SUMPRODUCT(Acompte_Colonne_Montant*(Acompte_Colonne_Nom_employer=AT14)*((Acompte_Colonne_N__mois="2018/novembre")))</calculatedColumnFormula>
    </tableColumn>
    <tableColumn id="10" xr3:uid="{00000000-0010-0000-1600-00000A000000}" name="Salaire" dataDxfId="41"/>
    <tableColumn id="11" xr3:uid="{00000000-0010-0000-1600-00000B000000}" name="Restant dû" dataDxfId="40">
      <calculatedColumnFormula>SUM(Tableau8491315181922232627[[#This Row],[Total mensuel]],-Tableau8491315181922232627[[#This Row],[Acompte versé]],-Tableau8491315181922232627[[#This Row],[Salaire]])</calculatedColumnFormula>
    </tableColumn>
    <tableColumn id="12" xr3:uid="{00000000-0010-0000-1600-00000C000000}" name="Restant du mois dernier" dataDxfId="39">
      <calculatedColumnFormula>SUMPRODUCT(Tableau84913151819222326[TOTAL]*(Tableau84913151819222326[Nom employer]=AT14)*((Tableau84913151819222326[Paiement du mois]="2018/octobre")))</calculatedColumnFormula>
    </tableColumn>
    <tableColumn id="13" xr3:uid="{00000000-0010-0000-1600-00000D000000}" name="TOTAL" dataDxfId="38">
      <calculatedColumnFormula>IFERROR(SUM(Tableau8491315181922232627[[#This Row],[Restant dû]]+Tableau8491315181922232627[[#This Row],[Restant du mois dernier]]),"")</calculatedColumnFormula>
    </tableColumn>
  </tableColumns>
  <tableStyleInfo name="TableStyleMedium2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00000000-000C-0000-FFFF-FFFF17000000}" name="Tableau427101416172021242528" displayName="Tableau427101416172021242528" ref="A13:K43" totalsRowShown="0" headerRowDxfId="27" dataDxfId="26">
  <autoFilter ref="A13:K43" xr:uid="{00000000-0009-0000-0100-00001B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00000000-0010-0000-1700-000001000000}" name="N)" dataDxfId="25"/>
    <tableColumn id="2" xr3:uid="{00000000-0010-0000-1700-000002000000}" name="N°" dataDxfId="24"/>
    <tableColumn id="3" xr3:uid="{00000000-0010-0000-1700-000003000000}" name="Employé" dataDxfId="23">
      <calculatedColumnFormula>IFERROR(IF(OFFSET($B14,-1,0)=$B14,OFFSET(C14,-1,0),INDEX(config_Colonne_Nom,MATCH($B14,config_Colonne_N_,0))),"")</calculatedColumnFormula>
    </tableColumn>
    <tableColumn id="4" xr3:uid="{00000000-0010-0000-1700-000004000000}" name="Date" dataDxfId="22">
      <calculatedColumnFormula>IF(C14="","",IF(D14&lt;"",D14,NOW()))</calculatedColumnFormula>
    </tableColumn>
    <tableColumn id="5" xr3:uid="{00000000-0010-0000-1700-000005000000}" name="N°mois" dataDxfId="21">
      <calculatedColumnFormula>IFERROR(YEAR(Tableau427101416172021242528[[#This Row],[Date]])&amp;"/"&amp;TEXT(Tableau427101416172021242528[[#This Row],[Date]],"mmmm"),"")</calculatedColumnFormula>
    </tableColumn>
    <tableColumn id="6" xr3:uid="{00000000-0010-0000-1700-000006000000}" name="Acompte" dataDxfId="20" dataCellStyle="Monétaire">
      <calculatedColumnFormula>SUMPRODUCT(Acompte_Colonne_Montant*(Acompte_Colonne_Nom_employer=C14)*((Acompte_Colonne_N__mois="2018/décembre")))</calculatedColumnFormula>
    </tableColumn>
    <tableColumn id="7" xr3:uid="{00000000-0010-0000-1700-000007000000}" name="Totale" dataDxfId="19">
      <calculatedColumnFormula>Tableau427101416172021242528[[#This Row],[/]]+Tableau427101416172021242528[[#This Row],[X]]</calculatedColumnFormula>
    </tableColumn>
    <tableColumn id="11" xr3:uid="{00000000-0010-0000-1700-00000B000000}" name="INT" dataDxfId="18">
      <calculatedColumnFormula>IFERROR(COUNTIF(L14:AP14,"INT"),"")</calculatedColumnFormula>
    </tableColumn>
    <tableColumn id="8" xr3:uid="{00000000-0010-0000-1700-000008000000}" name="ABS" dataDxfId="17">
      <calculatedColumnFormula>IFERROR(COUNTIF(L14:AP14,"ABS"),"")</calculatedColumnFormula>
    </tableColumn>
    <tableColumn id="9" xr3:uid="{00000000-0010-0000-1700-000009000000}" name="/" dataDxfId="16">
      <calculatedColumnFormula>COUNTIF(L14:AP14,"/")/2</calculatedColumnFormula>
    </tableColumn>
    <tableColumn id="10" xr3:uid="{00000000-0010-0000-1700-00000A000000}" name="X" dataDxfId="15">
      <calculatedColumnFormula>COUNTIF(L14:AP14,"X")</calculatedColumnFormula>
    </tableColumn>
  </tableColumns>
  <tableStyleInfo name="TableStyleMedium15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00000000-000C-0000-FFFF-FFFF18000000}" name="Tableau849131518192223262729" displayName="Tableau849131518192223262729" ref="AR13:BD43" totalsRowShown="0" headerRowDxfId="14" dataDxfId="13">
  <autoFilter ref="AR13:BD43" xr:uid="{00000000-0009-0000-0100-00001C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00000000-0010-0000-1800-000001000000}" name="N° de salaire" dataDxfId="12"/>
    <tableColumn id="2" xr3:uid="{00000000-0010-0000-1800-000002000000}" name="N° employer" dataDxfId="11">
      <calculatedColumnFormula>Décembre!B14</calculatedColumnFormula>
    </tableColumn>
    <tableColumn id="3" xr3:uid="{00000000-0010-0000-1800-000003000000}" name="Nom employer" dataDxfId="10">
      <calculatedColumnFormula>IFERROR(IF(OFFSET($AS14,-1,0)=$AS14,OFFSET(AT14,-1,0),INDEX(config_Colonne_Nom,MATCH($AS14,config_Colonne_N_,0))),"")</calculatedColumnFormula>
    </tableColumn>
    <tableColumn id="4" xr3:uid="{00000000-0010-0000-1800-000004000000}" name="Date de paiement" dataDxfId="9">
      <calculatedColumnFormula>IF(AT14="","",IF(AU14&lt;"",AU14,NOW()))</calculatedColumnFormula>
    </tableColumn>
    <tableColumn id="5" xr3:uid="{00000000-0010-0000-1800-000005000000}" name="Paiement du mois" dataDxfId="8">
      <calculatedColumnFormula>IFERROR(YEAR(Tableau849131518192223262729[Date de paiement])&amp;"/"&amp;TEXT(Tableau849131518192223262729[Date de paiement],"mmmm"),"")</calculatedColumnFormula>
    </tableColumn>
    <tableColumn id="6" xr3:uid="{00000000-0010-0000-1800-000006000000}" name="Montant Journée" dataDxfId="7">
      <calculatedColumnFormula>IFERROR(IF(OFFSET($AS14,-1,0)=$AS14,OFFSET(AX14,-1,0),INDEX(config_Colonne_Montant_journee,MATCH($AS14,config_Colonne_N_,0))),"")</calculatedColumnFormula>
    </tableColumn>
    <tableColumn id="7" xr3:uid="{00000000-0010-0000-1800-000007000000}" name="Journée travaillée" dataDxfId="6">
      <calculatedColumnFormula>IFERROR(IF(OFFSET($AS14,-1,0)=$AS14,OFFSET(AX14,-1,0),INDEX(Mois_Décembre_Totale,MATCH($AS14,Tableau427101416172021242528[N°],0))),"")</calculatedColumnFormula>
    </tableColumn>
    <tableColumn id="8" xr3:uid="{00000000-0010-0000-1800-000008000000}" name="Total mensuel" dataDxfId="5">
      <calculatedColumnFormula>IFERROR(SUM(Tableau849131518192223262729[Montant Journée]*Tableau849131518192223262729[Journée travaillée]),"")</calculatedColumnFormula>
    </tableColumn>
    <tableColumn id="9" xr3:uid="{00000000-0010-0000-1800-000009000000}" name="Acompte versé" dataDxfId="4">
      <calculatedColumnFormula>SUMPRODUCT(Acompte_Colonne_Montant*(Acompte_Colonne_Nom_employer=AT14)*((Acompte_Colonne_N__mois="2018/décembre")))</calculatedColumnFormula>
    </tableColumn>
    <tableColumn id="10" xr3:uid="{00000000-0010-0000-1800-00000A000000}" name="Salaire" dataDxfId="3"/>
    <tableColumn id="11" xr3:uid="{00000000-0010-0000-1800-00000B000000}" name="Restant dû" dataDxfId="2">
      <calculatedColumnFormula>SUM(Tableau849131518192223262729[Total mensuel],-Tableau849131518192223262729[Acompte versé],-Tableau849131518192223262729[Salaire])</calculatedColumnFormula>
    </tableColumn>
    <tableColumn id="12" xr3:uid="{00000000-0010-0000-1800-00000C000000}" name="Restant du mois dernier" dataDxfId="1">
      <calculatedColumnFormula>SUMPRODUCT(Tableau8491315181922232627[TOTAL]*(Tableau8491315181922232627[Nom employer]=AT14)*((Tableau8491315181922232627[Paiement du mois]="2018/novembre")))</calculatedColumnFormula>
    </tableColumn>
    <tableColumn id="13" xr3:uid="{00000000-0010-0000-1800-00000D000000}" name="TOTAL" dataDxfId="0">
      <calculatedColumnFormula>IFERROR(SUM(Tableau849131518192223262729[[#This Row],[Restant dû]]+Tableau849131518192223262729[[#This Row],[Restant du mois dernier]]),"")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Tableau8" displayName="Tableau8" ref="AR13:BD43" totalsRowShown="0" headerRowDxfId="454" dataDxfId="453">
  <autoFilter ref="AR13:BD43" xr:uid="{00000000-0009-0000-0100-000007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00000000-0010-0000-0600-000001000000}" name="N° de salaire" dataDxfId="452"/>
    <tableColumn id="2" xr3:uid="{00000000-0010-0000-0600-000002000000}" name="N° employer" dataDxfId="451">
      <calculatedColumnFormula>Janvier!B14</calculatedColumnFormula>
    </tableColumn>
    <tableColumn id="3" xr3:uid="{00000000-0010-0000-0600-000003000000}" name="Nom employer" dataDxfId="450">
      <calculatedColumnFormula>IFERROR(IF(OFFSET($AS14,-1,0)=$AS14,OFFSET(AT14,-1,0),INDEX(config_Colonne_Nom,MATCH($AS14,config_Colonne_N_,0))),"")</calculatedColumnFormula>
    </tableColumn>
    <tableColumn id="4" xr3:uid="{00000000-0010-0000-0600-000004000000}" name="Date de paiement" dataDxfId="449">
      <calculatedColumnFormula>IF(AT14="","",IF(AU14&lt;"",AU14,NOW()))</calculatedColumnFormula>
    </tableColumn>
    <tableColumn id="5" xr3:uid="{00000000-0010-0000-0600-000005000000}" name="Paiement du mois" dataDxfId="448">
      <calculatedColumnFormula>IFERROR(YEAR(Tableau8[Date de paiement])&amp;"/"&amp;TEXT(Tableau8[Date de paiement],"mmmm"),"")</calculatedColumnFormula>
    </tableColumn>
    <tableColumn id="6" xr3:uid="{00000000-0010-0000-0600-000006000000}" name="Montant Journée" dataDxfId="447">
      <calculatedColumnFormula>IFERROR(IF(OFFSET($AS14,-1,0)=$AS14,OFFSET(AX14,-1,0),INDEX(config_Colonne_Montant_journee,MATCH($AS14,config_Colonne_N_,0))),"")</calculatedColumnFormula>
    </tableColumn>
    <tableColumn id="7" xr3:uid="{00000000-0010-0000-0600-000007000000}" name="Journée travaillée" dataDxfId="446">
      <calculatedColumnFormula>IFERROR(IF(OFFSET($AS14,-1,0)=$AS14,OFFSET(AX14,-1,0),INDEX(Mois_Janvier_Totale,MATCH($AS14,Tableau4[N°],0))),"")</calculatedColumnFormula>
    </tableColumn>
    <tableColumn id="8" xr3:uid="{00000000-0010-0000-0600-000008000000}" name="Total mensuel" dataDxfId="445">
      <calculatedColumnFormula>IFERROR(SUM(Tableau8[Montant Journée]*Tableau8[Journée travaillée]),"")</calculatedColumnFormula>
    </tableColumn>
    <tableColumn id="9" xr3:uid="{00000000-0010-0000-0600-000009000000}" name="Acompte versé" dataDxfId="444">
      <calculatedColumnFormula>SUMPRODUCT(Acompte_Colonne_Montant*(Acompte_Colonne_Nom_employer=AT14)*((Acompte_Colonne_N__mois="2018/janvier")))</calculatedColumnFormula>
    </tableColumn>
    <tableColumn id="10" xr3:uid="{00000000-0010-0000-0600-00000A000000}" name="Salaire" dataDxfId="443"/>
    <tableColumn id="13" xr3:uid="{00000000-0010-0000-0600-00000D000000}" name="Restant du" dataDxfId="442">
      <calculatedColumnFormula>SUM(Tableau8[[#This Row],[Total mensuel]],-Tableau8[[#This Row],[Acompte versé]],-Tableau8[[#This Row],[Salaire]])</calculatedColumnFormula>
    </tableColumn>
    <tableColumn id="11" xr3:uid="{00000000-0010-0000-0600-00000B000000}" name="Restant du mois en cours" dataDxfId="441"/>
    <tableColumn id="12" xr3:uid="{00000000-0010-0000-0600-00000C000000}" name="TOTAL" dataDxfId="440">
      <calculatedColumnFormula>IFERROR(SUM(Tableau8[[#This Row],[Restant du]]+Tableau8[[#This Row],[Restant du mois en cours]]),"")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2000000}" name="Tableau42" displayName="Tableau42" ref="A13:K43" totalsRowShown="0" headerRowDxfId="427" dataDxfId="426">
  <autoFilter ref="A13:K43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00000000-0010-0000-0200-000001000000}" name="N)" dataDxfId="425"/>
    <tableColumn id="2" xr3:uid="{00000000-0010-0000-0200-000002000000}" name="N°" dataDxfId="424"/>
    <tableColumn id="3" xr3:uid="{00000000-0010-0000-0200-000003000000}" name="Employé" dataDxfId="423">
      <calculatedColumnFormula>IFERROR(IF(OFFSET($B14,-1,0)=$B14,OFFSET(C14,-1,0),INDEX(config_Colonne_Nom,MATCH($B14,config_Colonne_N_,0))),"")</calculatedColumnFormula>
    </tableColumn>
    <tableColumn id="4" xr3:uid="{00000000-0010-0000-0200-000004000000}" name="Date" dataDxfId="422">
      <calculatedColumnFormula>IF(C14="","",IF(D14&lt;"",D14,NOW()))</calculatedColumnFormula>
    </tableColumn>
    <tableColumn id="5" xr3:uid="{00000000-0010-0000-0200-000005000000}" name="N°mois" dataDxfId="421">
      <calculatedColumnFormula>IFERROR(YEAR(Tableau42[[#This Row],[Date]])&amp;"/"&amp;TEXT(Tableau42[[#This Row],[Date]],"mmmm"),"")</calculatedColumnFormula>
    </tableColumn>
    <tableColumn id="6" xr3:uid="{00000000-0010-0000-0200-000006000000}" name="Acompte" dataDxfId="420" dataCellStyle="Monétaire">
      <calculatedColumnFormula>SUMPRODUCT(Acompte_Colonne_Montant*(Acompte_Colonne_Nom_employer=C14)*((Acompte_Colonne_N__mois="2018/février")))</calculatedColumnFormula>
    </tableColumn>
    <tableColumn id="7" xr3:uid="{00000000-0010-0000-0200-000007000000}" name="Totale" dataDxfId="419">
      <calculatedColumnFormula>Tableau42[[#This Row],[/]]+Tableau42[[#This Row],[X]]</calculatedColumnFormula>
    </tableColumn>
    <tableColumn id="11" xr3:uid="{00000000-0010-0000-0200-00000B000000}" name="INT" dataDxfId="418">
      <calculatedColumnFormula>IFERROR(COUNTIF(L14:AP14,"INT"),"")</calculatedColumnFormula>
    </tableColumn>
    <tableColumn id="8" xr3:uid="{00000000-0010-0000-0200-000008000000}" name="ABS" dataDxfId="417">
      <calculatedColumnFormula>IFERROR(COUNTIF(L14:AP14,"ABS"),"")</calculatedColumnFormula>
    </tableColumn>
    <tableColumn id="9" xr3:uid="{00000000-0010-0000-0200-000009000000}" name="/" dataDxfId="416">
      <calculatedColumnFormula>COUNTIF(L14:AP14,"/")/2</calculatedColumnFormula>
    </tableColumn>
    <tableColumn id="10" xr3:uid="{00000000-0010-0000-0200-00000A000000}" name="X" dataDxfId="415">
      <calculatedColumnFormula>COUNTIF(L14:AP14,"X")</calculatedColumnFormula>
    </tableColumn>
  </tableColumns>
  <tableStyleInfo name="TableStyleMedium15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7000000}" name="Tableau84" displayName="Tableau84" ref="AR13:BD43" totalsRowShown="0" headerRowDxfId="414" dataDxfId="413">
  <autoFilter ref="AR13:BD43" xr:uid="{00000000-0009-0000-0100-000003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00000000-0010-0000-0700-000001000000}" name="N° de salaire" dataDxfId="412"/>
    <tableColumn id="2" xr3:uid="{00000000-0010-0000-0700-000002000000}" name="N° employer" dataDxfId="411">
      <calculatedColumnFormula>Février!B14</calculatedColumnFormula>
    </tableColumn>
    <tableColumn id="3" xr3:uid="{00000000-0010-0000-0700-000003000000}" name="Nom employer" dataDxfId="410">
      <calculatedColumnFormula>IFERROR(IF(OFFSET($AS14,-1,0)=$AS14,OFFSET(AT14,-1,0),INDEX(config_Colonne_Nom,MATCH($AS14,config_Colonne_N_,0))),"")</calculatedColumnFormula>
    </tableColumn>
    <tableColumn id="4" xr3:uid="{00000000-0010-0000-0700-000004000000}" name="Date de paiement" dataDxfId="409">
      <calculatedColumnFormula>IF(AT14="","",IF(AU14&lt;"",AU14,NOW()))</calculatedColumnFormula>
    </tableColumn>
    <tableColumn id="5" xr3:uid="{00000000-0010-0000-0700-000005000000}" name="Paiement du mois" dataDxfId="408">
      <calculatedColumnFormula>IFERROR(YEAR(Tableau84[Date de paiement])&amp;"/"&amp;TEXT(Tableau84[Date de paiement],"mmmm"),"")</calculatedColumnFormula>
    </tableColumn>
    <tableColumn id="6" xr3:uid="{00000000-0010-0000-0700-000006000000}" name="Montant Journée" dataDxfId="407">
      <calculatedColumnFormula>IFERROR(IF(OFFSET($AS14,-1,0)=$AS14,OFFSET(AX14,-1,0),INDEX(config_Colonne_Montant_journee,MATCH($AS14,config_Colonne_N_,0))),"")</calculatedColumnFormula>
    </tableColumn>
    <tableColumn id="7" xr3:uid="{00000000-0010-0000-0700-000007000000}" name="Journée travaillée" dataDxfId="406">
      <calculatedColumnFormula>IFERROR(IF(OFFSET($AS14,-1,0)=$AS14,OFFSET(AX14,-1,0),INDEX(Mois_Février_Totale,MATCH($AS14,N°_février,0))),"")</calculatedColumnFormula>
    </tableColumn>
    <tableColumn id="8" xr3:uid="{00000000-0010-0000-0700-000008000000}" name="Total mensuel" dataDxfId="405">
      <calculatedColumnFormula>IFERROR(SUM(Tableau84[Montant Journée]*Tableau84[Journée travaillée]),"")</calculatedColumnFormula>
    </tableColumn>
    <tableColumn id="9" xr3:uid="{00000000-0010-0000-0700-000009000000}" name="Acompte versé" dataDxfId="404">
      <calculatedColumnFormula>SUMPRODUCT(Acompte_Colonne_Montant*(Acompte_Colonne_Nom_employer=AT14)*((Acompte_Colonne_N__mois="2018/février")))</calculatedColumnFormula>
    </tableColumn>
    <tableColumn id="10" xr3:uid="{00000000-0010-0000-0700-00000A000000}" name="Salaire" dataDxfId="403"/>
    <tableColumn id="12" xr3:uid="{00000000-0010-0000-0700-00000C000000}" name="Restant dû" dataDxfId="402">
      <calculatedColumnFormula>SUM(Tableau84[[#This Row],[Total mensuel]],-Tableau84[[#This Row],[Acompte versé]],-Tableau84[[#This Row],[Salaire]])</calculatedColumnFormula>
    </tableColumn>
    <tableColumn id="11" xr3:uid="{00000000-0010-0000-0700-00000B000000}" name="Restant du mois dernier" dataDxfId="401">
      <calculatedColumnFormula>SUMPRODUCT(Tableau8[TOTAL]*(Tableau8[Nom employer]=AT14)*((Tableau8[Paiement du mois]="2018/février")))</calculatedColumnFormula>
    </tableColumn>
    <tableColumn id="13" xr3:uid="{00000000-0010-0000-0700-00000D000000}" name="TOTAL" dataDxfId="400">
      <calculatedColumnFormula>IFERROR(SUM(Tableau84[Restant dû]+Tableau84[Restant du mois dernier]),"")</calculatedColumnFormula>
    </tableColumn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3000000}" name="Tableau427" displayName="Tableau427" ref="A13:K43" totalsRowShown="0" headerRowDxfId="389" dataDxfId="388">
  <autoFilter ref="A13:K43" xr:uid="{00000000-0009-0000-0100-000006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00000000-0010-0000-0300-000001000000}" name="N)" dataDxfId="387"/>
    <tableColumn id="2" xr3:uid="{00000000-0010-0000-0300-000002000000}" name="N°" dataDxfId="386"/>
    <tableColumn id="3" xr3:uid="{00000000-0010-0000-0300-000003000000}" name="Employé" dataDxfId="385">
      <calculatedColumnFormula>IFERROR(IF(OFFSET($B14,-1,0)=$B14,OFFSET(C14,-1,0),INDEX(config_Colonne_Nom,MATCH($B14,config_Colonne_N_,0))),"")</calculatedColumnFormula>
    </tableColumn>
    <tableColumn id="4" xr3:uid="{00000000-0010-0000-0300-000004000000}" name="Date" dataDxfId="384">
      <calculatedColumnFormula>IF(C14="","",IF(D14&lt;"",D14,NOW()))</calculatedColumnFormula>
    </tableColumn>
    <tableColumn id="5" xr3:uid="{00000000-0010-0000-0300-000005000000}" name="N°mois" dataDxfId="383">
      <calculatedColumnFormula>IFERROR(YEAR(Tableau427[[#This Row],[Date]])&amp;"/"&amp;TEXT(Tableau427[[#This Row],[Date]],"mmmm"),"")</calculatedColumnFormula>
    </tableColumn>
    <tableColumn id="6" xr3:uid="{00000000-0010-0000-0300-000006000000}" name="Acompte" dataDxfId="382" dataCellStyle="Monétaire">
      <calculatedColumnFormula>SUMPRODUCT(Acompte_Colonne_Montant*(Acompte_Colonne_Nom_employer=C14)*((Acompte_Colonne_N__mois="2018/mars")))</calculatedColumnFormula>
    </tableColumn>
    <tableColumn id="7" xr3:uid="{00000000-0010-0000-0300-000007000000}" name="Totale" dataDxfId="381">
      <calculatedColumnFormula>Tableau427[[#This Row],[/]]+Tableau427[[#This Row],[X]]</calculatedColumnFormula>
    </tableColumn>
    <tableColumn id="11" xr3:uid="{00000000-0010-0000-0300-00000B000000}" name="INT" dataDxfId="380">
      <calculatedColumnFormula>IFERROR(COUNTIF(L14:AP14,"INT"),"")</calculatedColumnFormula>
    </tableColumn>
    <tableColumn id="8" xr3:uid="{00000000-0010-0000-0300-000008000000}" name="ABS" dataDxfId="379">
      <calculatedColumnFormula>IFERROR(COUNTIF(L14:AP14,"ABS"),"")</calculatedColumnFormula>
    </tableColumn>
    <tableColumn id="9" xr3:uid="{00000000-0010-0000-0300-000009000000}" name="/" dataDxfId="378">
      <calculatedColumnFormula>COUNTIF(L14:AP14,"/")/2</calculatedColumnFormula>
    </tableColumn>
    <tableColumn id="10" xr3:uid="{00000000-0010-0000-0300-00000A000000}" name="X" dataDxfId="377">
      <calculatedColumnFormula>COUNTIF(L14:AP14,"X")</calculatedColumnFormula>
    </tableColumn>
  </tableColumns>
  <tableStyleInfo name="TableStyleMedium15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8000000}" name="Tableau849" displayName="Tableau849" ref="AR13:BD43" totalsRowShown="0" headerRowDxfId="376" dataDxfId="375">
  <autoFilter ref="AR13:BD43" xr:uid="{00000000-0009-0000-0100-000008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00000000-0010-0000-0800-000001000000}" name="N° de salaire" dataDxfId="374"/>
    <tableColumn id="2" xr3:uid="{00000000-0010-0000-0800-000002000000}" name="N° employer" dataDxfId="373">
      <calculatedColumnFormula>Mars!B14</calculatedColumnFormula>
    </tableColumn>
    <tableColumn id="3" xr3:uid="{00000000-0010-0000-0800-000003000000}" name="Nom employer" dataDxfId="372">
      <calculatedColumnFormula>IFERROR(IF(OFFSET($AS14,-1,0)=$AS14,OFFSET(AT14,-1,0),INDEX(config_Colonne_Nom,MATCH($AS14,config_Colonne_N_,0))),"")</calculatedColumnFormula>
    </tableColumn>
    <tableColumn id="4" xr3:uid="{00000000-0010-0000-0800-000004000000}" name="Date de paiement" dataDxfId="371">
      <calculatedColumnFormula>IF(AT14="","",IF(AU14&lt;"",AU14,NOW()))</calculatedColumnFormula>
    </tableColumn>
    <tableColumn id="5" xr3:uid="{00000000-0010-0000-0800-000005000000}" name="Paiement du mois" dataDxfId="370">
      <calculatedColumnFormula>IFERROR(YEAR(Tableau849[Date de paiement])&amp;"/"&amp;TEXT(Tableau849[Date de paiement],"mmmm"),"")</calculatedColumnFormula>
    </tableColumn>
    <tableColumn id="6" xr3:uid="{00000000-0010-0000-0800-000006000000}" name="Montant Journée" dataDxfId="369">
      <calculatedColumnFormula>IFERROR(IF(OFFSET($AS14,-1,0)=$AS14,OFFSET(AX14,-1,0),INDEX(config_Colonne_Montant_journee,MATCH($AS14,config_Colonne_N_,0))),"")</calculatedColumnFormula>
    </tableColumn>
    <tableColumn id="7" xr3:uid="{00000000-0010-0000-0800-000007000000}" name="Journée travaillée" dataDxfId="368">
      <calculatedColumnFormula>IFERROR(IF(OFFSET($AS14,-1,0)=$AS14,OFFSET(AX14,-1,0),INDEX(Mois_Mars_Totale,MATCH($AS14,Tableau427[N°],0))),"")</calculatedColumnFormula>
    </tableColumn>
    <tableColumn id="8" xr3:uid="{00000000-0010-0000-0800-000008000000}" name="Total mensuel" dataDxfId="367">
      <calculatedColumnFormula>IFERROR(SUM(Tableau849[Montant Journée]*Tableau849[Journée travaillée]),"")</calculatedColumnFormula>
    </tableColumn>
    <tableColumn id="9" xr3:uid="{00000000-0010-0000-0800-000009000000}" name="Acompte versé" dataDxfId="366">
      <calculatedColumnFormula>SUMPRODUCT(Acompte_Colonne_Montant*(Acompte_Colonne_Nom_employer=AT14)*((Acompte_Colonne_N__mois="2018/mars")))</calculatedColumnFormula>
    </tableColumn>
    <tableColumn id="10" xr3:uid="{00000000-0010-0000-0800-00000A000000}" name="Salaire" dataDxfId="365"/>
    <tableColumn id="11" xr3:uid="{00000000-0010-0000-0800-00000B000000}" name="Restant dû" dataDxfId="364">
      <calculatedColumnFormula>SUM(Tableau849[[#This Row],[Total mensuel]],-Tableau849[[#This Row],[Acompte versé]],-Tableau849[[#This Row],[Salaire]])</calculatedColumnFormula>
    </tableColumn>
    <tableColumn id="12" xr3:uid="{00000000-0010-0000-0800-00000C000000}" name="Restant du mois dernier" dataDxfId="363">
      <calculatedColumnFormula>SUMPRODUCT(Tableau84[TOTAL]*(Tableau84[Nom employer]=AT14)*((Tableau84[Paiement du mois]="2018/février")))</calculatedColumnFormula>
    </tableColumn>
    <tableColumn id="13" xr3:uid="{00000000-0010-0000-0800-00000D000000}" name="TOTAL" dataDxfId="362">
      <calculatedColumnFormula>IFERROR(SUM(Tableau849[[#This Row],[Restant dû]]-Tableau849[[#This Row],[Restant du mois dernier]]),"")</calculatedColumnFormula>
    </tableColumn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4000000}" name="Tableau42710" displayName="Tableau42710" ref="A13:K43" totalsRowShown="0" headerRowDxfId="351" dataDxfId="350">
  <autoFilter ref="A13:K43" xr:uid="{00000000-0009-0000-0100-000009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00000000-0010-0000-0400-000001000000}" name="N)" dataDxfId="349"/>
    <tableColumn id="2" xr3:uid="{00000000-0010-0000-0400-000002000000}" name="N°" dataDxfId="348"/>
    <tableColumn id="3" xr3:uid="{00000000-0010-0000-0400-000003000000}" name="Employé" dataDxfId="347">
      <calculatedColumnFormula>IFERROR(IF(OFFSET($B14,-1,0)=$B14,OFFSET(C14,-1,0),INDEX(config_Colonne_Nom,MATCH($B14,config_Colonne_N_,0))),"")</calculatedColumnFormula>
    </tableColumn>
    <tableColumn id="4" xr3:uid="{00000000-0010-0000-0400-000004000000}" name="Date" dataDxfId="346">
      <calculatedColumnFormula>IF(C14="","",IF(D14&lt;"",D14,NOW()))</calculatedColumnFormula>
    </tableColumn>
    <tableColumn id="5" xr3:uid="{00000000-0010-0000-0400-000005000000}" name="N°mois" dataDxfId="345">
      <calculatedColumnFormula>IFERROR(YEAR(Tableau42710[[#This Row],[Date]])&amp;"/"&amp;TEXT(Tableau42710[[#This Row],[Date]],"mmmm"),"")</calculatedColumnFormula>
    </tableColumn>
    <tableColumn id="6" xr3:uid="{00000000-0010-0000-0400-000006000000}" name="Acompte" dataDxfId="344" dataCellStyle="Monétaire">
      <calculatedColumnFormula>SUMPRODUCT(Acompte_Colonne_Montant*(Acompte_Colonne_Nom_employer=C14)*((Acompte_Colonne_N__mois="2018/avril")))</calculatedColumnFormula>
    </tableColumn>
    <tableColumn id="7" xr3:uid="{00000000-0010-0000-0400-000007000000}" name="Totale" dataDxfId="343">
      <calculatedColumnFormula>Tableau42710[[#This Row],[/]]+Tableau42710[[#This Row],[X]]</calculatedColumnFormula>
    </tableColumn>
    <tableColumn id="11" xr3:uid="{00000000-0010-0000-0400-00000B000000}" name="INT" dataDxfId="342">
      <calculatedColumnFormula>IFERROR(COUNTIF(L14:AP14,"INT"),"")</calculatedColumnFormula>
    </tableColumn>
    <tableColumn id="8" xr3:uid="{00000000-0010-0000-0400-000008000000}" name="ABS" dataDxfId="341">
      <calculatedColumnFormula>IFERROR(COUNTIF(L14:AP14,"ABS"),"")</calculatedColumnFormula>
    </tableColumn>
    <tableColumn id="9" xr3:uid="{00000000-0010-0000-0400-000009000000}" name="/" dataDxfId="340">
      <calculatedColumnFormula>COUNTIF(L14:AP14,"/")/2</calculatedColumnFormula>
    </tableColumn>
    <tableColumn id="10" xr3:uid="{00000000-0010-0000-0400-00000A000000}" name="X" dataDxfId="339">
      <calculatedColumnFormula>COUNTIF(L14:AP14,"X")</calculatedColumnFormula>
    </tableColumn>
  </tableColumns>
  <tableStyleInfo name="TableStyleMedium15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9000000}" name="Tableau84913" displayName="Tableau84913" ref="AR13:BD43" totalsRowShown="0" headerRowDxfId="338" dataDxfId="337">
  <autoFilter ref="AR13:BD43" xr:uid="{00000000-0009-0000-0100-00000C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00000000-0010-0000-0900-000001000000}" name="N° de salaire" dataDxfId="336"/>
    <tableColumn id="2" xr3:uid="{00000000-0010-0000-0900-000002000000}" name="N° employer" dataDxfId="335">
      <calculatedColumnFormula>Avril!B14</calculatedColumnFormula>
    </tableColumn>
    <tableColumn id="3" xr3:uid="{00000000-0010-0000-0900-000003000000}" name="Nom employer" dataDxfId="334">
      <calculatedColumnFormula>IFERROR(IF(OFFSET($AS14,-1,0)=$AS14,OFFSET(AT14,-1,0),INDEX(config_Colonne_Nom,MATCH($AS14,config_Colonne_N_,0))),"")</calculatedColumnFormula>
    </tableColumn>
    <tableColumn id="4" xr3:uid="{00000000-0010-0000-0900-000004000000}" name="Date de paiement" dataDxfId="333">
      <calculatedColumnFormula>IF(AT14="","",IF(AU14&lt;"",AU14,NOW()))</calculatedColumnFormula>
    </tableColumn>
    <tableColumn id="5" xr3:uid="{00000000-0010-0000-0900-000005000000}" name="Paiement du mois" dataDxfId="332">
      <calculatedColumnFormula>IFERROR(YEAR(Tableau84913[Date de paiement])&amp;"/"&amp;TEXT(Tableau84913[Date de paiement],"mmmm"),"")</calculatedColumnFormula>
    </tableColumn>
    <tableColumn id="6" xr3:uid="{00000000-0010-0000-0900-000006000000}" name="Montant Journée" dataDxfId="331">
      <calculatedColumnFormula>IFERROR(IF(OFFSET($AS14,-1,0)=$AS14,OFFSET(AX14,-1,0),INDEX(config_Colonne_Montant_journee,MATCH($AS14,config_Colonne_N_,0))),"")</calculatedColumnFormula>
    </tableColumn>
    <tableColumn id="7" xr3:uid="{00000000-0010-0000-0900-000007000000}" name="Journée travaillée" dataDxfId="330">
      <calculatedColumnFormula>IFERROR(IF(OFFSET($AS14,-1,0)=$AS14,OFFSET(AX14,-1,0),INDEX(Mois_Avril_Totale,MATCH($AS14,Tableau42710[N°],0))),"")</calculatedColumnFormula>
    </tableColumn>
    <tableColumn id="8" xr3:uid="{00000000-0010-0000-0900-000008000000}" name="Total mensuel" dataDxfId="329">
      <calculatedColumnFormula>IFERROR(SUM(Tableau84913[Montant Journée]*Tableau84913[Journée travaillée]),"")</calculatedColumnFormula>
    </tableColumn>
    <tableColumn id="9" xr3:uid="{00000000-0010-0000-0900-000009000000}" name="Acompte versé" dataDxfId="328">
      <calculatedColumnFormula>SUMPRODUCT(Acompte_Colonne_Montant*(Acompte_Colonne_Nom_employer=AT14)*((Acompte_Colonne_N__mois="2018/avril")))</calculatedColumnFormula>
    </tableColumn>
    <tableColumn id="10" xr3:uid="{00000000-0010-0000-0900-00000A000000}" name="Salaire" dataDxfId="327"/>
    <tableColumn id="11" xr3:uid="{00000000-0010-0000-0900-00000B000000}" name="Restant dû" dataDxfId="326">
      <calculatedColumnFormula>SUM(Tableau84913[[#This Row],[Total mensuel]],-Tableau84913[[#This Row],[Acompte versé]],-Tableau84913[[#This Row],[Salaire]])</calculatedColumnFormula>
    </tableColumn>
    <tableColumn id="12" xr3:uid="{00000000-0010-0000-0900-00000C000000}" name="Restant du mois dernier" dataDxfId="325">
      <calculatedColumnFormula>SUMPRODUCT(Tableau849[TOTAL]*(Tableau849[Nom employer]=AT14)*((Tableau849[Paiement du mois]="2018/mars")))</calculatedColumnFormula>
    </tableColumn>
    <tableColumn id="13" xr3:uid="{00000000-0010-0000-0900-00000D000000}" name="TOTAL" dataDxfId="324">
      <calculatedColumnFormula>IFERROR(SUM(Tableau84913[[#This Row],[Restant dû]]+Tableau84913[[#This Row],[Restant du mois dernier]]),"")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8.xml"/><Relationship Id="rId1" Type="http://schemas.openxmlformats.org/officeDocument/2006/relationships/table" Target="../tables/table17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0.xml"/><Relationship Id="rId1" Type="http://schemas.openxmlformats.org/officeDocument/2006/relationships/table" Target="../tables/table19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2.xml"/><Relationship Id="rId1" Type="http://schemas.openxmlformats.org/officeDocument/2006/relationships/table" Target="../tables/table21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4.xml"/><Relationship Id="rId1" Type="http://schemas.openxmlformats.org/officeDocument/2006/relationships/table" Target="../tables/table23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6.xml"/><Relationship Id="rId1" Type="http://schemas.openxmlformats.org/officeDocument/2006/relationships/table" Target="../tables/table25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8.xml"/><Relationship Id="rId1" Type="http://schemas.openxmlformats.org/officeDocument/2006/relationships/table" Target="../tables/table27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table" Target="../tables/table4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table" Target="../tables/table6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table" Target="../tables/table8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table" Target="../tables/table10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table" Target="../tables/table1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6.xml"/><Relationship Id="rId1" Type="http://schemas.openxmlformats.org/officeDocument/2006/relationships/table" Target="../tables/table1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3">
    <tabColor rgb="FFFF0000"/>
  </sheetPr>
  <dimension ref="A1:AO150"/>
  <sheetViews>
    <sheetView showGridLines="0" showRowColHeaders="0" showZeros="0" workbookViewId="0">
      <selection activeCell="D4" sqref="D4"/>
    </sheetView>
  </sheetViews>
  <sheetFormatPr baseColWidth="10" defaultColWidth="10.90625" defaultRowHeight="14.5" x14ac:dyDescent="0.35"/>
  <cols>
    <col min="1" max="1" width="4.81640625" style="27" customWidth="1"/>
    <col min="2" max="2" width="19.54296875" style="27" customWidth="1"/>
    <col min="3" max="3" width="10.90625" style="27"/>
    <col min="4" max="4" width="17.1796875" style="27" customWidth="1"/>
    <col min="5" max="5" width="12.81640625" style="27" customWidth="1"/>
    <col min="6" max="6" width="15.6328125" style="27" customWidth="1"/>
    <col min="7" max="7" width="27.26953125" style="27" customWidth="1"/>
    <col min="8" max="8" width="13.7265625" style="27" customWidth="1"/>
    <col min="9" max="9" width="16.6328125" style="27" customWidth="1"/>
    <col min="10" max="10" width="14.6328125" style="27" customWidth="1"/>
    <col min="11" max="11" width="25.453125" style="27" customWidth="1"/>
    <col min="12" max="12" width="30.90625" style="27" customWidth="1"/>
    <col min="13" max="13" width="30.81640625" style="27" customWidth="1"/>
    <col min="14" max="16384" width="10.90625" style="27"/>
  </cols>
  <sheetData>
    <row r="1" spans="1:41" ht="15" thickBot="1" x14ac:dyDescent="0.4">
      <c r="A1" s="16" t="s">
        <v>0</v>
      </c>
      <c r="B1" s="16" t="s">
        <v>7</v>
      </c>
      <c r="C1" s="16" t="s">
        <v>8</v>
      </c>
      <c r="D1" s="16" t="s">
        <v>9</v>
      </c>
      <c r="E1" s="16" t="s">
        <v>10</v>
      </c>
      <c r="F1" s="16" t="s">
        <v>11</v>
      </c>
      <c r="G1" s="16" t="s">
        <v>12</v>
      </c>
      <c r="H1" s="16" t="s">
        <v>13</v>
      </c>
      <c r="I1" s="16" t="s">
        <v>14</v>
      </c>
      <c r="J1" s="16" t="s">
        <v>15</v>
      </c>
      <c r="K1" s="16" t="s">
        <v>16</v>
      </c>
      <c r="L1" s="16" t="s">
        <v>17</v>
      </c>
      <c r="M1" s="16" t="s">
        <v>18</v>
      </c>
    </row>
    <row r="2" spans="1:41" x14ac:dyDescent="0.35">
      <c r="A2" s="5">
        <f>IF(Tableau5[[#This Row],[Nom]]="","",1)</f>
        <v>1</v>
      </c>
      <c r="B2" s="36" t="s">
        <v>74</v>
      </c>
      <c r="C2" s="36"/>
      <c r="D2" s="35">
        <v>100</v>
      </c>
      <c r="E2" s="22">
        <f ca="1">IF(D2="","",IF(E2&lt;"",E2,NOW()))</f>
        <v>43251.62000185185</v>
      </c>
      <c r="F2" s="16" t="str">
        <f t="shared" ref="F2:F33" ca="1" si="0">IFERROR(YEAR(config_Colonne_Date_)&amp;"/"&amp;TEXT(config_Colonne_Date_,"mmmm"),"")</f>
        <v>2018/mai</v>
      </c>
      <c r="G2" s="36"/>
      <c r="H2" s="37"/>
      <c r="I2" s="36"/>
      <c r="J2" s="37"/>
      <c r="K2" s="37"/>
      <c r="L2" s="36"/>
      <c r="M2" s="36"/>
    </row>
    <row r="3" spans="1:41" x14ac:dyDescent="0.35">
      <c r="A3" s="6">
        <f>IFERROR(IF(Tableau5[[#This Row],[Nom]]="","",A2+1),"")</f>
        <v>2</v>
      </c>
      <c r="B3" s="36" t="s">
        <v>75</v>
      </c>
      <c r="C3" s="36"/>
      <c r="D3" s="35">
        <v>123</v>
      </c>
      <c r="E3" s="22">
        <f t="shared" ref="E3:E66" ca="1" si="1">IF(D3="","",IF(E3&lt;"",E3,NOW()))</f>
        <v>43251.620057060187</v>
      </c>
      <c r="F3" s="16" t="str">
        <f t="shared" ca="1" si="0"/>
        <v>2018/mai</v>
      </c>
      <c r="G3" s="36"/>
      <c r="H3" s="37"/>
      <c r="I3" s="36"/>
      <c r="J3" s="37"/>
      <c r="K3" s="37"/>
      <c r="L3" s="36"/>
      <c r="M3" s="36"/>
    </row>
    <row r="4" spans="1:41" x14ac:dyDescent="0.35">
      <c r="A4" s="6" t="str">
        <f>IFERROR(IF(Tableau5[[#This Row],[Nom]]="","",A3+1),"")</f>
        <v/>
      </c>
      <c r="B4" s="36"/>
      <c r="C4" s="39"/>
      <c r="D4" s="35"/>
      <c r="E4" s="22" t="str">
        <f t="shared" ca="1" si="1"/>
        <v/>
      </c>
      <c r="F4" s="16" t="str">
        <f t="shared" ca="1" si="0"/>
        <v/>
      </c>
      <c r="G4" s="36"/>
      <c r="H4" s="37"/>
      <c r="I4" s="36"/>
      <c r="J4" s="37"/>
      <c r="K4" s="37"/>
      <c r="L4" s="36"/>
      <c r="M4" s="36"/>
    </row>
    <row r="5" spans="1:41" x14ac:dyDescent="0.35">
      <c r="A5" s="6" t="str">
        <f>IFERROR(IF(Tableau5[[#This Row],[Nom]]="","",A4+1),"")</f>
        <v/>
      </c>
      <c r="B5" s="36"/>
      <c r="C5" s="39"/>
      <c r="D5" s="35"/>
      <c r="E5" s="22" t="str">
        <f t="shared" ca="1" si="1"/>
        <v/>
      </c>
      <c r="F5" s="16" t="str">
        <f t="shared" ca="1" si="0"/>
        <v/>
      </c>
      <c r="G5" s="36"/>
      <c r="H5" s="37"/>
      <c r="I5" s="36"/>
      <c r="J5" s="37"/>
      <c r="K5" s="37"/>
      <c r="L5" s="36"/>
      <c r="M5" s="36"/>
    </row>
    <row r="6" spans="1:41" x14ac:dyDescent="0.35">
      <c r="A6" s="6" t="str">
        <f>IFERROR(IF(Tableau5[[#This Row],[Nom]]="","",A5+1),"")</f>
        <v/>
      </c>
      <c r="B6" s="36"/>
      <c r="C6" s="36"/>
      <c r="D6" s="35"/>
      <c r="E6" s="22" t="str">
        <f t="shared" ca="1" si="1"/>
        <v/>
      </c>
      <c r="F6" s="16" t="str">
        <f t="shared" ca="1" si="0"/>
        <v/>
      </c>
      <c r="G6" s="36"/>
      <c r="H6" s="37"/>
      <c r="I6" s="36"/>
      <c r="J6" s="37"/>
      <c r="K6" s="40"/>
      <c r="L6" s="39"/>
      <c r="M6" s="39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</row>
    <row r="7" spans="1:41" x14ac:dyDescent="0.35">
      <c r="A7" s="6" t="str">
        <f>IFERROR(IF(Tableau5[[#This Row],[Nom]]="","",A6+1),"")</f>
        <v/>
      </c>
      <c r="B7" s="36"/>
      <c r="C7" s="36"/>
      <c r="D7" s="35"/>
      <c r="E7" s="22" t="str">
        <f t="shared" ca="1" si="1"/>
        <v/>
      </c>
      <c r="F7" s="16" t="str">
        <f t="shared" ca="1" si="0"/>
        <v/>
      </c>
      <c r="G7" s="36"/>
      <c r="H7" s="37"/>
      <c r="I7" s="36"/>
      <c r="J7" s="37"/>
      <c r="K7" s="40"/>
      <c r="L7" s="39"/>
      <c r="M7" s="39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</row>
    <row r="8" spans="1:41" x14ac:dyDescent="0.35">
      <c r="A8" s="6" t="str">
        <f>IFERROR(IF(Tableau5[[#This Row],[Nom]]="","",A7+1),"")</f>
        <v/>
      </c>
      <c r="B8" s="36"/>
      <c r="C8" s="36"/>
      <c r="D8" s="35"/>
      <c r="E8" s="22" t="str">
        <f t="shared" ca="1" si="1"/>
        <v/>
      </c>
      <c r="F8" s="16" t="str">
        <f t="shared" ca="1" si="0"/>
        <v/>
      </c>
      <c r="G8" s="36"/>
      <c r="H8" s="37"/>
      <c r="I8" s="36"/>
      <c r="J8" s="37"/>
      <c r="K8" s="40"/>
      <c r="L8" s="39"/>
      <c r="M8" s="39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</row>
    <row r="9" spans="1:41" x14ac:dyDescent="0.35">
      <c r="A9" s="6" t="str">
        <f>IFERROR(IF(Tableau5[[#This Row],[Nom]]="","",A8+1),"")</f>
        <v/>
      </c>
      <c r="B9" s="36"/>
      <c r="C9" s="36"/>
      <c r="D9" s="35"/>
      <c r="E9" s="22" t="str">
        <f t="shared" ca="1" si="1"/>
        <v/>
      </c>
      <c r="F9" s="16" t="str">
        <f t="shared" ca="1" si="0"/>
        <v/>
      </c>
      <c r="G9" s="36"/>
      <c r="H9" s="37"/>
      <c r="I9" s="36"/>
      <c r="J9" s="37"/>
      <c r="K9" s="40"/>
      <c r="L9" s="39"/>
      <c r="M9" s="39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</row>
    <row r="10" spans="1:41" x14ac:dyDescent="0.35">
      <c r="A10" s="6" t="str">
        <f>IFERROR(IF(Tableau5[[#This Row],[Nom]]="","",A9+1),"")</f>
        <v/>
      </c>
      <c r="B10" s="36"/>
      <c r="C10" s="36"/>
      <c r="D10" s="35"/>
      <c r="E10" s="22" t="str">
        <f t="shared" ca="1" si="1"/>
        <v/>
      </c>
      <c r="F10" s="16" t="str">
        <f t="shared" ca="1" si="0"/>
        <v/>
      </c>
      <c r="G10" s="36"/>
      <c r="H10" s="37"/>
      <c r="I10" s="36"/>
      <c r="J10" s="37"/>
      <c r="K10" s="40"/>
      <c r="L10" s="39"/>
      <c r="M10" s="39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</row>
    <row r="11" spans="1:41" x14ac:dyDescent="0.35">
      <c r="A11" s="6" t="str">
        <f>IFERROR(IF(Tableau5[[#This Row],[Nom]]="","",A10+1),"")</f>
        <v/>
      </c>
      <c r="B11" s="36"/>
      <c r="C11" s="36"/>
      <c r="D11" s="35"/>
      <c r="E11" s="22" t="str">
        <f t="shared" ca="1" si="1"/>
        <v/>
      </c>
      <c r="F11" s="16" t="str">
        <f t="shared" ca="1" si="0"/>
        <v/>
      </c>
      <c r="G11" s="36"/>
      <c r="H11" s="37"/>
      <c r="I11" s="36"/>
      <c r="J11" s="37"/>
      <c r="K11" s="40"/>
      <c r="L11" s="39"/>
      <c r="M11" s="39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</row>
    <row r="12" spans="1:41" x14ac:dyDescent="0.35">
      <c r="A12" s="6" t="str">
        <f>IFERROR(IF(Tableau5[[#This Row],[Nom]]="","",A11+1),"")</f>
        <v/>
      </c>
      <c r="B12" s="36"/>
      <c r="C12" s="36"/>
      <c r="D12" s="35"/>
      <c r="E12" s="22" t="str">
        <f t="shared" ca="1" si="1"/>
        <v/>
      </c>
      <c r="F12" s="16" t="str">
        <f t="shared" ca="1" si="0"/>
        <v/>
      </c>
      <c r="G12" s="36"/>
      <c r="H12" s="37"/>
      <c r="I12" s="36"/>
      <c r="J12" s="37"/>
      <c r="K12" s="40"/>
      <c r="L12" s="39"/>
      <c r="M12" s="39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</row>
    <row r="13" spans="1:41" x14ac:dyDescent="0.35">
      <c r="A13" s="6" t="str">
        <f>IFERROR(IF(Tableau5[[#This Row],[Nom]]="","",A12+1),"")</f>
        <v/>
      </c>
      <c r="B13" s="36"/>
      <c r="C13" s="36"/>
      <c r="D13" s="35"/>
      <c r="E13" s="22" t="str">
        <f t="shared" ca="1" si="1"/>
        <v/>
      </c>
      <c r="F13" s="16" t="str">
        <f t="shared" ca="1" si="0"/>
        <v/>
      </c>
      <c r="G13" s="36"/>
      <c r="H13" s="37"/>
      <c r="I13" s="36"/>
      <c r="J13" s="37"/>
      <c r="K13" s="40"/>
      <c r="L13" s="39"/>
      <c r="M13" s="39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</row>
    <row r="14" spans="1:41" x14ac:dyDescent="0.35">
      <c r="A14" s="6" t="str">
        <f>IFERROR(IF(Tableau5[[#This Row],[Nom]]="","",A13+1),"")</f>
        <v/>
      </c>
      <c r="B14" s="36"/>
      <c r="C14" s="39"/>
      <c r="D14" s="38"/>
      <c r="E14" s="22" t="str">
        <f t="shared" ca="1" si="1"/>
        <v/>
      </c>
      <c r="F14" s="16" t="str">
        <f t="shared" ca="1" si="0"/>
        <v/>
      </c>
      <c r="G14" s="39"/>
      <c r="H14" s="40"/>
      <c r="I14" s="39"/>
      <c r="J14" s="40"/>
      <c r="K14" s="37"/>
      <c r="L14" s="36"/>
      <c r="M14" s="36"/>
    </row>
    <row r="15" spans="1:41" x14ac:dyDescent="0.35">
      <c r="A15" s="6" t="str">
        <f>IFERROR(IF(Tableau5[[#This Row],[Nom]]="","",A14+1),"")</f>
        <v/>
      </c>
      <c r="B15" s="36"/>
      <c r="C15" s="39"/>
      <c r="D15" s="38"/>
      <c r="E15" s="22" t="str">
        <f t="shared" ca="1" si="1"/>
        <v/>
      </c>
      <c r="F15" s="16" t="str">
        <f t="shared" ca="1" si="0"/>
        <v/>
      </c>
      <c r="G15" s="39"/>
      <c r="H15" s="40"/>
      <c r="I15" s="39"/>
      <c r="J15" s="40"/>
      <c r="K15" s="37"/>
      <c r="L15" s="36"/>
      <c r="M15" s="36"/>
    </row>
    <row r="16" spans="1:41" x14ac:dyDescent="0.35">
      <c r="A16" s="6" t="str">
        <f>IFERROR(IF(Tableau5[[#This Row],[Nom]]="","",A15+1),"")</f>
        <v/>
      </c>
      <c r="B16" s="36"/>
      <c r="C16" s="39"/>
      <c r="D16" s="38"/>
      <c r="E16" s="22" t="str">
        <f t="shared" ca="1" si="1"/>
        <v/>
      </c>
      <c r="F16" s="16" t="str">
        <f t="shared" ca="1" si="0"/>
        <v/>
      </c>
      <c r="G16" s="39"/>
      <c r="H16" s="40"/>
      <c r="I16" s="39"/>
      <c r="J16" s="40"/>
      <c r="K16" s="37"/>
      <c r="L16" s="36"/>
      <c r="M16" s="36"/>
    </row>
    <row r="17" spans="1:13" x14ac:dyDescent="0.35">
      <c r="A17" s="6" t="str">
        <f>IFERROR(IF(Tableau5[[#This Row],[Nom]]="","",A16+1),"")</f>
        <v/>
      </c>
      <c r="B17" s="36"/>
      <c r="C17" s="39"/>
      <c r="D17" s="38"/>
      <c r="E17" s="22" t="str">
        <f t="shared" ca="1" si="1"/>
        <v/>
      </c>
      <c r="F17" s="16" t="str">
        <f t="shared" ca="1" si="0"/>
        <v/>
      </c>
      <c r="G17" s="39"/>
      <c r="H17" s="40"/>
      <c r="I17" s="39"/>
      <c r="J17" s="40"/>
      <c r="K17" s="37"/>
      <c r="L17" s="36"/>
      <c r="M17" s="36"/>
    </row>
    <row r="18" spans="1:13" x14ac:dyDescent="0.35">
      <c r="A18" s="6" t="str">
        <f>IFERROR(IF(Tableau5[[#This Row],[Nom]]="","",A17+1),"")</f>
        <v/>
      </c>
      <c r="B18" s="36"/>
      <c r="C18" s="39"/>
      <c r="D18" s="38"/>
      <c r="E18" s="22" t="str">
        <f t="shared" ca="1" si="1"/>
        <v/>
      </c>
      <c r="F18" s="16" t="str">
        <f t="shared" ca="1" si="0"/>
        <v/>
      </c>
      <c r="G18" s="39"/>
      <c r="H18" s="40"/>
      <c r="I18" s="39"/>
      <c r="J18" s="40"/>
      <c r="K18" s="37"/>
      <c r="L18" s="36"/>
      <c r="M18" s="36"/>
    </row>
    <row r="19" spans="1:13" x14ac:dyDescent="0.35">
      <c r="A19" s="6" t="str">
        <f>IFERROR(IF(Tableau5[[#This Row],[Nom]]="","",A18+1),"")</f>
        <v/>
      </c>
      <c r="B19" s="36"/>
      <c r="C19" s="39"/>
      <c r="D19" s="38"/>
      <c r="E19" s="22" t="str">
        <f t="shared" ca="1" si="1"/>
        <v/>
      </c>
      <c r="F19" s="16" t="str">
        <f t="shared" ca="1" si="0"/>
        <v/>
      </c>
      <c r="G19" s="39"/>
      <c r="H19" s="40"/>
      <c r="I19" s="39"/>
      <c r="J19" s="40"/>
      <c r="K19" s="37"/>
      <c r="L19" s="36"/>
      <c r="M19" s="36"/>
    </row>
    <row r="20" spans="1:13" x14ac:dyDescent="0.35">
      <c r="A20" s="6" t="str">
        <f>IFERROR(IF(Tableau5[[#This Row],[Nom]]="","",A19+1),"")</f>
        <v/>
      </c>
      <c r="B20" s="36"/>
      <c r="C20" s="39"/>
      <c r="D20" s="38"/>
      <c r="E20" s="22" t="str">
        <f t="shared" ca="1" si="1"/>
        <v/>
      </c>
      <c r="F20" s="16" t="str">
        <f t="shared" ca="1" si="0"/>
        <v/>
      </c>
      <c r="G20" s="39"/>
      <c r="H20" s="40"/>
      <c r="I20" s="39"/>
      <c r="J20" s="40"/>
      <c r="K20" s="37"/>
      <c r="L20" s="36"/>
      <c r="M20" s="36"/>
    </row>
    <row r="21" spans="1:13" x14ac:dyDescent="0.35">
      <c r="A21" s="6" t="str">
        <f>IFERROR(IF(Tableau5[[#This Row],[Nom]]="","",A20+1),"")</f>
        <v/>
      </c>
      <c r="B21" s="36"/>
      <c r="C21" s="39"/>
      <c r="D21" s="38"/>
      <c r="E21" s="22" t="str">
        <f t="shared" ca="1" si="1"/>
        <v/>
      </c>
      <c r="F21" s="16" t="str">
        <f t="shared" ca="1" si="0"/>
        <v/>
      </c>
      <c r="G21" s="39"/>
      <c r="H21" s="40"/>
      <c r="I21" s="39"/>
      <c r="J21" s="40"/>
      <c r="K21" s="37"/>
      <c r="L21" s="36"/>
      <c r="M21" s="36"/>
    </row>
    <row r="22" spans="1:13" x14ac:dyDescent="0.35">
      <c r="A22" s="6" t="str">
        <f>IFERROR(IF(Tableau5[[#This Row],[Nom]]="","",A21+1),"")</f>
        <v/>
      </c>
      <c r="B22" s="36"/>
      <c r="C22" s="39"/>
      <c r="D22" s="38"/>
      <c r="E22" s="22" t="str">
        <f t="shared" ca="1" si="1"/>
        <v/>
      </c>
      <c r="F22" s="16" t="str">
        <f t="shared" ca="1" si="0"/>
        <v/>
      </c>
      <c r="G22" s="39"/>
      <c r="H22" s="40"/>
      <c r="I22" s="39"/>
      <c r="J22" s="40"/>
      <c r="K22" s="37"/>
      <c r="L22" s="36"/>
      <c r="M22" s="36"/>
    </row>
    <row r="23" spans="1:13" x14ac:dyDescent="0.35">
      <c r="A23" s="6" t="str">
        <f>IFERROR(IF(Tableau5[[#This Row],[Nom]]="","",A22+1),"")</f>
        <v/>
      </c>
      <c r="B23" s="36"/>
      <c r="C23" s="39"/>
      <c r="D23" s="38"/>
      <c r="E23" s="22" t="str">
        <f t="shared" ca="1" si="1"/>
        <v/>
      </c>
      <c r="F23" s="16" t="str">
        <f t="shared" ca="1" si="0"/>
        <v/>
      </c>
      <c r="G23" s="39"/>
      <c r="H23" s="40"/>
      <c r="I23" s="39"/>
      <c r="J23" s="40"/>
      <c r="K23" s="37"/>
      <c r="L23" s="36"/>
      <c r="M23" s="36"/>
    </row>
    <row r="24" spans="1:13" x14ac:dyDescent="0.35">
      <c r="A24" s="6" t="str">
        <f>IFERROR(IF(Tableau5[[#This Row],[Nom]]="","",A23+1),"")</f>
        <v/>
      </c>
      <c r="B24" s="36"/>
      <c r="C24" s="39"/>
      <c r="D24" s="38"/>
      <c r="E24" s="22" t="str">
        <f t="shared" ca="1" si="1"/>
        <v/>
      </c>
      <c r="F24" s="16" t="str">
        <f t="shared" ca="1" si="0"/>
        <v/>
      </c>
      <c r="G24" s="39"/>
      <c r="H24" s="40"/>
      <c r="I24" s="39"/>
      <c r="J24" s="40"/>
      <c r="K24" s="37"/>
      <c r="L24" s="36"/>
      <c r="M24" s="36"/>
    </row>
    <row r="25" spans="1:13" x14ac:dyDescent="0.35">
      <c r="A25" s="6" t="str">
        <f>IFERROR(IF(Tableau5[[#This Row],[Nom]]="","",A24+1),"")</f>
        <v/>
      </c>
      <c r="B25" s="36"/>
      <c r="C25" s="39"/>
      <c r="D25" s="38"/>
      <c r="E25" s="22" t="str">
        <f t="shared" ca="1" si="1"/>
        <v/>
      </c>
      <c r="F25" s="16" t="str">
        <f t="shared" ca="1" si="0"/>
        <v/>
      </c>
      <c r="G25" s="39"/>
      <c r="H25" s="40"/>
      <c r="I25" s="39"/>
      <c r="J25" s="40"/>
      <c r="K25" s="37"/>
      <c r="L25" s="36"/>
      <c r="M25" s="36"/>
    </row>
    <row r="26" spans="1:13" x14ac:dyDescent="0.35">
      <c r="A26" s="6" t="str">
        <f>IFERROR(IF(Tableau5[[#This Row],[Nom]]="","",A25+1),"")</f>
        <v/>
      </c>
      <c r="B26" s="36"/>
      <c r="C26" s="39"/>
      <c r="D26" s="38"/>
      <c r="E26" s="22" t="str">
        <f t="shared" ca="1" si="1"/>
        <v/>
      </c>
      <c r="F26" s="16" t="str">
        <f t="shared" ca="1" si="0"/>
        <v/>
      </c>
      <c r="G26" s="39"/>
      <c r="H26" s="40"/>
      <c r="I26" s="39"/>
      <c r="J26" s="40"/>
      <c r="K26" s="37"/>
      <c r="L26" s="36"/>
      <c r="M26" s="36"/>
    </row>
    <row r="27" spans="1:13" x14ac:dyDescent="0.35">
      <c r="A27" s="6" t="str">
        <f>IFERROR(IF(Tableau5[[#This Row],[Nom]]="","",A26+1),"")</f>
        <v/>
      </c>
      <c r="B27" s="36"/>
      <c r="C27" s="39"/>
      <c r="D27" s="38"/>
      <c r="E27" s="22" t="str">
        <f t="shared" ca="1" si="1"/>
        <v/>
      </c>
      <c r="F27" s="16" t="str">
        <f t="shared" ca="1" si="0"/>
        <v/>
      </c>
      <c r="G27" s="39"/>
      <c r="H27" s="40"/>
      <c r="I27" s="39"/>
      <c r="J27" s="40"/>
      <c r="K27" s="37"/>
      <c r="L27" s="36"/>
      <c r="M27" s="36"/>
    </row>
    <row r="28" spans="1:13" x14ac:dyDescent="0.35">
      <c r="A28" s="6" t="str">
        <f>IFERROR(IF(Tableau5[[#This Row],[Nom]]="","",A27+1),"")</f>
        <v/>
      </c>
      <c r="B28" s="36"/>
      <c r="C28" s="39"/>
      <c r="D28" s="38"/>
      <c r="E28" s="22" t="str">
        <f t="shared" ca="1" si="1"/>
        <v/>
      </c>
      <c r="F28" s="16" t="str">
        <f t="shared" ca="1" si="0"/>
        <v/>
      </c>
      <c r="G28" s="39"/>
      <c r="H28" s="40"/>
      <c r="I28" s="39"/>
      <c r="J28" s="40"/>
      <c r="K28" s="37"/>
      <c r="L28" s="36"/>
      <c r="M28" s="36"/>
    </row>
    <row r="29" spans="1:13" x14ac:dyDescent="0.35">
      <c r="A29" s="6" t="str">
        <f>IFERROR(IF(Tableau5[[#This Row],[Nom]]="","",A28+1),"")</f>
        <v/>
      </c>
      <c r="B29" s="36"/>
      <c r="C29" s="39"/>
      <c r="D29" s="38"/>
      <c r="E29" s="22" t="str">
        <f t="shared" ca="1" si="1"/>
        <v/>
      </c>
      <c r="F29" s="16" t="str">
        <f t="shared" ca="1" si="0"/>
        <v/>
      </c>
      <c r="G29" s="39"/>
      <c r="H29" s="40"/>
      <c r="I29" s="39"/>
      <c r="J29" s="40"/>
      <c r="K29" s="37"/>
      <c r="L29" s="36"/>
      <c r="M29" s="36"/>
    </row>
    <row r="30" spans="1:13" x14ac:dyDescent="0.35">
      <c r="A30" s="6" t="str">
        <f>IFERROR(IF(Tableau5[[#This Row],[Nom]]="","",A29+1),"")</f>
        <v/>
      </c>
      <c r="B30" s="36"/>
      <c r="C30" s="39"/>
      <c r="D30" s="38"/>
      <c r="E30" s="22" t="str">
        <f t="shared" ca="1" si="1"/>
        <v/>
      </c>
      <c r="F30" s="16" t="str">
        <f t="shared" ca="1" si="0"/>
        <v/>
      </c>
      <c r="G30" s="39"/>
      <c r="H30" s="40"/>
      <c r="I30" s="39"/>
      <c r="J30" s="40"/>
      <c r="K30" s="37"/>
      <c r="L30" s="36"/>
      <c r="M30" s="36"/>
    </row>
    <row r="31" spans="1:13" x14ac:dyDescent="0.35">
      <c r="A31" s="6" t="str">
        <f>IFERROR(IF(Tableau5[[#This Row],[Nom]]="","",A30+1),"")</f>
        <v/>
      </c>
      <c r="B31" s="36"/>
      <c r="C31" s="39"/>
      <c r="D31" s="38"/>
      <c r="E31" s="22" t="str">
        <f t="shared" ca="1" si="1"/>
        <v/>
      </c>
      <c r="F31" s="16" t="str">
        <f t="shared" ca="1" si="0"/>
        <v/>
      </c>
      <c r="G31" s="39"/>
      <c r="H31" s="40"/>
      <c r="I31" s="39"/>
      <c r="J31" s="40"/>
      <c r="K31" s="37"/>
      <c r="L31" s="36"/>
      <c r="M31" s="36"/>
    </row>
    <row r="32" spans="1:13" x14ac:dyDescent="0.35">
      <c r="A32" s="6" t="str">
        <f>IFERROR(IF(Tableau5[[#This Row],[Nom]]="","",A31+1),"")</f>
        <v/>
      </c>
      <c r="B32" s="36"/>
      <c r="C32" s="39"/>
      <c r="D32" s="38"/>
      <c r="E32" s="22" t="str">
        <f t="shared" ca="1" si="1"/>
        <v/>
      </c>
      <c r="F32" s="16" t="str">
        <f t="shared" ca="1" si="0"/>
        <v/>
      </c>
      <c r="G32" s="39"/>
      <c r="H32" s="40"/>
      <c r="I32" s="39"/>
      <c r="J32" s="40"/>
      <c r="K32" s="37"/>
      <c r="L32" s="36"/>
      <c r="M32" s="36"/>
    </row>
    <row r="33" spans="1:13" x14ac:dyDescent="0.35">
      <c r="A33" s="6" t="str">
        <f>IFERROR(IF(Tableau5[[#This Row],[Nom]]="","",A32+1),"")</f>
        <v/>
      </c>
      <c r="B33" s="36"/>
      <c r="C33" s="39"/>
      <c r="D33" s="38"/>
      <c r="E33" s="22" t="str">
        <f t="shared" ca="1" si="1"/>
        <v/>
      </c>
      <c r="F33" s="16" t="str">
        <f t="shared" ca="1" si="0"/>
        <v/>
      </c>
      <c r="G33" s="39"/>
      <c r="H33" s="40"/>
      <c r="I33" s="39"/>
      <c r="J33" s="40"/>
      <c r="K33" s="37"/>
      <c r="L33" s="36"/>
      <c r="M33" s="36"/>
    </row>
    <row r="34" spans="1:13" x14ac:dyDescent="0.35">
      <c r="A34" s="6" t="str">
        <f>IFERROR(IF(Tableau5[[#This Row],[Nom]]="","",A33+1),"")</f>
        <v/>
      </c>
      <c r="B34" s="36"/>
      <c r="C34" s="39"/>
      <c r="D34" s="38"/>
      <c r="E34" s="22" t="str">
        <f t="shared" ca="1" si="1"/>
        <v/>
      </c>
      <c r="F34" s="16" t="str">
        <f t="shared" ref="F34:F65" ca="1" si="2">IFERROR(YEAR(config_Colonne_Date_)&amp;"/"&amp;TEXT(config_Colonne_Date_,"mmmm"),"")</f>
        <v/>
      </c>
      <c r="G34" s="39"/>
      <c r="H34" s="40"/>
      <c r="I34" s="39"/>
      <c r="J34" s="40"/>
      <c r="K34" s="37"/>
      <c r="L34" s="36"/>
      <c r="M34" s="36"/>
    </row>
    <row r="35" spans="1:13" x14ac:dyDescent="0.35">
      <c r="A35" s="6" t="str">
        <f>IFERROR(IF(Tableau5[[#This Row],[Nom]]="","",A34+1),"")</f>
        <v/>
      </c>
      <c r="B35" s="36"/>
      <c r="C35" s="36"/>
      <c r="D35" s="35"/>
      <c r="E35" s="22" t="str">
        <f t="shared" ca="1" si="1"/>
        <v/>
      </c>
      <c r="F35" s="16" t="str">
        <f t="shared" ca="1" si="2"/>
        <v/>
      </c>
      <c r="G35" s="36"/>
      <c r="H35" s="37"/>
      <c r="I35" s="36"/>
      <c r="J35" s="37"/>
      <c r="K35" s="37"/>
      <c r="L35" s="36"/>
      <c r="M35" s="36"/>
    </row>
    <row r="36" spans="1:13" x14ac:dyDescent="0.35">
      <c r="A36" s="6" t="str">
        <f>IFERROR(IF(Tableau5[[#This Row],[Nom]]="","",A35+1),"")</f>
        <v/>
      </c>
      <c r="B36" s="36"/>
      <c r="C36" s="36"/>
      <c r="D36" s="35"/>
      <c r="E36" s="22" t="str">
        <f t="shared" ca="1" si="1"/>
        <v/>
      </c>
      <c r="F36" s="16" t="str">
        <f t="shared" ca="1" si="2"/>
        <v/>
      </c>
      <c r="G36" s="36"/>
      <c r="H36" s="37"/>
      <c r="I36" s="36"/>
      <c r="J36" s="37"/>
      <c r="K36" s="37"/>
      <c r="L36" s="36"/>
      <c r="M36" s="36"/>
    </row>
    <row r="37" spans="1:13" x14ac:dyDescent="0.35">
      <c r="A37" s="6" t="str">
        <f>IFERROR(IF(Tableau5[[#This Row],[Nom]]="","",A36+1),"")</f>
        <v/>
      </c>
      <c r="B37" s="36"/>
      <c r="C37" s="36"/>
      <c r="D37" s="35"/>
      <c r="E37" s="22" t="str">
        <f t="shared" ca="1" si="1"/>
        <v/>
      </c>
      <c r="F37" s="16" t="str">
        <f t="shared" ca="1" si="2"/>
        <v/>
      </c>
      <c r="G37" s="36"/>
      <c r="H37" s="37"/>
      <c r="I37" s="36"/>
      <c r="J37" s="37"/>
      <c r="K37" s="37"/>
      <c r="L37" s="36"/>
      <c r="M37" s="36"/>
    </row>
    <row r="38" spans="1:13" x14ac:dyDescent="0.35">
      <c r="A38" s="6" t="str">
        <f>IFERROR(IF(Tableau5[[#This Row],[Nom]]="","",A37+1),"")</f>
        <v/>
      </c>
      <c r="B38" s="36"/>
      <c r="C38" s="36"/>
      <c r="D38" s="35"/>
      <c r="E38" s="22" t="str">
        <f t="shared" ca="1" si="1"/>
        <v/>
      </c>
      <c r="F38" s="16" t="str">
        <f t="shared" ca="1" si="2"/>
        <v/>
      </c>
      <c r="G38" s="36"/>
      <c r="H38" s="37"/>
      <c r="I38" s="36"/>
      <c r="J38" s="37"/>
      <c r="K38" s="37"/>
      <c r="L38" s="36"/>
      <c r="M38" s="36"/>
    </row>
    <row r="39" spans="1:13" x14ac:dyDescent="0.35">
      <c r="A39" s="6" t="str">
        <f>IFERROR(IF(Tableau5[[#This Row],[Nom]]="","",A38+1),"")</f>
        <v/>
      </c>
      <c r="B39" s="36"/>
      <c r="C39" s="36"/>
      <c r="D39" s="35"/>
      <c r="E39" s="22" t="str">
        <f t="shared" ca="1" si="1"/>
        <v/>
      </c>
      <c r="F39" s="16" t="str">
        <f t="shared" ca="1" si="2"/>
        <v/>
      </c>
      <c r="G39" s="36"/>
      <c r="H39" s="37"/>
      <c r="I39" s="36"/>
      <c r="J39" s="37"/>
      <c r="K39" s="37"/>
      <c r="L39" s="36"/>
      <c r="M39" s="36"/>
    </row>
    <row r="40" spans="1:13" x14ac:dyDescent="0.35">
      <c r="A40" s="6" t="str">
        <f>IFERROR(IF(Tableau5[[#This Row],[Nom]]="","",A39+1),"")</f>
        <v/>
      </c>
      <c r="B40" s="36"/>
      <c r="C40" s="36"/>
      <c r="D40" s="35"/>
      <c r="E40" s="22" t="str">
        <f t="shared" ca="1" si="1"/>
        <v/>
      </c>
      <c r="F40" s="16" t="str">
        <f t="shared" ca="1" si="2"/>
        <v/>
      </c>
      <c r="G40" s="36"/>
      <c r="H40" s="37"/>
      <c r="I40" s="36"/>
      <c r="J40" s="37"/>
      <c r="K40" s="37"/>
      <c r="L40" s="36"/>
      <c r="M40" s="36"/>
    </row>
    <row r="41" spans="1:13" x14ac:dyDescent="0.35">
      <c r="A41" s="6" t="str">
        <f>IFERROR(IF(Tableau5[[#This Row],[Nom]]="","",A40+1),"")</f>
        <v/>
      </c>
      <c r="B41" s="36"/>
      <c r="C41" s="36"/>
      <c r="D41" s="35"/>
      <c r="E41" s="22" t="str">
        <f t="shared" ca="1" si="1"/>
        <v/>
      </c>
      <c r="F41" s="16" t="str">
        <f t="shared" ca="1" si="2"/>
        <v/>
      </c>
      <c r="G41" s="36"/>
      <c r="H41" s="37"/>
      <c r="I41" s="36"/>
      <c r="J41" s="37"/>
      <c r="K41" s="37"/>
      <c r="L41" s="36"/>
      <c r="M41" s="36"/>
    </row>
    <row r="42" spans="1:13" x14ac:dyDescent="0.35">
      <c r="A42" s="6" t="str">
        <f>IFERROR(IF(Tableau5[[#This Row],[Nom]]="","",A41+1),"")</f>
        <v/>
      </c>
      <c r="B42" s="36"/>
      <c r="C42" s="36"/>
      <c r="D42" s="35"/>
      <c r="E42" s="22" t="str">
        <f t="shared" ca="1" si="1"/>
        <v/>
      </c>
      <c r="F42" s="16" t="str">
        <f t="shared" ca="1" si="2"/>
        <v/>
      </c>
      <c r="G42" s="36"/>
      <c r="H42" s="37"/>
      <c r="I42" s="36"/>
      <c r="J42" s="37"/>
      <c r="K42" s="37"/>
      <c r="L42" s="36"/>
      <c r="M42" s="36"/>
    </row>
    <row r="43" spans="1:13" x14ac:dyDescent="0.35">
      <c r="A43" s="6" t="str">
        <f>IFERROR(IF(Tableau5[[#This Row],[Nom]]="","",A42+1),"")</f>
        <v/>
      </c>
      <c r="B43" s="36"/>
      <c r="C43" s="36"/>
      <c r="D43" s="35"/>
      <c r="E43" s="22" t="str">
        <f t="shared" ca="1" si="1"/>
        <v/>
      </c>
      <c r="F43" s="16" t="str">
        <f t="shared" ca="1" si="2"/>
        <v/>
      </c>
      <c r="G43" s="36"/>
      <c r="H43" s="37"/>
      <c r="I43" s="36"/>
      <c r="J43" s="37"/>
      <c r="K43" s="37"/>
      <c r="L43" s="36"/>
      <c r="M43" s="36"/>
    </row>
    <row r="44" spans="1:13" x14ac:dyDescent="0.35">
      <c r="A44" s="6" t="str">
        <f>IFERROR(IF(Tableau5[[#This Row],[Nom]]="","",A43+1),"")</f>
        <v/>
      </c>
      <c r="B44" s="36"/>
      <c r="C44" s="36"/>
      <c r="D44" s="35"/>
      <c r="E44" s="22" t="str">
        <f t="shared" ca="1" si="1"/>
        <v/>
      </c>
      <c r="F44" s="16" t="str">
        <f t="shared" ca="1" si="2"/>
        <v/>
      </c>
      <c r="G44" s="36"/>
      <c r="H44" s="37"/>
      <c r="I44" s="36"/>
      <c r="J44" s="37"/>
      <c r="K44" s="37"/>
      <c r="L44" s="36"/>
      <c r="M44" s="36"/>
    </row>
    <row r="45" spans="1:13" x14ac:dyDescent="0.35">
      <c r="A45" s="6" t="str">
        <f>IFERROR(IF(Tableau5[[#This Row],[Nom]]="","",A44+1),"")</f>
        <v/>
      </c>
      <c r="B45" s="36"/>
      <c r="C45" s="36"/>
      <c r="D45" s="35"/>
      <c r="E45" s="22" t="str">
        <f t="shared" ca="1" si="1"/>
        <v/>
      </c>
      <c r="F45" s="16" t="str">
        <f t="shared" ca="1" si="2"/>
        <v/>
      </c>
      <c r="G45" s="36"/>
      <c r="H45" s="37"/>
      <c r="I45" s="36"/>
      <c r="J45" s="37"/>
      <c r="K45" s="37"/>
      <c r="L45" s="36"/>
      <c r="M45" s="36"/>
    </row>
    <row r="46" spans="1:13" x14ac:dyDescent="0.35">
      <c r="A46" s="6" t="str">
        <f>IFERROR(IF(Tableau5[[#This Row],[Nom]]="","",A45+1),"")</f>
        <v/>
      </c>
      <c r="B46" s="36"/>
      <c r="C46" s="36"/>
      <c r="D46" s="35"/>
      <c r="E46" s="22" t="str">
        <f t="shared" ca="1" si="1"/>
        <v/>
      </c>
      <c r="F46" s="16" t="str">
        <f t="shared" ca="1" si="2"/>
        <v/>
      </c>
      <c r="G46" s="36"/>
      <c r="H46" s="37"/>
      <c r="I46" s="36"/>
      <c r="J46" s="37"/>
      <c r="K46" s="37"/>
      <c r="L46" s="36"/>
      <c r="M46" s="36"/>
    </row>
    <row r="47" spans="1:13" x14ac:dyDescent="0.35">
      <c r="A47" s="6" t="str">
        <f>IFERROR(IF(Tableau5[[#This Row],[Nom]]="","",A46+1),"")</f>
        <v/>
      </c>
      <c r="B47" s="36"/>
      <c r="C47" s="36"/>
      <c r="D47" s="35"/>
      <c r="E47" s="22" t="str">
        <f t="shared" ca="1" si="1"/>
        <v/>
      </c>
      <c r="F47" s="16" t="str">
        <f t="shared" ca="1" si="2"/>
        <v/>
      </c>
      <c r="G47" s="36"/>
      <c r="H47" s="37"/>
      <c r="I47" s="36"/>
      <c r="J47" s="37"/>
      <c r="K47" s="37"/>
      <c r="L47" s="36"/>
      <c r="M47" s="36"/>
    </row>
    <row r="48" spans="1:13" x14ac:dyDescent="0.35">
      <c r="A48" s="6" t="str">
        <f>IFERROR(IF(Tableau5[[#This Row],[Nom]]="","",A47+1),"")</f>
        <v/>
      </c>
      <c r="B48" s="36"/>
      <c r="C48" s="36"/>
      <c r="D48" s="35"/>
      <c r="E48" s="22" t="str">
        <f t="shared" ca="1" si="1"/>
        <v/>
      </c>
      <c r="F48" s="16" t="str">
        <f t="shared" ca="1" si="2"/>
        <v/>
      </c>
      <c r="G48" s="36"/>
      <c r="H48" s="37"/>
      <c r="I48" s="36"/>
      <c r="J48" s="37"/>
      <c r="K48" s="37"/>
      <c r="L48" s="36"/>
      <c r="M48" s="36"/>
    </row>
    <row r="49" spans="1:13" x14ac:dyDescent="0.35">
      <c r="A49" s="6" t="str">
        <f>IFERROR(IF(Tableau5[[#This Row],[Nom]]="","",A48+1),"")</f>
        <v/>
      </c>
      <c r="B49" s="36"/>
      <c r="C49" s="36"/>
      <c r="D49" s="35"/>
      <c r="E49" s="22" t="str">
        <f t="shared" ca="1" si="1"/>
        <v/>
      </c>
      <c r="F49" s="16" t="str">
        <f t="shared" ca="1" si="2"/>
        <v/>
      </c>
      <c r="G49" s="36"/>
      <c r="H49" s="37"/>
      <c r="I49" s="36"/>
      <c r="J49" s="37"/>
      <c r="K49" s="37"/>
      <c r="L49" s="36"/>
      <c r="M49" s="36"/>
    </row>
    <row r="50" spans="1:13" x14ac:dyDescent="0.35">
      <c r="A50" s="6" t="str">
        <f>IFERROR(IF(Tableau5[[#This Row],[Nom]]="","",A49+1),"")</f>
        <v/>
      </c>
      <c r="B50" s="36"/>
      <c r="C50" s="36"/>
      <c r="D50" s="35"/>
      <c r="E50" s="22" t="str">
        <f t="shared" ca="1" si="1"/>
        <v/>
      </c>
      <c r="F50" s="16" t="str">
        <f t="shared" ca="1" si="2"/>
        <v/>
      </c>
      <c r="G50" s="36"/>
      <c r="H50" s="37"/>
      <c r="I50" s="36"/>
      <c r="J50" s="37"/>
      <c r="K50" s="37"/>
      <c r="L50" s="36"/>
      <c r="M50" s="36"/>
    </row>
    <row r="51" spans="1:13" x14ac:dyDescent="0.35">
      <c r="A51" s="6" t="str">
        <f>IFERROR(IF(Tableau5[[#This Row],[Nom]]="","",A50+1),"")</f>
        <v/>
      </c>
      <c r="B51" s="36"/>
      <c r="C51" s="36"/>
      <c r="D51" s="35"/>
      <c r="E51" s="22" t="str">
        <f t="shared" ca="1" si="1"/>
        <v/>
      </c>
      <c r="F51" s="16" t="str">
        <f t="shared" ca="1" si="2"/>
        <v/>
      </c>
      <c r="G51" s="36"/>
      <c r="H51" s="37"/>
      <c r="I51" s="36"/>
      <c r="J51" s="37"/>
      <c r="K51" s="37"/>
      <c r="L51" s="36"/>
      <c r="M51" s="36"/>
    </row>
    <row r="52" spans="1:13" x14ac:dyDescent="0.35">
      <c r="A52" s="6" t="str">
        <f>IFERROR(IF(Tableau5[[#This Row],[Nom]]="","",A51+1),"")</f>
        <v/>
      </c>
      <c r="B52" s="36"/>
      <c r="C52" s="36"/>
      <c r="D52" s="35"/>
      <c r="E52" s="22" t="str">
        <f t="shared" ca="1" si="1"/>
        <v/>
      </c>
      <c r="F52" s="16" t="str">
        <f t="shared" ca="1" si="2"/>
        <v/>
      </c>
      <c r="G52" s="36"/>
      <c r="H52" s="37"/>
      <c r="I52" s="36"/>
      <c r="J52" s="37"/>
      <c r="K52" s="37"/>
      <c r="L52" s="36"/>
      <c r="M52" s="36"/>
    </row>
    <row r="53" spans="1:13" x14ac:dyDescent="0.35">
      <c r="A53" s="6" t="str">
        <f>IFERROR(IF(Tableau5[[#This Row],[Nom]]="","",A52+1),"")</f>
        <v/>
      </c>
      <c r="B53" s="36"/>
      <c r="C53" s="36"/>
      <c r="D53" s="35"/>
      <c r="E53" s="22" t="str">
        <f t="shared" ca="1" si="1"/>
        <v/>
      </c>
      <c r="F53" s="16" t="str">
        <f t="shared" ca="1" si="2"/>
        <v/>
      </c>
      <c r="G53" s="36"/>
      <c r="H53" s="37"/>
      <c r="I53" s="36"/>
      <c r="J53" s="37"/>
      <c r="K53" s="37"/>
      <c r="L53" s="36"/>
      <c r="M53" s="36"/>
    </row>
    <row r="54" spans="1:13" x14ac:dyDescent="0.35">
      <c r="A54" s="6" t="str">
        <f>IFERROR(IF(Tableau5[[#This Row],[Nom]]="","",A53+1),"")</f>
        <v/>
      </c>
      <c r="B54" s="36"/>
      <c r="C54" s="36"/>
      <c r="D54" s="35"/>
      <c r="E54" s="22" t="str">
        <f t="shared" ca="1" si="1"/>
        <v/>
      </c>
      <c r="F54" s="16" t="str">
        <f t="shared" ca="1" si="2"/>
        <v/>
      </c>
      <c r="G54" s="36"/>
      <c r="H54" s="37"/>
      <c r="I54" s="36"/>
      <c r="J54" s="37"/>
      <c r="K54" s="37"/>
      <c r="L54" s="36"/>
      <c r="M54" s="36"/>
    </row>
    <row r="55" spans="1:13" x14ac:dyDescent="0.35">
      <c r="A55" s="6" t="str">
        <f>IFERROR(IF(Tableau5[[#This Row],[Nom]]="","",A54+1),"")</f>
        <v/>
      </c>
      <c r="B55" s="36"/>
      <c r="C55" s="36"/>
      <c r="D55" s="35"/>
      <c r="E55" s="22" t="str">
        <f t="shared" ca="1" si="1"/>
        <v/>
      </c>
      <c r="F55" s="16" t="str">
        <f t="shared" ca="1" si="2"/>
        <v/>
      </c>
      <c r="G55" s="36"/>
      <c r="H55" s="37"/>
      <c r="I55" s="36"/>
      <c r="J55" s="37"/>
      <c r="K55" s="37"/>
      <c r="L55" s="36"/>
      <c r="M55" s="36"/>
    </row>
    <row r="56" spans="1:13" x14ac:dyDescent="0.35">
      <c r="A56" s="6" t="str">
        <f>IFERROR(IF(Tableau5[[#This Row],[Nom]]="","",A55+1),"")</f>
        <v/>
      </c>
      <c r="B56" s="36"/>
      <c r="C56" s="36"/>
      <c r="D56" s="35"/>
      <c r="E56" s="22" t="str">
        <f t="shared" ca="1" si="1"/>
        <v/>
      </c>
      <c r="F56" s="16" t="str">
        <f t="shared" ca="1" si="2"/>
        <v/>
      </c>
      <c r="G56" s="36"/>
      <c r="H56" s="37"/>
      <c r="I56" s="36"/>
      <c r="J56" s="37"/>
      <c r="K56" s="37"/>
      <c r="L56" s="36"/>
      <c r="M56" s="36"/>
    </row>
    <row r="57" spans="1:13" x14ac:dyDescent="0.35">
      <c r="A57" s="6" t="str">
        <f>IFERROR(IF(Tableau5[[#This Row],[Nom]]="","",A56+1),"")</f>
        <v/>
      </c>
      <c r="B57" s="36"/>
      <c r="C57" s="36"/>
      <c r="D57" s="35"/>
      <c r="E57" s="22" t="str">
        <f t="shared" ca="1" si="1"/>
        <v/>
      </c>
      <c r="F57" s="16" t="str">
        <f t="shared" ca="1" si="2"/>
        <v/>
      </c>
      <c r="G57" s="36"/>
      <c r="H57" s="37"/>
      <c r="I57" s="36"/>
      <c r="J57" s="37"/>
      <c r="K57" s="37"/>
      <c r="L57" s="36"/>
      <c r="M57" s="36"/>
    </row>
    <row r="58" spans="1:13" x14ac:dyDescent="0.35">
      <c r="A58" s="6" t="str">
        <f>IFERROR(IF(Tableau5[[#This Row],[Nom]]="","",A57+1),"")</f>
        <v/>
      </c>
      <c r="B58" s="36"/>
      <c r="C58" s="36"/>
      <c r="D58" s="35"/>
      <c r="E58" s="22" t="str">
        <f t="shared" ca="1" si="1"/>
        <v/>
      </c>
      <c r="F58" s="16" t="str">
        <f t="shared" ca="1" si="2"/>
        <v/>
      </c>
      <c r="G58" s="36"/>
      <c r="H58" s="37"/>
      <c r="I58" s="36"/>
      <c r="J58" s="37"/>
      <c r="K58" s="37"/>
      <c r="L58" s="36"/>
      <c r="M58" s="36"/>
    </row>
    <row r="59" spans="1:13" x14ac:dyDescent="0.35">
      <c r="A59" s="6" t="str">
        <f>IFERROR(IF(Tableau5[[#This Row],[Nom]]="","",A58+1),"")</f>
        <v/>
      </c>
      <c r="B59" s="36"/>
      <c r="C59" s="36"/>
      <c r="D59" s="35"/>
      <c r="E59" s="22" t="str">
        <f t="shared" ca="1" si="1"/>
        <v/>
      </c>
      <c r="F59" s="16" t="str">
        <f t="shared" ca="1" si="2"/>
        <v/>
      </c>
      <c r="G59" s="36"/>
      <c r="H59" s="37"/>
      <c r="I59" s="36"/>
      <c r="J59" s="37"/>
      <c r="K59" s="37"/>
      <c r="L59" s="36"/>
      <c r="M59" s="36"/>
    </row>
    <row r="60" spans="1:13" x14ac:dyDescent="0.35">
      <c r="A60" s="6" t="str">
        <f>IFERROR(IF(Tableau5[[#This Row],[Nom]]="","",A59+1),"")</f>
        <v/>
      </c>
      <c r="B60" s="36"/>
      <c r="C60" s="36"/>
      <c r="D60" s="35"/>
      <c r="E60" s="22" t="str">
        <f t="shared" ca="1" si="1"/>
        <v/>
      </c>
      <c r="F60" s="16" t="str">
        <f t="shared" ca="1" si="2"/>
        <v/>
      </c>
      <c r="G60" s="36"/>
      <c r="H60" s="37"/>
      <c r="I60" s="36"/>
      <c r="J60" s="37"/>
      <c r="K60" s="37"/>
      <c r="L60" s="36"/>
      <c r="M60" s="36"/>
    </row>
    <row r="61" spans="1:13" x14ac:dyDescent="0.35">
      <c r="A61" s="6" t="str">
        <f>IFERROR(IF(Tableau5[[#This Row],[Nom]]="","",A60+1),"")</f>
        <v/>
      </c>
      <c r="B61" s="36"/>
      <c r="C61" s="36"/>
      <c r="D61" s="35"/>
      <c r="E61" s="22" t="str">
        <f t="shared" ca="1" si="1"/>
        <v/>
      </c>
      <c r="F61" s="16" t="str">
        <f t="shared" ca="1" si="2"/>
        <v/>
      </c>
      <c r="G61" s="36"/>
      <c r="H61" s="37"/>
      <c r="I61" s="36"/>
      <c r="J61" s="37"/>
      <c r="K61" s="37"/>
      <c r="L61" s="36"/>
      <c r="M61" s="36"/>
    </row>
    <row r="62" spans="1:13" x14ac:dyDescent="0.35">
      <c r="A62" s="6" t="str">
        <f>IFERROR(IF(Tableau5[[#This Row],[Nom]]="","",A61+1),"")</f>
        <v/>
      </c>
      <c r="B62" s="36"/>
      <c r="C62" s="36"/>
      <c r="D62" s="35"/>
      <c r="E62" s="22" t="str">
        <f t="shared" ca="1" si="1"/>
        <v/>
      </c>
      <c r="F62" s="16" t="str">
        <f t="shared" ca="1" si="2"/>
        <v/>
      </c>
      <c r="G62" s="36"/>
      <c r="H62" s="37"/>
      <c r="I62" s="36"/>
      <c r="J62" s="37"/>
      <c r="K62" s="37"/>
      <c r="L62" s="36"/>
      <c r="M62" s="36"/>
    </row>
    <row r="63" spans="1:13" x14ac:dyDescent="0.35">
      <c r="A63" s="6" t="str">
        <f>IFERROR(IF(Tableau5[[#This Row],[Nom]]="","",A62+1),"")</f>
        <v/>
      </c>
      <c r="B63" s="36"/>
      <c r="C63" s="36"/>
      <c r="D63" s="35"/>
      <c r="E63" s="22" t="str">
        <f t="shared" ca="1" si="1"/>
        <v/>
      </c>
      <c r="F63" s="16" t="str">
        <f t="shared" ca="1" si="2"/>
        <v/>
      </c>
      <c r="G63" s="36"/>
      <c r="H63" s="37"/>
      <c r="I63" s="36"/>
      <c r="J63" s="37"/>
      <c r="K63" s="37"/>
      <c r="L63" s="36"/>
      <c r="M63" s="36"/>
    </row>
    <row r="64" spans="1:13" x14ac:dyDescent="0.35">
      <c r="A64" s="6" t="str">
        <f>IFERROR(IF(Tableau5[[#This Row],[Nom]]="","",A63+1),"")</f>
        <v/>
      </c>
      <c r="B64" s="36"/>
      <c r="C64" s="36"/>
      <c r="D64" s="35"/>
      <c r="E64" s="22" t="str">
        <f t="shared" ca="1" si="1"/>
        <v/>
      </c>
      <c r="F64" s="16" t="str">
        <f t="shared" ca="1" si="2"/>
        <v/>
      </c>
      <c r="G64" s="36"/>
      <c r="H64" s="37"/>
      <c r="I64" s="36"/>
      <c r="J64" s="37"/>
      <c r="K64" s="37"/>
      <c r="L64" s="36"/>
      <c r="M64" s="36"/>
    </row>
    <row r="65" spans="1:13" x14ac:dyDescent="0.35">
      <c r="A65" s="6" t="str">
        <f>IFERROR(IF(Tableau5[[#This Row],[Nom]]="","",A64+1),"")</f>
        <v/>
      </c>
      <c r="B65" s="36"/>
      <c r="C65" s="36"/>
      <c r="D65" s="35"/>
      <c r="E65" s="22" t="str">
        <f t="shared" ca="1" si="1"/>
        <v/>
      </c>
      <c r="F65" s="16" t="str">
        <f t="shared" ca="1" si="2"/>
        <v/>
      </c>
      <c r="G65" s="36"/>
      <c r="H65" s="37"/>
      <c r="I65" s="36"/>
      <c r="J65" s="37"/>
      <c r="K65" s="37"/>
      <c r="L65" s="36"/>
      <c r="M65" s="36"/>
    </row>
    <row r="66" spans="1:13" x14ac:dyDescent="0.35">
      <c r="A66" s="6" t="str">
        <f>IFERROR(IF(Tableau5[[#This Row],[Nom]]="","",A65+1),"")</f>
        <v/>
      </c>
      <c r="B66" s="36"/>
      <c r="C66" s="36"/>
      <c r="D66" s="35"/>
      <c r="E66" s="22" t="str">
        <f t="shared" ca="1" si="1"/>
        <v/>
      </c>
      <c r="F66" s="16" t="str">
        <f t="shared" ref="F66:F97" ca="1" si="3">IFERROR(YEAR(config_Colonne_Date_)&amp;"/"&amp;TEXT(config_Colonne_Date_,"mmmm"),"")</f>
        <v/>
      </c>
      <c r="G66" s="36"/>
      <c r="H66" s="37"/>
      <c r="I66" s="36"/>
      <c r="J66" s="37"/>
      <c r="K66" s="37"/>
      <c r="L66" s="36"/>
      <c r="M66" s="36"/>
    </row>
    <row r="67" spans="1:13" x14ac:dyDescent="0.35">
      <c r="A67" s="6" t="str">
        <f>IFERROR(IF(Tableau5[[#This Row],[Nom]]="","",A66+1),"")</f>
        <v/>
      </c>
      <c r="B67" s="36"/>
      <c r="C67" s="36"/>
      <c r="D67" s="35"/>
      <c r="E67" s="22" t="str">
        <f t="shared" ref="E67:E130" ca="1" si="4">IF(D67="","",IF(E67&lt;"",E67,NOW()))</f>
        <v/>
      </c>
      <c r="F67" s="16" t="str">
        <f t="shared" ca="1" si="3"/>
        <v/>
      </c>
      <c r="G67" s="36"/>
      <c r="H67" s="37"/>
      <c r="I67" s="36"/>
      <c r="J67" s="37"/>
      <c r="K67" s="37"/>
      <c r="L67" s="36"/>
      <c r="M67" s="36"/>
    </row>
    <row r="68" spans="1:13" x14ac:dyDescent="0.35">
      <c r="A68" s="6" t="str">
        <f>IFERROR(IF(Tableau5[[#This Row],[Nom]]="","",A67+1),"")</f>
        <v/>
      </c>
      <c r="B68" s="36"/>
      <c r="C68" s="36"/>
      <c r="D68" s="35"/>
      <c r="E68" s="22" t="str">
        <f t="shared" ca="1" si="4"/>
        <v/>
      </c>
      <c r="F68" s="16" t="str">
        <f t="shared" ca="1" si="3"/>
        <v/>
      </c>
      <c r="G68" s="36"/>
      <c r="H68" s="37"/>
      <c r="I68" s="36"/>
      <c r="J68" s="37"/>
      <c r="K68" s="37"/>
      <c r="L68" s="36"/>
      <c r="M68" s="36"/>
    </row>
    <row r="69" spans="1:13" x14ac:dyDescent="0.35">
      <c r="A69" s="6" t="str">
        <f>IFERROR(IF(Tableau5[[#This Row],[Nom]]="","",A68+1),"")</f>
        <v/>
      </c>
      <c r="B69" s="36"/>
      <c r="C69" s="36"/>
      <c r="D69" s="35"/>
      <c r="E69" s="22" t="str">
        <f t="shared" ca="1" si="4"/>
        <v/>
      </c>
      <c r="F69" s="16" t="str">
        <f t="shared" ca="1" si="3"/>
        <v/>
      </c>
      <c r="G69" s="36"/>
      <c r="H69" s="37"/>
      <c r="I69" s="36"/>
      <c r="J69" s="37"/>
      <c r="K69" s="37"/>
      <c r="L69" s="36"/>
      <c r="M69" s="36"/>
    </row>
    <row r="70" spans="1:13" x14ac:dyDescent="0.35">
      <c r="A70" s="6" t="str">
        <f>IFERROR(IF(Tableau5[[#This Row],[Nom]]="","",A69+1),"")</f>
        <v/>
      </c>
      <c r="B70" s="36"/>
      <c r="C70" s="36"/>
      <c r="D70" s="35"/>
      <c r="E70" s="22" t="str">
        <f t="shared" ca="1" si="4"/>
        <v/>
      </c>
      <c r="F70" s="16" t="str">
        <f t="shared" ca="1" si="3"/>
        <v/>
      </c>
      <c r="G70" s="36"/>
      <c r="H70" s="37"/>
      <c r="I70" s="36"/>
      <c r="J70" s="37"/>
      <c r="K70" s="37"/>
      <c r="L70" s="36"/>
      <c r="M70" s="36"/>
    </row>
    <row r="71" spans="1:13" x14ac:dyDescent="0.35">
      <c r="A71" s="6" t="str">
        <f>IFERROR(IF(Tableau5[[#This Row],[Nom]]="","",A70+1),"")</f>
        <v/>
      </c>
      <c r="B71" s="36"/>
      <c r="C71" s="36"/>
      <c r="D71" s="35"/>
      <c r="E71" s="22" t="str">
        <f t="shared" ca="1" si="4"/>
        <v/>
      </c>
      <c r="F71" s="16" t="str">
        <f t="shared" ca="1" si="3"/>
        <v/>
      </c>
      <c r="G71" s="36"/>
      <c r="H71" s="37"/>
      <c r="I71" s="36"/>
      <c r="J71" s="37"/>
      <c r="K71" s="37"/>
      <c r="L71" s="36"/>
      <c r="M71" s="36"/>
    </row>
    <row r="72" spans="1:13" x14ac:dyDescent="0.35">
      <c r="A72" s="6" t="str">
        <f>IFERROR(IF(Tableau5[[#This Row],[Nom]]="","",A71+1),"")</f>
        <v/>
      </c>
      <c r="B72" s="36"/>
      <c r="C72" s="36"/>
      <c r="D72" s="35"/>
      <c r="E72" s="22" t="str">
        <f t="shared" ca="1" si="4"/>
        <v/>
      </c>
      <c r="F72" s="16" t="str">
        <f t="shared" ca="1" si="3"/>
        <v/>
      </c>
      <c r="G72" s="36"/>
      <c r="H72" s="37"/>
      <c r="I72" s="36"/>
      <c r="J72" s="37"/>
      <c r="K72" s="37"/>
      <c r="L72" s="36"/>
      <c r="M72" s="36"/>
    </row>
    <row r="73" spans="1:13" x14ac:dyDescent="0.35">
      <c r="A73" s="6" t="str">
        <f>IFERROR(IF(Tableau5[[#This Row],[Nom]]="","",A72+1),"")</f>
        <v/>
      </c>
      <c r="B73" s="36"/>
      <c r="C73" s="36"/>
      <c r="D73" s="35"/>
      <c r="E73" s="22" t="str">
        <f t="shared" ca="1" si="4"/>
        <v/>
      </c>
      <c r="F73" s="16" t="str">
        <f t="shared" ca="1" si="3"/>
        <v/>
      </c>
      <c r="G73" s="36"/>
      <c r="H73" s="37"/>
      <c r="I73" s="36"/>
      <c r="J73" s="37"/>
      <c r="K73" s="37"/>
      <c r="L73" s="36"/>
      <c r="M73" s="36"/>
    </row>
    <row r="74" spans="1:13" x14ac:dyDescent="0.35">
      <c r="A74" s="6" t="str">
        <f>IFERROR(IF(Tableau5[[#This Row],[Nom]]="","",A73+1),"")</f>
        <v/>
      </c>
      <c r="B74" s="36"/>
      <c r="C74" s="36"/>
      <c r="D74" s="35"/>
      <c r="E74" s="22" t="str">
        <f t="shared" ca="1" si="4"/>
        <v/>
      </c>
      <c r="F74" s="16" t="str">
        <f t="shared" ca="1" si="3"/>
        <v/>
      </c>
      <c r="G74" s="36"/>
      <c r="H74" s="37"/>
      <c r="I74" s="36"/>
      <c r="J74" s="37"/>
      <c r="K74" s="37"/>
      <c r="L74" s="36"/>
      <c r="M74" s="36"/>
    </row>
    <row r="75" spans="1:13" x14ac:dyDescent="0.35">
      <c r="A75" s="6" t="str">
        <f>IFERROR(IF(Tableau5[[#This Row],[Nom]]="","",A74+1),"")</f>
        <v/>
      </c>
      <c r="B75" s="36"/>
      <c r="C75" s="36"/>
      <c r="D75" s="35"/>
      <c r="E75" s="22" t="str">
        <f t="shared" ca="1" si="4"/>
        <v/>
      </c>
      <c r="F75" s="16" t="str">
        <f t="shared" ca="1" si="3"/>
        <v/>
      </c>
      <c r="G75" s="36"/>
      <c r="H75" s="37"/>
      <c r="I75" s="36"/>
      <c r="J75" s="37"/>
      <c r="K75" s="37"/>
      <c r="L75" s="36"/>
      <c r="M75" s="36"/>
    </row>
    <row r="76" spans="1:13" x14ac:dyDescent="0.35">
      <c r="A76" s="6" t="str">
        <f>IFERROR(IF(Tableau5[[#This Row],[Nom]]="","",A75+1),"")</f>
        <v/>
      </c>
      <c r="B76" s="36"/>
      <c r="C76" s="36"/>
      <c r="D76" s="35"/>
      <c r="E76" s="22" t="str">
        <f t="shared" ca="1" si="4"/>
        <v/>
      </c>
      <c r="F76" s="16" t="str">
        <f t="shared" ca="1" si="3"/>
        <v/>
      </c>
      <c r="G76" s="36"/>
      <c r="H76" s="37"/>
      <c r="I76" s="36"/>
      <c r="J76" s="37"/>
      <c r="K76" s="37"/>
      <c r="L76" s="36"/>
      <c r="M76" s="36"/>
    </row>
    <row r="77" spans="1:13" x14ac:dyDescent="0.35">
      <c r="A77" s="6" t="str">
        <f>IFERROR(IF(Tableau5[[#This Row],[Nom]]="","",A76+1),"")</f>
        <v/>
      </c>
      <c r="B77" s="36"/>
      <c r="C77" s="36"/>
      <c r="D77" s="35"/>
      <c r="E77" s="22" t="str">
        <f t="shared" ca="1" si="4"/>
        <v/>
      </c>
      <c r="F77" s="16" t="str">
        <f t="shared" ca="1" si="3"/>
        <v/>
      </c>
      <c r="G77" s="36"/>
      <c r="H77" s="37"/>
      <c r="I77" s="36"/>
      <c r="J77" s="37"/>
      <c r="K77" s="37"/>
      <c r="L77" s="36"/>
      <c r="M77" s="36"/>
    </row>
    <row r="78" spans="1:13" x14ac:dyDescent="0.35">
      <c r="A78" s="6" t="str">
        <f>IFERROR(IF(Tableau5[[#This Row],[Nom]]="","",A77+1),"")</f>
        <v/>
      </c>
      <c r="B78" s="36"/>
      <c r="C78" s="36"/>
      <c r="D78" s="35"/>
      <c r="E78" s="22" t="str">
        <f t="shared" ca="1" si="4"/>
        <v/>
      </c>
      <c r="F78" s="16" t="str">
        <f t="shared" ca="1" si="3"/>
        <v/>
      </c>
      <c r="G78" s="36"/>
      <c r="H78" s="37"/>
      <c r="I78" s="36"/>
      <c r="J78" s="37"/>
      <c r="K78" s="37"/>
      <c r="L78" s="36"/>
      <c r="M78" s="36"/>
    </row>
    <row r="79" spans="1:13" x14ac:dyDescent="0.35">
      <c r="A79" s="6" t="str">
        <f>IFERROR(IF(Tableau5[[#This Row],[Nom]]="","",A78+1),"")</f>
        <v/>
      </c>
      <c r="B79" s="36"/>
      <c r="C79" s="36"/>
      <c r="D79" s="35"/>
      <c r="E79" s="22" t="str">
        <f t="shared" ca="1" si="4"/>
        <v/>
      </c>
      <c r="F79" s="16" t="str">
        <f t="shared" ca="1" si="3"/>
        <v/>
      </c>
      <c r="G79" s="36"/>
      <c r="H79" s="37"/>
      <c r="I79" s="36"/>
      <c r="J79" s="37"/>
      <c r="K79" s="37"/>
      <c r="L79" s="36"/>
      <c r="M79" s="36"/>
    </row>
    <row r="80" spans="1:13" x14ac:dyDescent="0.35">
      <c r="A80" s="6" t="str">
        <f>IFERROR(IF(Tableau5[[#This Row],[Nom]]="","",A79+1),"")</f>
        <v/>
      </c>
      <c r="B80" s="36"/>
      <c r="C80" s="36"/>
      <c r="D80" s="35"/>
      <c r="E80" s="22" t="str">
        <f t="shared" ca="1" si="4"/>
        <v/>
      </c>
      <c r="F80" s="16" t="str">
        <f t="shared" ca="1" si="3"/>
        <v/>
      </c>
      <c r="G80" s="36"/>
      <c r="H80" s="37"/>
      <c r="I80" s="36"/>
      <c r="J80" s="37"/>
      <c r="K80" s="37"/>
      <c r="L80" s="36"/>
      <c r="M80" s="36"/>
    </row>
    <row r="81" spans="1:13" x14ac:dyDescent="0.35">
      <c r="A81" s="6" t="str">
        <f>IFERROR(IF(Tableau5[[#This Row],[Nom]]="","",A80+1),"")</f>
        <v/>
      </c>
      <c r="B81" s="36"/>
      <c r="C81" s="36"/>
      <c r="D81" s="35"/>
      <c r="E81" s="22" t="str">
        <f t="shared" ca="1" si="4"/>
        <v/>
      </c>
      <c r="F81" s="16" t="str">
        <f t="shared" ca="1" si="3"/>
        <v/>
      </c>
      <c r="G81" s="36"/>
      <c r="H81" s="37"/>
      <c r="I81" s="36"/>
      <c r="J81" s="37"/>
      <c r="K81" s="37"/>
      <c r="L81" s="36"/>
      <c r="M81" s="36"/>
    </row>
    <row r="82" spans="1:13" x14ac:dyDescent="0.35">
      <c r="A82" s="6" t="str">
        <f>IFERROR(IF(Tableau5[[#This Row],[Nom]]="","",A81+1),"")</f>
        <v/>
      </c>
      <c r="B82" s="36"/>
      <c r="C82" s="36"/>
      <c r="D82" s="35"/>
      <c r="E82" s="22" t="str">
        <f t="shared" ca="1" si="4"/>
        <v/>
      </c>
      <c r="F82" s="16" t="str">
        <f t="shared" ca="1" si="3"/>
        <v/>
      </c>
      <c r="G82" s="36"/>
      <c r="H82" s="37"/>
      <c r="I82" s="36"/>
      <c r="J82" s="37"/>
      <c r="K82" s="37"/>
      <c r="L82" s="36"/>
      <c r="M82" s="36"/>
    </row>
    <row r="83" spans="1:13" x14ac:dyDescent="0.35">
      <c r="A83" s="6" t="str">
        <f>IFERROR(IF(Tableau5[[#This Row],[Nom]]="","",A82+1),"")</f>
        <v/>
      </c>
      <c r="B83" s="36"/>
      <c r="C83" s="36"/>
      <c r="D83" s="35"/>
      <c r="E83" s="22" t="str">
        <f t="shared" ca="1" si="4"/>
        <v/>
      </c>
      <c r="F83" s="16" t="str">
        <f t="shared" ca="1" si="3"/>
        <v/>
      </c>
      <c r="G83" s="36"/>
      <c r="H83" s="37"/>
      <c r="I83" s="36"/>
      <c r="J83" s="37"/>
      <c r="K83" s="37"/>
      <c r="L83" s="36"/>
      <c r="M83" s="36"/>
    </row>
    <row r="84" spans="1:13" x14ac:dyDescent="0.35">
      <c r="A84" s="6" t="str">
        <f>IFERROR(IF(Tableau5[[#This Row],[Nom]]="","",A83+1),"")</f>
        <v/>
      </c>
      <c r="B84" s="36"/>
      <c r="C84" s="36"/>
      <c r="D84" s="35"/>
      <c r="E84" s="22" t="str">
        <f t="shared" ca="1" si="4"/>
        <v/>
      </c>
      <c r="F84" s="16" t="str">
        <f t="shared" ca="1" si="3"/>
        <v/>
      </c>
      <c r="G84" s="36"/>
      <c r="H84" s="37"/>
      <c r="I84" s="36"/>
      <c r="J84" s="37"/>
      <c r="K84" s="37"/>
      <c r="L84" s="36"/>
      <c r="M84" s="36"/>
    </row>
    <row r="85" spans="1:13" x14ac:dyDescent="0.35">
      <c r="A85" s="6" t="str">
        <f>IFERROR(IF(Tableau5[[#This Row],[Nom]]="","",A84+1),"")</f>
        <v/>
      </c>
      <c r="B85" s="36"/>
      <c r="C85" s="36"/>
      <c r="D85" s="35"/>
      <c r="E85" s="22" t="str">
        <f t="shared" ca="1" si="4"/>
        <v/>
      </c>
      <c r="F85" s="16" t="str">
        <f t="shared" ca="1" si="3"/>
        <v/>
      </c>
      <c r="G85" s="36"/>
      <c r="H85" s="37"/>
      <c r="I85" s="36"/>
      <c r="J85" s="37"/>
      <c r="K85" s="37"/>
      <c r="L85" s="36"/>
      <c r="M85" s="36"/>
    </row>
    <row r="86" spans="1:13" x14ac:dyDescent="0.35">
      <c r="A86" s="6" t="str">
        <f>IFERROR(IF(Tableau5[[#This Row],[Nom]]="","",A85+1),"")</f>
        <v/>
      </c>
      <c r="B86" s="36"/>
      <c r="C86" s="36"/>
      <c r="D86" s="35"/>
      <c r="E86" s="22" t="str">
        <f t="shared" ca="1" si="4"/>
        <v/>
      </c>
      <c r="F86" s="16" t="str">
        <f t="shared" ca="1" si="3"/>
        <v/>
      </c>
      <c r="G86" s="36"/>
      <c r="H86" s="37"/>
      <c r="I86" s="36"/>
      <c r="J86" s="37"/>
      <c r="K86" s="37"/>
      <c r="L86" s="36"/>
      <c r="M86" s="36"/>
    </row>
    <row r="87" spans="1:13" x14ac:dyDescent="0.35">
      <c r="A87" s="6" t="str">
        <f>IFERROR(IF(Tableau5[[#This Row],[Nom]]="","",A86+1),"")</f>
        <v/>
      </c>
      <c r="B87" s="36"/>
      <c r="C87" s="36"/>
      <c r="D87" s="35"/>
      <c r="E87" s="22" t="str">
        <f t="shared" ca="1" si="4"/>
        <v/>
      </c>
      <c r="F87" s="16" t="str">
        <f t="shared" ca="1" si="3"/>
        <v/>
      </c>
      <c r="G87" s="36"/>
      <c r="H87" s="37"/>
      <c r="I87" s="36"/>
      <c r="J87" s="37"/>
      <c r="K87" s="37"/>
      <c r="L87" s="36"/>
      <c r="M87" s="36"/>
    </row>
    <row r="88" spans="1:13" x14ac:dyDescent="0.35">
      <c r="A88" s="6" t="str">
        <f>IFERROR(IF(Tableau5[[#This Row],[Nom]]="","",A87+1),"")</f>
        <v/>
      </c>
      <c r="B88" s="36"/>
      <c r="C88" s="36"/>
      <c r="D88" s="35"/>
      <c r="E88" s="22" t="str">
        <f t="shared" ca="1" si="4"/>
        <v/>
      </c>
      <c r="F88" s="16" t="str">
        <f t="shared" ca="1" si="3"/>
        <v/>
      </c>
      <c r="G88" s="36"/>
      <c r="H88" s="37"/>
      <c r="I88" s="36"/>
      <c r="J88" s="37"/>
      <c r="K88" s="37"/>
      <c r="L88" s="36"/>
      <c r="M88" s="36"/>
    </row>
    <row r="89" spans="1:13" x14ac:dyDescent="0.35">
      <c r="A89" s="6" t="str">
        <f>IFERROR(IF(Tableau5[[#This Row],[Nom]]="","",A88+1),"")</f>
        <v/>
      </c>
      <c r="B89" s="36"/>
      <c r="C89" s="36"/>
      <c r="D89" s="35"/>
      <c r="E89" s="22" t="str">
        <f t="shared" ca="1" si="4"/>
        <v/>
      </c>
      <c r="F89" s="16" t="str">
        <f t="shared" ca="1" si="3"/>
        <v/>
      </c>
      <c r="G89" s="36"/>
      <c r="H89" s="37"/>
      <c r="I89" s="36"/>
      <c r="J89" s="37"/>
      <c r="K89" s="37"/>
      <c r="L89" s="36"/>
      <c r="M89" s="36"/>
    </row>
    <row r="90" spans="1:13" x14ac:dyDescent="0.35">
      <c r="A90" s="6" t="str">
        <f>IFERROR(IF(Tableau5[[#This Row],[Nom]]="","",A89+1),"")</f>
        <v/>
      </c>
      <c r="B90" s="36"/>
      <c r="C90" s="36"/>
      <c r="D90" s="35"/>
      <c r="E90" s="22" t="str">
        <f t="shared" ca="1" si="4"/>
        <v/>
      </c>
      <c r="F90" s="16" t="str">
        <f t="shared" ca="1" si="3"/>
        <v/>
      </c>
      <c r="G90" s="36"/>
      <c r="H90" s="37"/>
      <c r="I90" s="36"/>
      <c r="J90" s="37"/>
      <c r="K90" s="37"/>
      <c r="L90" s="36"/>
      <c r="M90" s="36"/>
    </row>
    <row r="91" spans="1:13" x14ac:dyDescent="0.35">
      <c r="A91" s="6" t="str">
        <f>IFERROR(IF(Tableau5[[#This Row],[Nom]]="","",A90+1),"")</f>
        <v/>
      </c>
      <c r="B91" s="36"/>
      <c r="C91" s="36"/>
      <c r="D91" s="35"/>
      <c r="E91" s="22" t="str">
        <f t="shared" ca="1" si="4"/>
        <v/>
      </c>
      <c r="F91" s="16" t="str">
        <f t="shared" ca="1" si="3"/>
        <v/>
      </c>
      <c r="G91" s="36"/>
      <c r="H91" s="37"/>
      <c r="I91" s="36"/>
      <c r="J91" s="37"/>
      <c r="K91" s="37"/>
      <c r="L91" s="36"/>
      <c r="M91" s="36"/>
    </row>
    <row r="92" spans="1:13" x14ac:dyDescent="0.35">
      <c r="A92" s="6" t="str">
        <f>IFERROR(IF(Tableau5[[#This Row],[Nom]]="","",A91+1),"")</f>
        <v/>
      </c>
      <c r="B92" s="36"/>
      <c r="C92" s="36"/>
      <c r="D92" s="35"/>
      <c r="E92" s="22" t="str">
        <f t="shared" ca="1" si="4"/>
        <v/>
      </c>
      <c r="F92" s="16" t="str">
        <f t="shared" ca="1" si="3"/>
        <v/>
      </c>
      <c r="G92" s="36"/>
      <c r="H92" s="37"/>
      <c r="I92" s="36"/>
      <c r="J92" s="37"/>
      <c r="K92" s="37"/>
      <c r="L92" s="36"/>
      <c r="M92" s="36"/>
    </row>
    <row r="93" spans="1:13" x14ac:dyDescent="0.35">
      <c r="A93" s="6" t="str">
        <f>IFERROR(IF(Tableau5[[#This Row],[Nom]]="","",A92+1),"")</f>
        <v/>
      </c>
      <c r="B93" s="36"/>
      <c r="C93" s="36"/>
      <c r="D93" s="35"/>
      <c r="E93" s="22" t="str">
        <f t="shared" ca="1" si="4"/>
        <v/>
      </c>
      <c r="F93" s="16" t="str">
        <f t="shared" ca="1" si="3"/>
        <v/>
      </c>
      <c r="G93" s="36"/>
      <c r="H93" s="37"/>
      <c r="I93" s="36"/>
      <c r="J93" s="37"/>
      <c r="K93" s="37"/>
      <c r="L93" s="36"/>
      <c r="M93" s="36"/>
    </row>
    <row r="94" spans="1:13" x14ac:dyDescent="0.35">
      <c r="A94" s="6" t="str">
        <f>IFERROR(IF(Tableau5[[#This Row],[Nom]]="","",A93+1),"")</f>
        <v/>
      </c>
      <c r="B94" s="36"/>
      <c r="C94" s="36"/>
      <c r="D94" s="35"/>
      <c r="E94" s="22" t="str">
        <f t="shared" ca="1" si="4"/>
        <v/>
      </c>
      <c r="F94" s="16" t="str">
        <f t="shared" ca="1" si="3"/>
        <v/>
      </c>
      <c r="G94" s="36"/>
      <c r="H94" s="37"/>
      <c r="I94" s="36"/>
      <c r="J94" s="37"/>
      <c r="K94" s="37"/>
      <c r="L94" s="36"/>
      <c r="M94" s="36"/>
    </row>
    <row r="95" spans="1:13" x14ac:dyDescent="0.35">
      <c r="A95" s="6" t="str">
        <f>IFERROR(IF(Tableau5[[#This Row],[Nom]]="","",A94+1),"")</f>
        <v/>
      </c>
      <c r="B95" s="36"/>
      <c r="C95" s="36"/>
      <c r="D95" s="35"/>
      <c r="E95" s="22" t="str">
        <f t="shared" ca="1" si="4"/>
        <v/>
      </c>
      <c r="F95" s="16" t="str">
        <f t="shared" ca="1" si="3"/>
        <v/>
      </c>
      <c r="G95" s="36"/>
      <c r="H95" s="37"/>
      <c r="I95" s="36"/>
      <c r="J95" s="37"/>
      <c r="K95" s="37"/>
      <c r="L95" s="36"/>
      <c r="M95" s="36"/>
    </row>
    <row r="96" spans="1:13" x14ac:dyDescent="0.35">
      <c r="A96" s="6" t="str">
        <f>IFERROR(IF(Tableau5[[#This Row],[Nom]]="","",A95+1),"")</f>
        <v/>
      </c>
      <c r="B96" s="36"/>
      <c r="C96" s="36"/>
      <c r="D96" s="35"/>
      <c r="E96" s="22" t="str">
        <f t="shared" ca="1" si="4"/>
        <v/>
      </c>
      <c r="F96" s="16" t="str">
        <f t="shared" ca="1" si="3"/>
        <v/>
      </c>
      <c r="G96" s="36"/>
      <c r="H96" s="37"/>
      <c r="I96" s="36"/>
      <c r="J96" s="37"/>
      <c r="K96" s="37"/>
      <c r="L96" s="36"/>
      <c r="M96" s="36"/>
    </row>
    <row r="97" spans="1:13" x14ac:dyDescent="0.35">
      <c r="A97" s="6" t="str">
        <f>IFERROR(IF(Tableau5[[#This Row],[Nom]]="","",A96+1),"")</f>
        <v/>
      </c>
      <c r="B97" s="36"/>
      <c r="C97" s="36"/>
      <c r="D97" s="35"/>
      <c r="E97" s="22" t="str">
        <f t="shared" ca="1" si="4"/>
        <v/>
      </c>
      <c r="F97" s="16" t="str">
        <f t="shared" ca="1" si="3"/>
        <v/>
      </c>
      <c r="G97" s="36"/>
      <c r="H97" s="37"/>
      <c r="I97" s="36"/>
      <c r="J97" s="37"/>
      <c r="K97" s="37"/>
      <c r="L97" s="36"/>
      <c r="M97" s="36"/>
    </row>
    <row r="98" spans="1:13" x14ac:dyDescent="0.35">
      <c r="A98" s="6" t="str">
        <f>IFERROR(IF(Tableau5[[#This Row],[Nom]]="","",A97+1),"")</f>
        <v/>
      </c>
      <c r="B98" s="36"/>
      <c r="C98" s="36"/>
      <c r="D98" s="35"/>
      <c r="E98" s="22" t="str">
        <f t="shared" ca="1" si="4"/>
        <v/>
      </c>
      <c r="F98" s="16" t="str">
        <f t="shared" ref="F98:F129" ca="1" si="5">IFERROR(YEAR(config_Colonne_Date_)&amp;"/"&amp;TEXT(config_Colonne_Date_,"mmmm"),"")</f>
        <v/>
      </c>
      <c r="G98" s="36"/>
      <c r="H98" s="37"/>
      <c r="I98" s="36"/>
      <c r="J98" s="37"/>
      <c r="K98" s="37"/>
      <c r="L98" s="36"/>
      <c r="M98" s="36"/>
    </row>
    <row r="99" spans="1:13" x14ac:dyDescent="0.35">
      <c r="A99" s="6" t="str">
        <f>IFERROR(IF(Tableau5[[#This Row],[Nom]]="","",A98+1),"")</f>
        <v/>
      </c>
      <c r="B99" s="36"/>
      <c r="C99" s="36"/>
      <c r="D99" s="35"/>
      <c r="E99" s="22" t="str">
        <f t="shared" ca="1" si="4"/>
        <v/>
      </c>
      <c r="F99" s="16" t="str">
        <f t="shared" ca="1" si="5"/>
        <v/>
      </c>
      <c r="G99" s="36"/>
      <c r="H99" s="37"/>
      <c r="I99" s="36"/>
      <c r="J99" s="37"/>
      <c r="K99" s="37"/>
      <c r="L99" s="36"/>
      <c r="M99" s="36"/>
    </row>
    <row r="100" spans="1:13" x14ac:dyDescent="0.35">
      <c r="A100" s="6" t="str">
        <f>IFERROR(IF(Tableau5[[#This Row],[Nom]]="","",A99+1),"")</f>
        <v/>
      </c>
      <c r="B100" s="36"/>
      <c r="C100" s="36"/>
      <c r="D100" s="35"/>
      <c r="E100" s="22" t="str">
        <f t="shared" ca="1" si="4"/>
        <v/>
      </c>
      <c r="F100" s="16" t="str">
        <f t="shared" ca="1" si="5"/>
        <v/>
      </c>
      <c r="G100" s="36"/>
      <c r="H100" s="37"/>
      <c r="I100" s="36"/>
      <c r="J100" s="37"/>
      <c r="K100" s="37"/>
      <c r="L100" s="36"/>
      <c r="M100" s="36"/>
    </row>
    <row r="101" spans="1:13" x14ac:dyDescent="0.35">
      <c r="A101" s="6" t="str">
        <f>IFERROR(IF(Tableau5[[#This Row],[Nom]]="","",A100+1),"")</f>
        <v/>
      </c>
      <c r="B101" s="36"/>
      <c r="C101" s="36"/>
      <c r="D101" s="35"/>
      <c r="E101" s="22" t="str">
        <f t="shared" ca="1" si="4"/>
        <v/>
      </c>
      <c r="F101" s="16" t="str">
        <f t="shared" ca="1" si="5"/>
        <v/>
      </c>
      <c r="G101" s="36"/>
      <c r="H101" s="37"/>
      <c r="I101" s="36"/>
      <c r="J101" s="37"/>
      <c r="K101" s="37"/>
      <c r="L101" s="36"/>
      <c r="M101" s="36"/>
    </row>
    <row r="102" spans="1:13" x14ac:dyDescent="0.35">
      <c r="A102" s="6" t="str">
        <f>IFERROR(IF(Tableau5[[#This Row],[Nom]]="","",A101+1),"")</f>
        <v/>
      </c>
      <c r="B102" s="36"/>
      <c r="C102" s="36"/>
      <c r="D102" s="35"/>
      <c r="E102" s="22" t="str">
        <f t="shared" ca="1" si="4"/>
        <v/>
      </c>
      <c r="F102" s="16" t="str">
        <f t="shared" ca="1" si="5"/>
        <v/>
      </c>
      <c r="G102" s="36"/>
      <c r="H102" s="37"/>
      <c r="I102" s="36"/>
      <c r="J102" s="37"/>
      <c r="K102" s="37"/>
      <c r="L102" s="36"/>
      <c r="M102" s="36"/>
    </row>
    <row r="103" spans="1:13" x14ac:dyDescent="0.35">
      <c r="A103" s="6" t="str">
        <f>IFERROR(IF(Tableau5[[#This Row],[Nom]]="","",A102+1),"")</f>
        <v/>
      </c>
      <c r="B103" s="36"/>
      <c r="C103" s="36"/>
      <c r="D103" s="35"/>
      <c r="E103" s="22" t="str">
        <f t="shared" ca="1" si="4"/>
        <v/>
      </c>
      <c r="F103" s="16" t="str">
        <f t="shared" ca="1" si="5"/>
        <v/>
      </c>
      <c r="G103" s="36"/>
      <c r="H103" s="37"/>
      <c r="I103" s="36"/>
      <c r="J103" s="37"/>
      <c r="K103" s="37"/>
      <c r="L103" s="36"/>
      <c r="M103" s="36"/>
    </row>
    <row r="104" spans="1:13" x14ac:dyDescent="0.35">
      <c r="A104" s="6" t="str">
        <f>IFERROR(IF(Tableau5[[#This Row],[Nom]]="","",A103+1),"")</f>
        <v/>
      </c>
      <c r="B104" s="36"/>
      <c r="C104" s="36"/>
      <c r="D104" s="35"/>
      <c r="E104" s="22" t="str">
        <f t="shared" ca="1" si="4"/>
        <v/>
      </c>
      <c r="F104" s="16" t="str">
        <f t="shared" ca="1" si="5"/>
        <v/>
      </c>
      <c r="G104" s="36"/>
      <c r="H104" s="37"/>
      <c r="I104" s="36"/>
      <c r="J104" s="37"/>
      <c r="K104" s="37"/>
      <c r="L104" s="36"/>
      <c r="M104" s="36"/>
    </row>
    <row r="105" spans="1:13" x14ac:dyDescent="0.35">
      <c r="A105" s="6" t="str">
        <f>IFERROR(IF(Tableau5[[#This Row],[Nom]]="","",A104+1),"")</f>
        <v/>
      </c>
      <c r="B105" s="36"/>
      <c r="C105" s="36"/>
      <c r="D105" s="35"/>
      <c r="E105" s="22" t="str">
        <f t="shared" ca="1" si="4"/>
        <v/>
      </c>
      <c r="F105" s="16" t="str">
        <f t="shared" ca="1" si="5"/>
        <v/>
      </c>
      <c r="G105" s="36"/>
      <c r="H105" s="37"/>
      <c r="I105" s="36"/>
      <c r="J105" s="37"/>
      <c r="K105" s="37"/>
      <c r="L105" s="36"/>
      <c r="M105" s="36"/>
    </row>
    <row r="106" spans="1:13" x14ac:dyDescent="0.35">
      <c r="A106" s="6" t="str">
        <f>IFERROR(IF(Tableau5[[#This Row],[Nom]]="","",A105+1),"")</f>
        <v/>
      </c>
      <c r="B106" s="36"/>
      <c r="C106" s="36"/>
      <c r="D106" s="35"/>
      <c r="E106" s="22" t="str">
        <f t="shared" ca="1" si="4"/>
        <v/>
      </c>
      <c r="F106" s="16" t="str">
        <f t="shared" ca="1" si="5"/>
        <v/>
      </c>
      <c r="G106" s="36"/>
      <c r="H106" s="37"/>
      <c r="I106" s="36"/>
      <c r="J106" s="37"/>
      <c r="K106" s="37"/>
      <c r="L106" s="36"/>
      <c r="M106" s="36"/>
    </row>
    <row r="107" spans="1:13" x14ac:dyDescent="0.35">
      <c r="A107" s="6" t="str">
        <f>IFERROR(IF(Tableau5[[#This Row],[Nom]]="","",A106+1),"")</f>
        <v/>
      </c>
      <c r="B107" s="36"/>
      <c r="C107" s="36"/>
      <c r="D107" s="35"/>
      <c r="E107" s="22" t="str">
        <f t="shared" ca="1" si="4"/>
        <v/>
      </c>
      <c r="F107" s="16" t="str">
        <f t="shared" ca="1" si="5"/>
        <v/>
      </c>
      <c r="G107" s="36"/>
      <c r="H107" s="37"/>
      <c r="I107" s="36"/>
      <c r="J107" s="37"/>
      <c r="K107" s="37"/>
      <c r="L107" s="36"/>
      <c r="M107" s="36"/>
    </row>
    <row r="108" spans="1:13" x14ac:dyDescent="0.35">
      <c r="A108" s="6" t="str">
        <f>IFERROR(IF(Tableau5[[#This Row],[Nom]]="","",A107+1),"")</f>
        <v/>
      </c>
      <c r="B108" s="36"/>
      <c r="C108" s="36"/>
      <c r="D108" s="35"/>
      <c r="E108" s="22" t="str">
        <f t="shared" ca="1" si="4"/>
        <v/>
      </c>
      <c r="F108" s="16" t="str">
        <f t="shared" ca="1" si="5"/>
        <v/>
      </c>
      <c r="G108" s="36"/>
      <c r="H108" s="37"/>
      <c r="I108" s="36"/>
      <c r="J108" s="37"/>
      <c r="K108" s="37"/>
      <c r="L108" s="36"/>
      <c r="M108" s="36"/>
    </row>
    <row r="109" spans="1:13" x14ac:dyDescent="0.35">
      <c r="A109" s="6" t="str">
        <f>IFERROR(IF(Tableau5[[#This Row],[Nom]]="","",A108+1),"")</f>
        <v/>
      </c>
      <c r="B109" s="36"/>
      <c r="C109" s="36"/>
      <c r="D109" s="35"/>
      <c r="E109" s="22" t="str">
        <f t="shared" ca="1" si="4"/>
        <v/>
      </c>
      <c r="F109" s="16" t="str">
        <f t="shared" ca="1" si="5"/>
        <v/>
      </c>
      <c r="G109" s="36"/>
      <c r="H109" s="37"/>
      <c r="I109" s="36"/>
      <c r="J109" s="37"/>
      <c r="K109" s="37"/>
      <c r="L109" s="36"/>
      <c r="M109" s="36"/>
    </row>
    <row r="110" spans="1:13" x14ac:dyDescent="0.35">
      <c r="A110" s="6" t="str">
        <f>IFERROR(IF(Tableau5[[#This Row],[Nom]]="","",A109+1),"")</f>
        <v/>
      </c>
      <c r="B110" s="36"/>
      <c r="C110" s="36"/>
      <c r="D110" s="35"/>
      <c r="E110" s="22" t="str">
        <f t="shared" ca="1" si="4"/>
        <v/>
      </c>
      <c r="F110" s="16" t="str">
        <f t="shared" ca="1" si="5"/>
        <v/>
      </c>
      <c r="G110" s="36"/>
      <c r="H110" s="37"/>
      <c r="I110" s="36"/>
      <c r="J110" s="37"/>
      <c r="K110" s="37"/>
      <c r="L110" s="36"/>
      <c r="M110" s="36"/>
    </row>
    <row r="111" spans="1:13" x14ac:dyDescent="0.35">
      <c r="A111" s="6" t="str">
        <f>IFERROR(IF(Tableau5[[#This Row],[Nom]]="","",A110+1),"")</f>
        <v/>
      </c>
      <c r="B111" s="36"/>
      <c r="C111" s="36"/>
      <c r="D111" s="35"/>
      <c r="E111" s="22" t="str">
        <f t="shared" ca="1" si="4"/>
        <v/>
      </c>
      <c r="F111" s="16" t="str">
        <f t="shared" ca="1" si="5"/>
        <v/>
      </c>
      <c r="G111" s="36"/>
      <c r="H111" s="37"/>
      <c r="I111" s="36"/>
      <c r="J111" s="37"/>
      <c r="K111" s="37"/>
      <c r="L111" s="36"/>
      <c r="M111" s="36"/>
    </row>
    <row r="112" spans="1:13" x14ac:dyDescent="0.35">
      <c r="A112" s="6" t="str">
        <f>IFERROR(IF(Tableau5[[#This Row],[Nom]]="","",A111+1),"")</f>
        <v/>
      </c>
      <c r="B112" s="36"/>
      <c r="C112" s="36"/>
      <c r="D112" s="35"/>
      <c r="E112" s="22" t="str">
        <f t="shared" ca="1" si="4"/>
        <v/>
      </c>
      <c r="F112" s="16" t="str">
        <f t="shared" ca="1" si="5"/>
        <v/>
      </c>
      <c r="G112" s="36"/>
      <c r="H112" s="37"/>
      <c r="I112" s="36"/>
      <c r="J112" s="37"/>
      <c r="K112" s="37"/>
      <c r="L112" s="36"/>
      <c r="M112" s="36"/>
    </row>
    <row r="113" spans="1:13" x14ac:dyDescent="0.35">
      <c r="A113" s="6" t="str">
        <f>IFERROR(IF(Tableau5[[#This Row],[Nom]]="","",A112+1),"")</f>
        <v/>
      </c>
      <c r="B113" s="36"/>
      <c r="C113" s="36"/>
      <c r="D113" s="35"/>
      <c r="E113" s="22" t="str">
        <f t="shared" ca="1" si="4"/>
        <v/>
      </c>
      <c r="F113" s="16" t="str">
        <f t="shared" ca="1" si="5"/>
        <v/>
      </c>
      <c r="G113" s="36"/>
      <c r="H113" s="37"/>
      <c r="I113" s="36"/>
      <c r="J113" s="37"/>
      <c r="K113" s="37"/>
      <c r="L113" s="36"/>
      <c r="M113" s="36"/>
    </row>
    <row r="114" spans="1:13" x14ac:dyDescent="0.35">
      <c r="A114" s="6" t="str">
        <f>IFERROR(IF(Tableau5[[#This Row],[Nom]]="","",A113+1),"")</f>
        <v/>
      </c>
      <c r="B114" s="36"/>
      <c r="C114" s="36"/>
      <c r="D114" s="35"/>
      <c r="E114" s="22" t="str">
        <f t="shared" ca="1" si="4"/>
        <v/>
      </c>
      <c r="F114" s="16" t="str">
        <f t="shared" ca="1" si="5"/>
        <v/>
      </c>
      <c r="G114" s="36"/>
      <c r="H114" s="37"/>
      <c r="I114" s="36"/>
      <c r="J114" s="37"/>
      <c r="K114" s="37"/>
      <c r="L114" s="36"/>
      <c r="M114" s="36"/>
    </row>
    <row r="115" spans="1:13" x14ac:dyDescent="0.35">
      <c r="A115" s="6" t="str">
        <f>IFERROR(IF(Tableau5[[#This Row],[Nom]]="","",A114+1),"")</f>
        <v/>
      </c>
      <c r="B115" s="36"/>
      <c r="C115" s="36"/>
      <c r="D115" s="35"/>
      <c r="E115" s="22" t="str">
        <f t="shared" ca="1" si="4"/>
        <v/>
      </c>
      <c r="F115" s="16" t="str">
        <f t="shared" ca="1" si="5"/>
        <v/>
      </c>
      <c r="G115" s="36"/>
      <c r="H115" s="37"/>
      <c r="I115" s="36"/>
      <c r="J115" s="37"/>
      <c r="K115" s="37"/>
      <c r="L115" s="36"/>
      <c r="M115" s="36"/>
    </row>
    <row r="116" spans="1:13" x14ac:dyDescent="0.35">
      <c r="A116" s="6" t="str">
        <f>IFERROR(IF(Tableau5[[#This Row],[Nom]]="","",A115+1),"")</f>
        <v/>
      </c>
      <c r="B116" s="36"/>
      <c r="C116" s="36"/>
      <c r="D116" s="35"/>
      <c r="E116" s="22" t="str">
        <f t="shared" ca="1" si="4"/>
        <v/>
      </c>
      <c r="F116" s="16" t="str">
        <f t="shared" ca="1" si="5"/>
        <v/>
      </c>
      <c r="G116" s="36"/>
      <c r="H116" s="37"/>
      <c r="I116" s="36"/>
      <c r="J116" s="37"/>
      <c r="K116" s="37"/>
      <c r="L116" s="36"/>
      <c r="M116" s="36"/>
    </row>
    <row r="117" spans="1:13" x14ac:dyDescent="0.35">
      <c r="A117" s="6" t="str">
        <f>IFERROR(IF(Tableau5[[#This Row],[Nom]]="","",A116+1),"")</f>
        <v/>
      </c>
      <c r="B117" s="36"/>
      <c r="C117" s="36"/>
      <c r="D117" s="35"/>
      <c r="E117" s="22" t="str">
        <f t="shared" ca="1" si="4"/>
        <v/>
      </c>
      <c r="F117" s="16" t="str">
        <f t="shared" ca="1" si="5"/>
        <v/>
      </c>
      <c r="G117" s="36"/>
      <c r="H117" s="37"/>
      <c r="I117" s="36"/>
      <c r="J117" s="37"/>
      <c r="K117" s="37"/>
      <c r="L117" s="36"/>
      <c r="M117" s="36"/>
    </row>
    <row r="118" spans="1:13" x14ac:dyDescent="0.35">
      <c r="A118" s="6" t="str">
        <f>IFERROR(IF(Tableau5[[#This Row],[Nom]]="","",A117+1),"")</f>
        <v/>
      </c>
      <c r="B118" s="36"/>
      <c r="C118" s="36"/>
      <c r="D118" s="35"/>
      <c r="E118" s="22" t="str">
        <f t="shared" ca="1" si="4"/>
        <v/>
      </c>
      <c r="F118" s="16" t="str">
        <f t="shared" ca="1" si="5"/>
        <v/>
      </c>
      <c r="G118" s="36"/>
      <c r="H118" s="37"/>
      <c r="I118" s="36"/>
      <c r="J118" s="37"/>
      <c r="K118" s="37"/>
      <c r="L118" s="36"/>
      <c r="M118" s="36"/>
    </row>
    <row r="119" spans="1:13" x14ac:dyDescent="0.35">
      <c r="A119" s="6" t="str">
        <f>IFERROR(IF(Tableau5[[#This Row],[Nom]]="","",A118+1),"")</f>
        <v/>
      </c>
      <c r="B119" s="36"/>
      <c r="C119" s="36"/>
      <c r="D119" s="35"/>
      <c r="E119" s="22" t="str">
        <f t="shared" ca="1" si="4"/>
        <v/>
      </c>
      <c r="F119" s="16" t="str">
        <f t="shared" ca="1" si="5"/>
        <v/>
      </c>
      <c r="G119" s="36"/>
      <c r="H119" s="37"/>
      <c r="I119" s="36"/>
      <c r="J119" s="37"/>
      <c r="K119" s="37"/>
      <c r="L119" s="36"/>
      <c r="M119" s="36"/>
    </row>
    <row r="120" spans="1:13" x14ac:dyDescent="0.35">
      <c r="A120" s="6" t="str">
        <f>IFERROR(IF(Tableau5[[#This Row],[Nom]]="","",A119+1),"")</f>
        <v/>
      </c>
      <c r="B120" s="36"/>
      <c r="C120" s="36"/>
      <c r="D120" s="35"/>
      <c r="E120" s="22" t="str">
        <f t="shared" ca="1" si="4"/>
        <v/>
      </c>
      <c r="F120" s="16" t="str">
        <f t="shared" ca="1" si="5"/>
        <v/>
      </c>
      <c r="G120" s="36"/>
      <c r="H120" s="37"/>
      <c r="I120" s="36"/>
      <c r="J120" s="37"/>
      <c r="K120" s="37"/>
      <c r="L120" s="36"/>
      <c r="M120" s="36"/>
    </row>
    <row r="121" spans="1:13" x14ac:dyDescent="0.35">
      <c r="A121" s="6" t="str">
        <f>IFERROR(IF(Tableau5[[#This Row],[Nom]]="","",A120+1),"")</f>
        <v/>
      </c>
      <c r="B121" s="36"/>
      <c r="C121" s="36"/>
      <c r="D121" s="35"/>
      <c r="E121" s="22" t="str">
        <f t="shared" ca="1" si="4"/>
        <v/>
      </c>
      <c r="F121" s="16" t="str">
        <f t="shared" ca="1" si="5"/>
        <v/>
      </c>
      <c r="G121" s="36"/>
      <c r="H121" s="37"/>
      <c r="I121" s="36"/>
      <c r="J121" s="37"/>
      <c r="K121" s="37"/>
      <c r="L121" s="36"/>
      <c r="M121" s="36"/>
    </row>
    <row r="122" spans="1:13" x14ac:dyDescent="0.35">
      <c r="A122" s="6" t="str">
        <f>IFERROR(IF(Tableau5[[#This Row],[Nom]]="","",A121+1),"")</f>
        <v/>
      </c>
      <c r="B122" s="36"/>
      <c r="C122" s="36"/>
      <c r="D122" s="35"/>
      <c r="E122" s="22" t="str">
        <f t="shared" ca="1" si="4"/>
        <v/>
      </c>
      <c r="F122" s="16" t="str">
        <f t="shared" ca="1" si="5"/>
        <v/>
      </c>
      <c r="G122" s="36"/>
      <c r="H122" s="37"/>
      <c r="I122" s="36"/>
      <c r="J122" s="37"/>
      <c r="K122" s="37"/>
      <c r="L122" s="36"/>
      <c r="M122" s="36"/>
    </row>
    <row r="123" spans="1:13" x14ac:dyDescent="0.35">
      <c r="A123" s="6" t="str">
        <f>IFERROR(IF(Tableau5[[#This Row],[Nom]]="","",A122+1),"")</f>
        <v/>
      </c>
      <c r="B123" s="36"/>
      <c r="C123" s="36"/>
      <c r="D123" s="35"/>
      <c r="E123" s="22" t="str">
        <f t="shared" ca="1" si="4"/>
        <v/>
      </c>
      <c r="F123" s="16" t="str">
        <f t="shared" ca="1" si="5"/>
        <v/>
      </c>
      <c r="G123" s="36"/>
      <c r="H123" s="37"/>
      <c r="I123" s="36"/>
      <c r="J123" s="37"/>
      <c r="K123" s="37"/>
      <c r="L123" s="36"/>
      <c r="M123" s="36"/>
    </row>
    <row r="124" spans="1:13" x14ac:dyDescent="0.35">
      <c r="A124" s="6" t="str">
        <f>IFERROR(IF(Tableau5[[#This Row],[Nom]]="","",A123+1),"")</f>
        <v/>
      </c>
      <c r="B124" s="36"/>
      <c r="C124" s="36"/>
      <c r="D124" s="35"/>
      <c r="E124" s="22" t="str">
        <f t="shared" ca="1" si="4"/>
        <v/>
      </c>
      <c r="F124" s="16" t="str">
        <f t="shared" ca="1" si="5"/>
        <v/>
      </c>
      <c r="G124" s="36"/>
      <c r="H124" s="37"/>
      <c r="I124" s="36"/>
      <c r="J124" s="37"/>
      <c r="K124" s="37"/>
      <c r="L124" s="36"/>
      <c r="M124" s="36"/>
    </row>
    <row r="125" spans="1:13" x14ac:dyDescent="0.35">
      <c r="A125" s="6" t="str">
        <f>IFERROR(IF(Tableau5[[#This Row],[Nom]]="","",A124+1),"")</f>
        <v/>
      </c>
      <c r="B125" s="36"/>
      <c r="C125" s="36"/>
      <c r="D125" s="35"/>
      <c r="E125" s="22" t="str">
        <f t="shared" ca="1" si="4"/>
        <v/>
      </c>
      <c r="F125" s="16" t="str">
        <f t="shared" ca="1" si="5"/>
        <v/>
      </c>
      <c r="G125" s="36"/>
      <c r="H125" s="37"/>
      <c r="I125" s="36"/>
      <c r="J125" s="37"/>
      <c r="K125" s="37"/>
      <c r="L125" s="36"/>
      <c r="M125" s="36"/>
    </row>
    <row r="126" spans="1:13" x14ac:dyDescent="0.35">
      <c r="A126" s="6" t="str">
        <f>IFERROR(IF(Tableau5[[#This Row],[Nom]]="","",A125+1),"")</f>
        <v/>
      </c>
      <c r="B126" s="36"/>
      <c r="C126" s="36"/>
      <c r="D126" s="35"/>
      <c r="E126" s="22" t="str">
        <f t="shared" ca="1" si="4"/>
        <v/>
      </c>
      <c r="F126" s="16" t="str">
        <f t="shared" ca="1" si="5"/>
        <v/>
      </c>
      <c r="G126" s="36"/>
      <c r="H126" s="37"/>
      <c r="I126" s="36"/>
      <c r="J126" s="37"/>
      <c r="K126" s="37"/>
      <c r="L126" s="36"/>
      <c r="M126" s="36"/>
    </row>
    <row r="127" spans="1:13" x14ac:dyDescent="0.35">
      <c r="A127" s="6" t="str">
        <f>IFERROR(IF(Tableau5[[#This Row],[Nom]]="","",A126+1),"")</f>
        <v/>
      </c>
      <c r="B127" s="36"/>
      <c r="C127" s="36"/>
      <c r="D127" s="35"/>
      <c r="E127" s="22" t="str">
        <f t="shared" ca="1" si="4"/>
        <v/>
      </c>
      <c r="F127" s="16" t="str">
        <f t="shared" ca="1" si="5"/>
        <v/>
      </c>
      <c r="G127" s="36"/>
      <c r="H127" s="37"/>
      <c r="I127" s="36"/>
      <c r="J127" s="37"/>
      <c r="K127" s="37"/>
      <c r="L127" s="36"/>
      <c r="M127" s="36"/>
    </row>
    <row r="128" spans="1:13" x14ac:dyDescent="0.35">
      <c r="A128" s="6" t="str">
        <f>IFERROR(IF(Tableau5[[#This Row],[Nom]]="","",A127+1),"")</f>
        <v/>
      </c>
      <c r="B128" s="36"/>
      <c r="C128" s="36"/>
      <c r="D128" s="35"/>
      <c r="E128" s="22" t="str">
        <f t="shared" ca="1" si="4"/>
        <v/>
      </c>
      <c r="F128" s="16" t="str">
        <f t="shared" ca="1" si="5"/>
        <v/>
      </c>
      <c r="G128" s="36"/>
      <c r="H128" s="37"/>
      <c r="I128" s="36"/>
      <c r="J128" s="37"/>
      <c r="K128" s="37"/>
      <c r="L128" s="36"/>
      <c r="M128" s="36"/>
    </row>
    <row r="129" spans="1:13" x14ac:dyDescent="0.35">
      <c r="A129" s="6" t="str">
        <f>IFERROR(IF(Tableau5[[#This Row],[Nom]]="","",A128+1),"")</f>
        <v/>
      </c>
      <c r="B129" s="36"/>
      <c r="C129" s="36"/>
      <c r="D129" s="35"/>
      <c r="E129" s="22" t="str">
        <f t="shared" ca="1" si="4"/>
        <v/>
      </c>
      <c r="F129" s="16" t="str">
        <f t="shared" ca="1" si="5"/>
        <v/>
      </c>
      <c r="G129" s="36"/>
      <c r="H129" s="37"/>
      <c r="I129" s="36"/>
      <c r="J129" s="37"/>
      <c r="K129" s="37"/>
      <c r="L129" s="36"/>
      <c r="M129" s="36"/>
    </row>
    <row r="130" spans="1:13" x14ac:dyDescent="0.35">
      <c r="A130" s="6" t="str">
        <f>IFERROR(IF(Tableau5[[#This Row],[Nom]]="","",A129+1),"")</f>
        <v/>
      </c>
      <c r="B130" s="36"/>
      <c r="C130" s="36"/>
      <c r="D130" s="35"/>
      <c r="E130" s="22" t="str">
        <f t="shared" ca="1" si="4"/>
        <v/>
      </c>
      <c r="F130" s="16" t="str">
        <f t="shared" ref="F130:F150" ca="1" si="6">IFERROR(YEAR(config_Colonne_Date_)&amp;"/"&amp;TEXT(config_Colonne_Date_,"mmmm"),"")</f>
        <v/>
      </c>
      <c r="G130" s="36"/>
      <c r="H130" s="37"/>
      <c r="I130" s="36"/>
      <c r="J130" s="37"/>
      <c r="K130" s="37"/>
      <c r="L130" s="36"/>
      <c r="M130" s="36"/>
    </row>
    <row r="131" spans="1:13" x14ac:dyDescent="0.35">
      <c r="A131" s="6" t="str">
        <f>IFERROR(IF(Tableau5[[#This Row],[Nom]]="","",A130+1),"")</f>
        <v/>
      </c>
      <c r="B131" s="36"/>
      <c r="C131" s="36"/>
      <c r="D131" s="35"/>
      <c r="E131" s="22" t="str">
        <f t="shared" ref="E131:E150" ca="1" si="7">IF(D131="","",IF(E131&lt;"",E131,NOW()))</f>
        <v/>
      </c>
      <c r="F131" s="16" t="str">
        <f t="shared" ca="1" si="6"/>
        <v/>
      </c>
      <c r="G131" s="36"/>
      <c r="H131" s="37"/>
      <c r="I131" s="36"/>
      <c r="J131" s="37"/>
      <c r="K131" s="37"/>
      <c r="L131" s="36"/>
      <c r="M131" s="36"/>
    </row>
    <row r="132" spans="1:13" x14ac:dyDescent="0.35">
      <c r="A132" s="6" t="str">
        <f>IFERROR(IF(Tableau5[[#This Row],[Nom]]="","",A131+1),"")</f>
        <v/>
      </c>
      <c r="B132" s="36"/>
      <c r="C132" s="36"/>
      <c r="D132" s="35"/>
      <c r="E132" s="22" t="str">
        <f t="shared" ca="1" si="7"/>
        <v/>
      </c>
      <c r="F132" s="16" t="str">
        <f t="shared" ca="1" si="6"/>
        <v/>
      </c>
      <c r="G132" s="36"/>
      <c r="H132" s="37"/>
      <c r="I132" s="36"/>
      <c r="J132" s="37"/>
      <c r="K132" s="37"/>
      <c r="L132" s="36"/>
      <c r="M132" s="36"/>
    </row>
    <row r="133" spans="1:13" x14ac:dyDescent="0.35">
      <c r="A133" s="6" t="str">
        <f>IFERROR(IF(Tableau5[[#This Row],[Nom]]="","",A132+1),"")</f>
        <v/>
      </c>
      <c r="B133" s="36"/>
      <c r="C133" s="36"/>
      <c r="D133" s="35"/>
      <c r="E133" s="22" t="str">
        <f t="shared" ca="1" si="7"/>
        <v/>
      </c>
      <c r="F133" s="16" t="str">
        <f t="shared" ca="1" si="6"/>
        <v/>
      </c>
      <c r="G133" s="36"/>
      <c r="H133" s="37"/>
      <c r="I133" s="36"/>
      <c r="J133" s="37"/>
      <c r="K133" s="37"/>
      <c r="L133" s="36"/>
      <c r="M133" s="36"/>
    </row>
    <row r="134" spans="1:13" x14ac:dyDescent="0.35">
      <c r="A134" s="6" t="str">
        <f>IFERROR(IF(Tableau5[[#This Row],[Nom]]="","",A133+1),"")</f>
        <v/>
      </c>
      <c r="B134" s="36"/>
      <c r="C134" s="36"/>
      <c r="D134" s="35"/>
      <c r="E134" s="22" t="str">
        <f t="shared" ca="1" si="7"/>
        <v/>
      </c>
      <c r="F134" s="16" t="str">
        <f t="shared" ca="1" si="6"/>
        <v/>
      </c>
      <c r="G134" s="36"/>
      <c r="H134" s="37"/>
      <c r="I134" s="36"/>
      <c r="J134" s="37"/>
      <c r="K134" s="37"/>
      <c r="L134" s="36"/>
      <c r="M134" s="36"/>
    </row>
    <row r="135" spans="1:13" x14ac:dyDescent="0.35">
      <c r="A135" s="6" t="str">
        <f>IFERROR(IF(Tableau5[[#This Row],[Nom]]="","",A134+1),"")</f>
        <v/>
      </c>
      <c r="B135" s="36"/>
      <c r="C135" s="36"/>
      <c r="D135" s="35"/>
      <c r="E135" s="22" t="str">
        <f t="shared" ca="1" si="7"/>
        <v/>
      </c>
      <c r="F135" s="16" t="str">
        <f t="shared" ca="1" si="6"/>
        <v/>
      </c>
      <c r="G135" s="36"/>
      <c r="H135" s="37"/>
      <c r="I135" s="36"/>
      <c r="J135" s="37"/>
      <c r="K135" s="37"/>
      <c r="L135" s="36"/>
      <c r="M135" s="36"/>
    </row>
    <row r="136" spans="1:13" x14ac:dyDescent="0.35">
      <c r="A136" s="6" t="str">
        <f>IFERROR(IF(Tableau5[[#This Row],[Nom]]="","",A135+1),"")</f>
        <v/>
      </c>
      <c r="B136" s="36"/>
      <c r="C136" s="36"/>
      <c r="D136" s="35"/>
      <c r="E136" s="22" t="str">
        <f t="shared" ca="1" si="7"/>
        <v/>
      </c>
      <c r="F136" s="16" t="str">
        <f t="shared" ca="1" si="6"/>
        <v/>
      </c>
      <c r="G136" s="36"/>
      <c r="H136" s="37"/>
      <c r="I136" s="36"/>
      <c r="J136" s="37"/>
      <c r="K136" s="37"/>
      <c r="L136" s="36"/>
      <c r="M136" s="36"/>
    </row>
    <row r="137" spans="1:13" x14ac:dyDescent="0.35">
      <c r="A137" s="6" t="str">
        <f>IFERROR(IF(Tableau5[[#This Row],[Nom]]="","",A136+1),"")</f>
        <v/>
      </c>
      <c r="B137" s="36"/>
      <c r="C137" s="36"/>
      <c r="D137" s="35"/>
      <c r="E137" s="22" t="str">
        <f t="shared" ca="1" si="7"/>
        <v/>
      </c>
      <c r="F137" s="16" t="str">
        <f t="shared" ca="1" si="6"/>
        <v/>
      </c>
      <c r="G137" s="36"/>
      <c r="H137" s="37"/>
      <c r="I137" s="36"/>
      <c r="J137" s="37"/>
      <c r="K137" s="37"/>
      <c r="L137" s="36"/>
      <c r="M137" s="36"/>
    </row>
    <row r="138" spans="1:13" x14ac:dyDescent="0.35">
      <c r="A138" s="6" t="str">
        <f>IFERROR(IF(Tableau5[[#This Row],[Nom]]="","",A137+1),"")</f>
        <v/>
      </c>
      <c r="B138" s="36"/>
      <c r="C138" s="36"/>
      <c r="D138" s="35"/>
      <c r="E138" s="22" t="str">
        <f t="shared" ca="1" si="7"/>
        <v/>
      </c>
      <c r="F138" s="16" t="str">
        <f t="shared" ca="1" si="6"/>
        <v/>
      </c>
      <c r="G138" s="36"/>
      <c r="H138" s="37"/>
      <c r="I138" s="36"/>
      <c r="J138" s="37"/>
      <c r="K138" s="37"/>
      <c r="L138" s="36"/>
      <c r="M138" s="36"/>
    </row>
    <row r="139" spans="1:13" x14ac:dyDescent="0.35">
      <c r="A139" s="6" t="str">
        <f>IFERROR(IF(Tableau5[[#This Row],[Nom]]="","",A138+1),"")</f>
        <v/>
      </c>
      <c r="B139" s="36"/>
      <c r="C139" s="36"/>
      <c r="D139" s="35"/>
      <c r="E139" s="22" t="str">
        <f t="shared" ca="1" si="7"/>
        <v/>
      </c>
      <c r="F139" s="16" t="str">
        <f t="shared" ca="1" si="6"/>
        <v/>
      </c>
      <c r="G139" s="36"/>
      <c r="H139" s="37"/>
      <c r="I139" s="36"/>
      <c r="J139" s="37"/>
      <c r="K139" s="37"/>
      <c r="L139" s="36"/>
      <c r="M139" s="36"/>
    </row>
    <row r="140" spans="1:13" x14ac:dyDescent="0.35">
      <c r="A140" s="6" t="str">
        <f>IFERROR(IF(Tableau5[[#This Row],[Nom]]="","",A139+1),"")</f>
        <v/>
      </c>
      <c r="B140" s="36"/>
      <c r="C140" s="36"/>
      <c r="D140" s="35"/>
      <c r="E140" s="22" t="str">
        <f t="shared" ca="1" si="7"/>
        <v/>
      </c>
      <c r="F140" s="16" t="str">
        <f t="shared" ca="1" si="6"/>
        <v/>
      </c>
      <c r="G140" s="36"/>
      <c r="H140" s="37"/>
      <c r="I140" s="36"/>
      <c r="J140" s="37"/>
      <c r="K140" s="37"/>
      <c r="L140" s="36"/>
      <c r="M140" s="36"/>
    </row>
    <row r="141" spans="1:13" x14ac:dyDescent="0.35">
      <c r="A141" s="6" t="str">
        <f>IFERROR(IF(Tableau5[[#This Row],[Nom]]="","",A140+1),"")</f>
        <v/>
      </c>
      <c r="B141" s="36"/>
      <c r="C141" s="36"/>
      <c r="D141" s="35"/>
      <c r="E141" s="22" t="str">
        <f t="shared" ca="1" si="7"/>
        <v/>
      </c>
      <c r="F141" s="16" t="str">
        <f t="shared" ca="1" si="6"/>
        <v/>
      </c>
      <c r="G141" s="36"/>
      <c r="H141" s="37"/>
      <c r="I141" s="36"/>
      <c r="J141" s="37"/>
      <c r="K141" s="37"/>
      <c r="L141" s="36"/>
      <c r="M141" s="36"/>
    </row>
    <row r="142" spans="1:13" x14ac:dyDescent="0.35">
      <c r="A142" s="6" t="str">
        <f>IFERROR(IF(Tableau5[[#This Row],[Nom]]="","",A141+1),"")</f>
        <v/>
      </c>
      <c r="B142" s="36"/>
      <c r="C142" s="36"/>
      <c r="D142" s="35"/>
      <c r="E142" s="22" t="str">
        <f t="shared" ca="1" si="7"/>
        <v/>
      </c>
      <c r="F142" s="16" t="str">
        <f t="shared" ca="1" si="6"/>
        <v/>
      </c>
      <c r="G142" s="36"/>
      <c r="H142" s="37"/>
      <c r="I142" s="36"/>
      <c r="J142" s="37"/>
      <c r="K142" s="37"/>
      <c r="L142" s="36"/>
      <c r="M142" s="36"/>
    </row>
    <row r="143" spans="1:13" x14ac:dyDescent="0.35">
      <c r="A143" s="6" t="str">
        <f>IFERROR(IF(Tableau5[[#This Row],[Nom]]="","",A142+1),"")</f>
        <v/>
      </c>
      <c r="B143" s="36"/>
      <c r="C143" s="36"/>
      <c r="D143" s="35"/>
      <c r="E143" s="22" t="str">
        <f t="shared" ca="1" si="7"/>
        <v/>
      </c>
      <c r="F143" s="16" t="str">
        <f t="shared" ca="1" si="6"/>
        <v/>
      </c>
      <c r="G143" s="36"/>
      <c r="H143" s="37"/>
      <c r="I143" s="36"/>
      <c r="J143" s="37"/>
      <c r="K143" s="37"/>
      <c r="L143" s="36"/>
      <c r="M143" s="36"/>
    </row>
    <row r="144" spans="1:13" x14ac:dyDescent="0.35">
      <c r="A144" s="6" t="str">
        <f>IFERROR(IF(Tableau5[[#This Row],[Nom]]="","",A143+1),"")</f>
        <v/>
      </c>
      <c r="B144" s="36"/>
      <c r="C144" s="36"/>
      <c r="D144" s="35"/>
      <c r="E144" s="22" t="str">
        <f t="shared" ca="1" si="7"/>
        <v/>
      </c>
      <c r="F144" s="16" t="str">
        <f t="shared" ca="1" si="6"/>
        <v/>
      </c>
      <c r="G144" s="36"/>
      <c r="H144" s="37"/>
      <c r="I144" s="36"/>
      <c r="J144" s="37"/>
      <c r="K144" s="37"/>
      <c r="L144" s="36"/>
      <c r="M144" s="36"/>
    </row>
    <row r="145" spans="1:13" x14ac:dyDescent="0.35">
      <c r="A145" s="6" t="str">
        <f>IFERROR(IF(Tableau5[[#This Row],[Nom]]="","",A144+1),"")</f>
        <v/>
      </c>
      <c r="B145" s="36"/>
      <c r="C145" s="36"/>
      <c r="D145" s="35"/>
      <c r="E145" s="22" t="str">
        <f t="shared" ca="1" si="7"/>
        <v/>
      </c>
      <c r="F145" s="16" t="str">
        <f t="shared" ca="1" si="6"/>
        <v/>
      </c>
      <c r="G145" s="36"/>
      <c r="H145" s="37"/>
      <c r="I145" s="36"/>
      <c r="J145" s="37"/>
      <c r="K145" s="37"/>
      <c r="L145" s="36"/>
      <c r="M145" s="36"/>
    </row>
    <row r="146" spans="1:13" x14ac:dyDescent="0.35">
      <c r="A146" s="6" t="str">
        <f>IFERROR(IF(Tableau5[[#This Row],[Nom]]="","",A145+1),"")</f>
        <v/>
      </c>
      <c r="B146" s="36"/>
      <c r="C146" s="36"/>
      <c r="D146" s="35"/>
      <c r="E146" s="22" t="str">
        <f t="shared" ca="1" si="7"/>
        <v/>
      </c>
      <c r="F146" s="16" t="str">
        <f t="shared" ca="1" si="6"/>
        <v/>
      </c>
      <c r="G146" s="36"/>
      <c r="H146" s="37"/>
      <c r="I146" s="36"/>
      <c r="J146" s="37"/>
      <c r="K146" s="37"/>
      <c r="L146" s="36"/>
      <c r="M146" s="36"/>
    </row>
    <row r="147" spans="1:13" x14ac:dyDescent="0.35">
      <c r="A147" s="6" t="str">
        <f>IFERROR(IF(Tableau5[[#This Row],[Nom]]="","",A146+1),"")</f>
        <v/>
      </c>
      <c r="B147" s="36"/>
      <c r="C147" s="36"/>
      <c r="D147" s="35"/>
      <c r="E147" s="22" t="str">
        <f t="shared" ca="1" si="7"/>
        <v/>
      </c>
      <c r="F147" s="16" t="str">
        <f t="shared" ca="1" si="6"/>
        <v/>
      </c>
      <c r="G147" s="36"/>
      <c r="H147" s="37"/>
      <c r="I147" s="36"/>
      <c r="J147" s="37"/>
      <c r="K147" s="37"/>
      <c r="L147" s="36"/>
      <c r="M147" s="36"/>
    </row>
    <row r="148" spans="1:13" x14ac:dyDescent="0.35">
      <c r="A148" s="6" t="str">
        <f>IFERROR(IF(Tableau5[[#This Row],[Nom]]="","",A147+1),"")</f>
        <v/>
      </c>
      <c r="B148" s="36"/>
      <c r="C148" s="36"/>
      <c r="D148" s="35"/>
      <c r="E148" s="22" t="str">
        <f t="shared" ca="1" si="7"/>
        <v/>
      </c>
      <c r="F148" s="16" t="str">
        <f t="shared" ca="1" si="6"/>
        <v/>
      </c>
      <c r="G148" s="36"/>
      <c r="H148" s="37"/>
      <c r="I148" s="36"/>
      <c r="J148" s="37"/>
      <c r="K148" s="37"/>
      <c r="L148" s="36"/>
      <c r="M148" s="36"/>
    </row>
    <row r="149" spans="1:13" x14ac:dyDescent="0.35">
      <c r="A149" s="6" t="str">
        <f>IFERROR(IF(Tableau5[[#This Row],[Nom]]="","",A148+1),"")</f>
        <v/>
      </c>
      <c r="B149" s="36"/>
      <c r="C149" s="36"/>
      <c r="D149" s="35"/>
      <c r="E149" s="22" t="str">
        <f t="shared" ca="1" si="7"/>
        <v/>
      </c>
      <c r="F149" s="16" t="str">
        <f t="shared" ca="1" si="6"/>
        <v/>
      </c>
      <c r="G149" s="36"/>
      <c r="H149" s="37"/>
      <c r="I149" s="36"/>
      <c r="J149" s="37"/>
      <c r="K149" s="37"/>
      <c r="L149" s="36"/>
      <c r="M149" s="36"/>
    </row>
    <row r="150" spans="1:13" x14ac:dyDescent="0.35">
      <c r="A150" s="6" t="str">
        <f>IFERROR(IF(Tableau5[[#This Row],[Nom]]="","",A149+1),"")</f>
        <v/>
      </c>
      <c r="B150" s="36"/>
      <c r="C150" s="36"/>
      <c r="D150" s="35"/>
      <c r="E150" s="22" t="str">
        <f t="shared" ca="1" si="7"/>
        <v/>
      </c>
      <c r="F150" s="16" t="str">
        <f t="shared" ca="1" si="6"/>
        <v/>
      </c>
      <c r="G150" s="36"/>
      <c r="H150" s="37"/>
      <c r="I150" s="36"/>
      <c r="J150" s="37"/>
      <c r="K150" s="37"/>
      <c r="L150" s="36"/>
      <c r="M150" s="36"/>
    </row>
  </sheetData>
  <sheetProtection algorithmName="SHA-512" hashValue="F4HmQntvvlmDcN+r1txxYY/+c3d0MV3nxZTYfqQtfQPNFj3J2zlGQInx2XEtRQVu5mZkwIxbhXH8nWApqkBeBw==" saltValue="gGNXN5MCmyKMTi4MLmUAGw==" spinCount="100000" sheet="1" objects="1" scenarios="1"/>
  <dataValidations count="1">
    <dataValidation type="whole" allowBlank="1" showInputMessage="1" showErrorMessage="1" sqref="D2:D150" xr:uid="{00000000-0002-0000-0000-000000000000}">
      <formula1>0</formula1>
      <formula2>1000000</formula2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199E5-BD19-4303-AF3D-755468A8CFA3}">
  <sheetPr>
    <tabColor rgb="FF00B050"/>
  </sheetPr>
  <dimension ref="A1:BD43"/>
  <sheetViews>
    <sheetView showGridLines="0" showRowColHeaders="0" showZeros="0" topLeftCell="A9" workbookViewId="0">
      <pane xSplit="5" ySplit="1" topLeftCell="F10" activePane="bottomRight" state="frozen"/>
      <selection activeCell="A9" sqref="A9"/>
      <selection pane="topRight" activeCell="F9" sqref="F9"/>
      <selection pane="bottomLeft" activeCell="A10" sqref="A10"/>
      <selection pane="bottomRight" activeCell="F10" sqref="F10"/>
    </sheetView>
  </sheetViews>
  <sheetFormatPr baseColWidth="10" defaultColWidth="10.7265625" defaultRowHeight="14.5" x14ac:dyDescent="0.35"/>
  <cols>
    <col min="1" max="1" width="5" customWidth="1"/>
    <col min="2" max="2" width="5.26953125" customWidth="1"/>
    <col min="3" max="3" width="21.08984375" customWidth="1"/>
    <col min="4" max="5" width="0" hidden="1" customWidth="1"/>
    <col min="8" max="11" width="7" customWidth="1"/>
    <col min="12" max="42" width="5.54296875" customWidth="1"/>
    <col min="44" max="44" width="14.08984375" customWidth="1"/>
    <col min="45" max="45" width="13.453125" bestFit="1" customWidth="1"/>
    <col min="46" max="46" width="19.54296875" customWidth="1"/>
    <col min="47" max="47" width="15.90625" bestFit="1" customWidth="1"/>
    <col min="48" max="48" width="16" bestFit="1" customWidth="1"/>
    <col min="49" max="49" width="19.08984375" customWidth="1"/>
    <col min="50" max="50" width="15.6328125" bestFit="1" customWidth="1"/>
    <col min="51" max="51" width="12.6328125" bestFit="1" customWidth="1"/>
    <col min="52" max="52" width="13.26953125" bestFit="1" customWidth="1"/>
    <col min="55" max="55" width="20.1796875" customWidth="1"/>
  </cols>
  <sheetData>
    <row r="1" spans="1:56" hidden="1" x14ac:dyDescent="0.35"/>
    <row r="2" spans="1:56" hidden="1" x14ac:dyDescent="0.35"/>
    <row r="3" spans="1:56" hidden="1" x14ac:dyDescent="0.35"/>
    <row r="4" spans="1:56" hidden="1" x14ac:dyDescent="0.35"/>
    <row r="5" spans="1:56" ht="53.15" hidden="1" customHeight="1" x14ac:dyDescent="0.35"/>
    <row r="6" spans="1:56" ht="65.150000000000006" hidden="1" customHeight="1" x14ac:dyDescent="0.35">
      <c r="A6" s="27"/>
      <c r="B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9"/>
      <c r="BA6" s="27"/>
      <c r="BB6" s="27"/>
      <c r="BC6" s="29"/>
      <c r="BD6" s="27"/>
    </row>
    <row r="7" spans="1:56" hidden="1" x14ac:dyDescent="0.35">
      <c r="A7" s="27"/>
      <c r="B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9"/>
      <c r="BA7" s="27"/>
      <c r="BB7" s="27"/>
      <c r="BC7" s="29"/>
      <c r="BD7" s="27"/>
    </row>
    <row r="8" spans="1:56" ht="53.5" hidden="1" customHeight="1" x14ac:dyDescent="0.35">
      <c r="A8" s="27"/>
      <c r="B8" s="27"/>
      <c r="C8" s="12">
        <v>7</v>
      </c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9"/>
      <c r="BA8" s="27"/>
      <c r="BB8" s="27"/>
      <c r="BC8" s="29"/>
      <c r="BD8" s="27"/>
    </row>
    <row r="9" spans="1:56" ht="57.5" x14ac:dyDescent="0.35">
      <c r="A9" s="27"/>
      <c r="B9" s="27"/>
      <c r="C9" s="71" t="s">
        <v>68</v>
      </c>
      <c r="D9" s="27"/>
      <c r="E9" s="27"/>
      <c r="F9" s="27"/>
      <c r="G9" s="27"/>
      <c r="H9" s="27"/>
      <c r="I9" s="27"/>
      <c r="J9" s="27"/>
      <c r="L9" s="1">
        <f>DATE(C10,C8,1)</f>
        <v>43282</v>
      </c>
      <c r="M9" s="1">
        <f t="shared" ref="M9:AP9" si="0">IF(L9="","",IF(MONTH(L9+1)=$C$8,L9+1,""))</f>
        <v>43283</v>
      </c>
      <c r="N9" s="1">
        <f t="shared" si="0"/>
        <v>43284</v>
      </c>
      <c r="O9" s="1">
        <f t="shared" si="0"/>
        <v>43285</v>
      </c>
      <c r="P9" s="1">
        <f t="shared" si="0"/>
        <v>43286</v>
      </c>
      <c r="Q9" s="1">
        <f t="shared" si="0"/>
        <v>43287</v>
      </c>
      <c r="R9" s="1">
        <f t="shared" si="0"/>
        <v>43288</v>
      </c>
      <c r="S9" s="1">
        <f t="shared" si="0"/>
        <v>43289</v>
      </c>
      <c r="T9" s="1">
        <f t="shared" si="0"/>
        <v>43290</v>
      </c>
      <c r="U9" s="1">
        <f t="shared" si="0"/>
        <v>43291</v>
      </c>
      <c r="V9" s="1">
        <f t="shared" si="0"/>
        <v>43292</v>
      </c>
      <c r="W9" s="1">
        <f t="shared" si="0"/>
        <v>43293</v>
      </c>
      <c r="X9" s="1">
        <f t="shared" si="0"/>
        <v>43294</v>
      </c>
      <c r="Y9" s="1">
        <f t="shared" si="0"/>
        <v>43295</v>
      </c>
      <c r="Z9" s="1">
        <f t="shared" si="0"/>
        <v>43296</v>
      </c>
      <c r="AA9" s="1">
        <f t="shared" si="0"/>
        <v>43297</v>
      </c>
      <c r="AB9" s="1">
        <f t="shared" si="0"/>
        <v>43298</v>
      </c>
      <c r="AC9" s="1">
        <f t="shared" si="0"/>
        <v>43299</v>
      </c>
      <c r="AD9" s="1">
        <f t="shared" si="0"/>
        <v>43300</v>
      </c>
      <c r="AE9" s="1">
        <f t="shared" si="0"/>
        <v>43301</v>
      </c>
      <c r="AF9" s="1">
        <f t="shared" si="0"/>
        <v>43302</v>
      </c>
      <c r="AG9" s="1">
        <f t="shared" si="0"/>
        <v>43303</v>
      </c>
      <c r="AH9" s="1">
        <f t="shared" si="0"/>
        <v>43304</v>
      </c>
      <c r="AI9" s="1">
        <f t="shared" si="0"/>
        <v>43305</v>
      </c>
      <c r="AJ9" s="1">
        <f t="shared" si="0"/>
        <v>43306</v>
      </c>
      <c r="AK9" s="1">
        <f t="shared" si="0"/>
        <v>43307</v>
      </c>
      <c r="AL9" s="1">
        <f t="shared" si="0"/>
        <v>43308</v>
      </c>
      <c r="AM9" s="1">
        <f t="shared" si="0"/>
        <v>43309</v>
      </c>
      <c r="AN9" s="1">
        <f t="shared" si="0"/>
        <v>43310</v>
      </c>
      <c r="AO9" s="1">
        <f t="shared" si="0"/>
        <v>43311</v>
      </c>
      <c r="AP9" s="1">
        <f t="shared" si="0"/>
        <v>43312</v>
      </c>
      <c r="AQ9" s="27"/>
      <c r="AR9" s="27"/>
      <c r="AS9" s="27"/>
      <c r="AT9" s="71" t="s">
        <v>68</v>
      </c>
      <c r="AU9" s="58"/>
      <c r="AV9" s="58"/>
      <c r="AW9" s="71" t="s">
        <v>68</v>
      </c>
      <c r="AX9" s="58"/>
      <c r="AY9" s="58"/>
      <c r="AZ9" s="60"/>
      <c r="BA9" s="58"/>
      <c r="BB9" s="58"/>
      <c r="BC9" s="71" t="s">
        <v>68</v>
      </c>
      <c r="BD9" s="27"/>
    </row>
    <row r="10" spans="1:56" ht="70" x14ac:dyDescent="1.35">
      <c r="A10" s="27"/>
      <c r="B10" s="27"/>
      <c r="C10" s="13" t="s">
        <v>76</v>
      </c>
      <c r="D10" s="27"/>
      <c r="E10" s="27"/>
      <c r="F10" s="27"/>
      <c r="G10" s="27"/>
      <c r="H10" s="27"/>
      <c r="I10" s="27"/>
      <c r="J10" s="27"/>
      <c r="K10" s="75" t="s">
        <v>35</v>
      </c>
      <c r="L10" s="104" t="str">
        <f>TEXT(L9,"Mmmm")</f>
        <v>juillet</v>
      </c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27"/>
      <c r="AR10" s="27"/>
      <c r="AS10" s="27"/>
      <c r="AT10" s="27"/>
      <c r="AU10" s="27"/>
      <c r="AV10" s="27"/>
      <c r="AW10" s="27"/>
      <c r="AX10" s="27"/>
      <c r="AY10" s="27"/>
      <c r="AZ10" s="29"/>
      <c r="BA10" s="27"/>
      <c r="BB10" s="27"/>
      <c r="BC10" s="29"/>
      <c r="BD10" s="27"/>
    </row>
    <row r="11" spans="1:56" ht="17.5" customHeight="1" thickBot="1" x14ac:dyDescent="0.4">
      <c r="A11" s="99">
        <f ca="1">TODAY()</f>
        <v>43286</v>
      </c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79" t="str">
        <f t="shared" ref="L11:AP11" si="1">IFERROR(IF(L13,"S "&amp;_xlfn.ISOWEEKNUM(L9),""),"")</f>
        <v>S 26</v>
      </c>
      <c r="M11" s="79" t="str">
        <f t="shared" si="1"/>
        <v>S 27</v>
      </c>
      <c r="N11" s="79" t="str">
        <f t="shared" si="1"/>
        <v>S 27</v>
      </c>
      <c r="O11" s="79" t="str">
        <f t="shared" si="1"/>
        <v>S 27</v>
      </c>
      <c r="P11" s="79" t="str">
        <f t="shared" si="1"/>
        <v>S 27</v>
      </c>
      <c r="Q11" s="79" t="str">
        <f t="shared" si="1"/>
        <v>S 27</v>
      </c>
      <c r="R11" s="79" t="str">
        <f t="shared" si="1"/>
        <v>S 27</v>
      </c>
      <c r="S11" s="79" t="str">
        <f t="shared" si="1"/>
        <v>S 27</v>
      </c>
      <c r="T11" s="79" t="str">
        <f t="shared" si="1"/>
        <v>S 28</v>
      </c>
      <c r="U11" s="79" t="str">
        <f t="shared" si="1"/>
        <v>S 28</v>
      </c>
      <c r="V11" s="79" t="str">
        <f t="shared" si="1"/>
        <v>S 28</v>
      </c>
      <c r="W11" s="79" t="str">
        <f t="shared" si="1"/>
        <v>S 28</v>
      </c>
      <c r="X11" s="79" t="str">
        <f t="shared" si="1"/>
        <v>S 28</v>
      </c>
      <c r="Y11" s="79" t="str">
        <f t="shared" si="1"/>
        <v>S 28</v>
      </c>
      <c r="Z11" s="79" t="str">
        <f t="shared" si="1"/>
        <v>S 28</v>
      </c>
      <c r="AA11" s="79" t="str">
        <f t="shared" si="1"/>
        <v>S 29</v>
      </c>
      <c r="AB11" s="79" t="str">
        <f t="shared" si="1"/>
        <v>S 29</v>
      </c>
      <c r="AC11" s="79" t="str">
        <f t="shared" si="1"/>
        <v>S 29</v>
      </c>
      <c r="AD11" s="79" t="str">
        <f t="shared" si="1"/>
        <v>S 29</v>
      </c>
      <c r="AE11" s="79" t="str">
        <f t="shared" si="1"/>
        <v>S 29</v>
      </c>
      <c r="AF11" s="79" t="str">
        <f t="shared" si="1"/>
        <v>S 29</v>
      </c>
      <c r="AG11" s="79" t="str">
        <f t="shared" si="1"/>
        <v>S 29</v>
      </c>
      <c r="AH11" s="79" t="str">
        <f t="shared" si="1"/>
        <v>S 30</v>
      </c>
      <c r="AI11" s="79" t="str">
        <f t="shared" si="1"/>
        <v>S 30</v>
      </c>
      <c r="AJ11" s="79" t="str">
        <f t="shared" si="1"/>
        <v>S 30</v>
      </c>
      <c r="AK11" s="79" t="str">
        <f t="shared" si="1"/>
        <v>S 30</v>
      </c>
      <c r="AL11" s="79" t="str">
        <f t="shared" si="1"/>
        <v>S 30</v>
      </c>
      <c r="AM11" s="79" t="str">
        <f t="shared" si="1"/>
        <v>S 30</v>
      </c>
      <c r="AN11" s="79" t="str">
        <f t="shared" si="1"/>
        <v>S 30</v>
      </c>
      <c r="AO11" s="79" t="str">
        <f t="shared" si="1"/>
        <v>S 31</v>
      </c>
      <c r="AP11" s="80" t="str">
        <f t="shared" si="1"/>
        <v>S 31</v>
      </c>
      <c r="AQ11" s="27"/>
      <c r="AR11" s="27"/>
      <c r="AS11" s="27"/>
      <c r="AT11" s="27"/>
      <c r="AU11" s="27"/>
      <c r="AV11" s="27"/>
      <c r="AW11" s="27"/>
      <c r="AX11" s="27"/>
      <c r="AY11" s="27"/>
      <c r="AZ11" s="29"/>
      <c r="BA11" s="27"/>
      <c r="BB11" s="27"/>
      <c r="BC11" s="29"/>
      <c r="BD11" s="27"/>
    </row>
    <row r="12" spans="1:56" ht="18.649999999999999" customHeight="1" thickBot="1" x14ac:dyDescent="0.4">
      <c r="A12" s="27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3">
        <f t="shared" ref="L12:AL12" si="2">DAY(L9)</f>
        <v>1</v>
      </c>
      <c r="M12" s="3">
        <f t="shared" si="2"/>
        <v>2</v>
      </c>
      <c r="N12" s="3">
        <f t="shared" si="2"/>
        <v>3</v>
      </c>
      <c r="O12" s="3">
        <f t="shared" si="2"/>
        <v>4</v>
      </c>
      <c r="P12" s="3">
        <f t="shared" si="2"/>
        <v>5</v>
      </c>
      <c r="Q12" s="3">
        <f t="shared" si="2"/>
        <v>6</v>
      </c>
      <c r="R12" s="3">
        <f t="shared" si="2"/>
        <v>7</v>
      </c>
      <c r="S12" s="3">
        <f t="shared" si="2"/>
        <v>8</v>
      </c>
      <c r="T12" s="3">
        <f t="shared" si="2"/>
        <v>9</v>
      </c>
      <c r="U12" s="3">
        <f t="shared" si="2"/>
        <v>10</v>
      </c>
      <c r="V12" s="3">
        <f t="shared" si="2"/>
        <v>11</v>
      </c>
      <c r="W12" s="3">
        <f t="shared" si="2"/>
        <v>12</v>
      </c>
      <c r="X12" s="3">
        <f t="shared" si="2"/>
        <v>13</v>
      </c>
      <c r="Y12" s="3">
        <f t="shared" si="2"/>
        <v>14</v>
      </c>
      <c r="Z12" s="3">
        <f t="shared" si="2"/>
        <v>15</v>
      </c>
      <c r="AA12" s="3">
        <f t="shared" si="2"/>
        <v>16</v>
      </c>
      <c r="AB12" s="3">
        <f t="shared" si="2"/>
        <v>17</v>
      </c>
      <c r="AC12" s="3">
        <f t="shared" si="2"/>
        <v>18</v>
      </c>
      <c r="AD12" s="3">
        <f t="shared" si="2"/>
        <v>19</v>
      </c>
      <c r="AE12" s="3">
        <f t="shared" si="2"/>
        <v>20</v>
      </c>
      <c r="AF12" s="3">
        <f t="shared" si="2"/>
        <v>21</v>
      </c>
      <c r="AG12" s="3">
        <f t="shared" si="2"/>
        <v>22</v>
      </c>
      <c r="AH12" s="3">
        <f t="shared" si="2"/>
        <v>23</v>
      </c>
      <c r="AI12" s="3">
        <f t="shared" si="2"/>
        <v>24</v>
      </c>
      <c r="AJ12" s="3">
        <f t="shared" si="2"/>
        <v>25</v>
      </c>
      <c r="AK12" s="3">
        <f t="shared" si="2"/>
        <v>26</v>
      </c>
      <c r="AL12" s="3">
        <f t="shared" si="2"/>
        <v>27</v>
      </c>
      <c r="AM12" s="3">
        <f>IFERROR(DAY(AM9),"")</f>
        <v>28</v>
      </c>
      <c r="AN12" s="3">
        <f>IFERROR(DAY(AN9),"")</f>
        <v>29</v>
      </c>
      <c r="AO12" s="3">
        <f>IFERROR(DAY(AO9),"")</f>
        <v>30</v>
      </c>
      <c r="AP12" s="44">
        <f>IFERROR(DAY(AP9),"")</f>
        <v>31</v>
      </c>
      <c r="AQ12" s="27"/>
      <c r="AR12" s="27"/>
      <c r="AS12" s="27"/>
      <c r="AT12" s="27"/>
      <c r="AU12" s="27"/>
      <c r="AV12" s="27"/>
      <c r="AW12" s="27"/>
      <c r="AX12" s="27"/>
      <c r="AY12" s="27"/>
      <c r="AZ12" s="29"/>
      <c r="BA12" s="27"/>
      <c r="BB12" s="27"/>
      <c r="BC12" s="29"/>
      <c r="BD12" s="27"/>
    </row>
    <row r="13" spans="1:56" ht="29.5" thickBot="1" x14ac:dyDescent="0.4">
      <c r="A13" s="81" t="s">
        <v>53</v>
      </c>
      <c r="B13" s="81" t="s">
        <v>0</v>
      </c>
      <c r="C13" s="81" t="s">
        <v>1</v>
      </c>
      <c r="D13" s="82" t="s">
        <v>2</v>
      </c>
      <c r="E13" s="82" t="s">
        <v>3</v>
      </c>
      <c r="F13" s="81" t="s">
        <v>4</v>
      </c>
      <c r="G13" s="83" t="s">
        <v>5</v>
      </c>
      <c r="H13" s="84" t="s">
        <v>60</v>
      </c>
      <c r="I13" s="85" t="s">
        <v>6</v>
      </c>
      <c r="J13" s="86" t="s">
        <v>58</v>
      </c>
      <c r="K13" s="87" t="s">
        <v>59</v>
      </c>
      <c r="L13" s="4">
        <f t="shared" ref="L13:AP13" si="3">IFERROR(WEEKDAY(L9),"")</f>
        <v>1</v>
      </c>
      <c r="M13" s="4">
        <f t="shared" si="3"/>
        <v>2</v>
      </c>
      <c r="N13" s="4">
        <f t="shared" si="3"/>
        <v>3</v>
      </c>
      <c r="O13" s="4">
        <f t="shared" si="3"/>
        <v>4</v>
      </c>
      <c r="P13" s="4">
        <f t="shared" si="3"/>
        <v>5</v>
      </c>
      <c r="Q13" s="4">
        <f t="shared" si="3"/>
        <v>6</v>
      </c>
      <c r="R13" s="4">
        <f t="shared" si="3"/>
        <v>7</v>
      </c>
      <c r="S13" s="4">
        <f t="shared" si="3"/>
        <v>1</v>
      </c>
      <c r="T13" s="4">
        <f t="shared" si="3"/>
        <v>2</v>
      </c>
      <c r="U13" s="4">
        <f t="shared" si="3"/>
        <v>3</v>
      </c>
      <c r="V13" s="4">
        <f t="shared" si="3"/>
        <v>4</v>
      </c>
      <c r="W13" s="4">
        <f t="shared" si="3"/>
        <v>5</v>
      </c>
      <c r="X13" s="4">
        <f t="shared" si="3"/>
        <v>6</v>
      </c>
      <c r="Y13" s="4">
        <f t="shared" si="3"/>
        <v>7</v>
      </c>
      <c r="Z13" s="4">
        <f t="shared" si="3"/>
        <v>1</v>
      </c>
      <c r="AA13" s="4">
        <f t="shared" si="3"/>
        <v>2</v>
      </c>
      <c r="AB13" s="4">
        <f t="shared" si="3"/>
        <v>3</v>
      </c>
      <c r="AC13" s="4">
        <f t="shared" si="3"/>
        <v>4</v>
      </c>
      <c r="AD13" s="4">
        <f t="shared" si="3"/>
        <v>5</v>
      </c>
      <c r="AE13" s="4">
        <f t="shared" si="3"/>
        <v>6</v>
      </c>
      <c r="AF13" s="4">
        <f t="shared" si="3"/>
        <v>7</v>
      </c>
      <c r="AG13" s="4">
        <f t="shared" si="3"/>
        <v>1</v>
      </c>
      <c r="AH13" s="4">
        <f t="shared" si="3"/>
        <v>2</v>
      </c>
      <c r="AI13" s="4">
        <f t="shared" si="3"/>
        <v>3</v>
      </c>
      <c r="AJ13" s="4">
        <f t="shared" si="3"/>
        <v>4</v>
      </c>
      <c r="AK13" s="4">
        <f t="shared" si="3"/>
        <v>5</v>
      </c>
      <c r="AL13" s="4">
        <f t="shared" si="3"/>
        <v>6</v>
      </c>
      <c r="AM13" s="4">
        <f t="shared" si="3"/>
        <v>7</v>
      </c>
      <c r="AN13" s="4">
        <f t="shared" si="3"/>
        <v>1</v>
      </c>
      <c r="AO13" s="4">
        <f t="shared" si="3"/>
        <v>2</v>
      </c>
      <c r="AP13" s="43">
        <f t="shared" si="3"/>
        <v>3</v>
      </c>
      <c r="AQ13" s="27"/>
      <c r="AR13" s="81" t="s">
        <v>24</v>
      </c>
      <c r="AS13" s="81" t="s">
        <v>20</v>
      </c>
      <c r="AT13" s="81" t="s">
        <v>21</v>
      </c>
      <c r="AU13" s="81" t="s">
        <v>25</v>
      </c>
      <c r="AV13" s="81" t="s">
        <v>26</v>
      </c>
      <c r="AW13" s="81" t="s">
        <v>27</v>
      </c>
      <c r="AX13" s="81" t="s">
        <v>28</v>
      </c>
      <c r="AY13" s="81" t="s">
        <v>29</v>
      </c>
      <c r="AZ13" s="83" t="s">
        <v>30</v>
      </c>
      <c r="BA13" s="81" t="s">
        <v>31</v>
      </c>
      <c r="BB13" s="81" t="s">
        <v>32</v>
      </c>
      <c r="BC13" s="41" t="s">
        <v>54</v>
      </c>
      <c r="BD13" s="81" t="s">
        <v>56</v>
      </c>
    </row>
    <row r="14" spans="1:56" ht="20.149999999999999" customHeight="1" x14ac:dyDescent="0.35">
      <c r="A14" s="5" t="str">
        <f>IF(Tableau42710141617[[#This Row],[N°]]="","",1)</f>
        <v/>
      </c>
      <c r="B14" s="30"/>
      <c r="C14" s="10" t="str">
        <f t="shared" ref="C14:C43" ca="1" si="4">IFERROR(IF(OFFSET($B14,-1,0)=$B14,OFFSET(C14,-1,0),INDEX(config_Colonne_Nom,MATCH($B14,config_Colonne_N_,0))),"")</f>
        <v/>
      </c>
      <c r="D14" s="11" t="str">
        <f t="shared" ref="D14:D43" ca="1" si="5">IF(C14="","",IF(D14&lt;"",D14,NOW()))</f>
        <v/>
      </c>
      <c r="E14" s="15" t="str">
        <f ca="1">IFERROR(YEAR(Tableau42710141617[[#This Row],[Date]])&amp;"/"&amp;TEXT(Tableau42710141617[[#This Row],[Date]],"mmmm"),"")</f>
        <v/>
      </c>
      <c r="F14" s="100">
        <f t="shared" ref="F14:F43" ca="1" si="6">SUMPRODUCT(Acompte_Colonne_Montant*(Acompte_Colonne_Nom_employer=C14)*((Acompte_Colonne_N__mois="2018/juillet")))</f>
        <v>0</v>
      </c>
      <c r="G14" s="15">
        <f>Tableau42710141617[[#This Row],[/]]+Tableau42710141617[[#This Row],[X]]</f>
        <v>0</v>
      </c>
      <c r="H14" s="15">
        <f t="shared" ref="H14:H43" si="7">IFERROR(COUNTIF(L14:AP14,"INT"),"")</f>
        <v>0</v>
      </c>
      <c r="I14" s="15">
        <f t="shared" ref="I14:I43" si="8">IFERROR(COUNTIF(L14:AP14,"ABS"),"")</f>
        <v>0</v>
      </c>
      <c r="J14" s="15">
        <f t="shared" ref="J14:J43" si="9">COUNTIF(L14:AP14,"/")/2</f>
        <v>0</v>
      </c>
      <c r="K14" s="15">
        <f t="shared" ref="K14:K43" si="10">COUNTIF(L14:AP14,"X")</f>
        <v>0</v>
      </c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27"/>
      <c r="AR14" s="7">
        <f>IF(Tableau84913151819[N° employer]="","",1)</f>
        <v>1</v>
      </c>
      <c r="AS14" s="7">
        <f>Juillet!B14</f>
        <v>0</v>
      </c>
      <c r="AT14" s="17" t="str">
        <f t="shared" ref="AT14:AT43" ca="1" si="11">IFERROR(IF(OFFSET($AS14,-1,0)=$AS14,OFFSET(AT14,-1,0),INDEX(config_Colonne_Nom,MATCH($AS14,config_Colonne_N_,0))),"")</f>
        <v/>
      </c>
      <c r="AU14" s="18" t="str">
        <f t="shared" ref="AU14:AU43" ca="1" si="12">IF(AT14="","",IF(AU14&lt;"",AU14,NOW()))</f>
        <v/>
      </c>
      <c r="AV14" s="19" t="str">
        <f ca="1">IFERROR(YEAR(Tableau84913151819[Date de paiement])&amp;"/"&amp;TEXT(Tableau84913151819[Date de paiement],"mmmm"),"")</f>
        <v/>
      </c>
      <c r="AW14" s="20" t="str">
        <f t="shared" ref="AW14:AW43" ca="1" si="13">IFERROR(IF(OFFSET($AS14,-1,0)=$AS14,OFFSET(AX14,-1,0),INDEX(config_Colonne_Montant_journee,MATCH($AS14,config_Colonne_N_,0))),"")</f>
        <v/>
      </c>
      <c r="AX14" s="19" t="str">
        <f ca="1">IFERROR(IF(OFFSET($AS14,-1,0)=$AS14,OFFSET(AX14,-1,0),INDEX(Mois_Juillet_Totale,MATCH($AS14,Tableau42710141617[N°],0))),"")</f>
        <v/>
      </c>
      <c r="AY14" s="21" t="str">
        <f ca="1">IFERROR(SUM(Tableau84913151819[Montant Journée]*Tableau84913151819[Journée travaillée]),"")</f>
        <v/>
      </c>
      <c r="AZ14" s="21">
        <f t="shared" ref="AZ14:AZ43" ca="1" si="14">SUMPRODUCT(Acompte_Colonne_Montant*(Acompte_Colonne_Nom_employer=AT14)*((Acompte_Colonne_N__mois="2018/juillet")))</f>
        <v>0</v>
      </c>
      <c r="BA14" s="28"/>
      <c r="BB14" s="25">
        <f ca="1">SUM(Tableau84913151819[[#This Row],[Total mensuel]],-Tableau84913151819[[#This Row],[Acompte versé]],-Tableau84913151819[[#This Row],[Salaire]])</f>
        <v>0</v>
      </c>
      <c r="BC14" s="51">
        <f ca="1">SUMPRODUCT(Tableau849131518[TOTAL]*(Tableau849131518[Nom employer]=AT14)*((Tableau849131518[Paiement du mois]="2018/juin")))</f>
        <v>0</v>
      </c>
      <c r="BD14" s="26">
        <f ca="1">IFERROR(SUM(Tableau84913151819[[#This Row],[Restant dû]]+Tableau84913151819[[#This Row],[Restant du mois dernier]]),"")</f>
        <v>0</v>
      </c>
    </row>
    <row r="15" spans="1:56" ht="20.149999999999999" customHeight="1" x14ac:dyDescent="0.35">
      <c r="A15" s="6" t="str">
        <f>IFERROR(IF(Tableau42710141617[N°]="","",A14+1),"")</f>
        <v/>
      </c>
      <c r="B15" s="30"/>
      <c r="C15" s="10" t="str">
        <f t="shared" ca="1" si="4"/>
        <v/>
      </c>
      <c r="D15" s="11" t="str">
        <f t="shared" ca="1" si="5"/>
        <v/>
      </c>
      <c r="E15" s="15" t="str">
        <f ca="1">IFERROR(YEAR(Tableau42710141617[[#This Row],[Date]])&amp;"/"&amp;TEXT(Tableau42710141617[[#This Row],[Date]],"mmmm"),"")</f>
        <v/>
      </c>
      <c r="F15" s="100">
        <f t="shared" ca="1" si="6"/>
        <v>0</v>
      </c>
      <c r="G15" s="15">
        <f>Tableau42710141617[[#This Row],[/]]+Tableau42710141617[[#This Row],[X]]</f>
        <v>0</v>
      </c>
      <c r="H15" s="15">
        <f t="shared" si="7"/>
        <v>0</v>
      </c>
      <c r="I15" s="15">
        <f t="shared" si="8"/>
        <v>0</v>
      </c>
      <c r="J15" s="15">
        <f t="shared" si="9"/>
        <v>0</v>
      </c>
      <c r="K15" s="15">
        <f t="shared" si="10"/>
        <v>0</v>
      </c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27"/>
      <c r="AR15" s="7">
        <f>IFERROR(IF(Tableau84913151819[N° employer]="","",AR14+1),"")</f>
        <v>2</v>
      </c>
      <c r="AS15" s="7">
        <f>Juillet!B15</f>
        <v>0</v>
      </c>
      <c r="AT15" s="17" t="str">
        <f t="shared" ca="1" si="11"/>
        <v/>
      </c>
      <c r="AU15" s="18" t="str">
        <f t="shared" ca="1" si="12"/>
        <v/>
      </c>
      <c r="AV15" s="19" t="str">
        <f ca="1">IFERROR(YEAR(Tableau84913151819[Date de paiement])&amp;"/"&amp;TEXT(Tableau84913151819[Date de paiement],"mmmm"),"")</f>
        <v/>
      </c>
      <c r="AW15" s="20" t="str">
        <f t="shared" ca="1" si="13"/>
        <v/>
      </c>
      <c r="AX15" s="19" t="str">
        <f ca="1">IFERROR(IF(OFFSET($AS15,-1,0)=$AS15,OFFSET(AX15,-1,0),INDEX(Mois_Juillet_Totale,MATCH($AS15,Tableau42710141617[N°],0))),"")</f>
        <v/>
      </c>
      <c r="AY15" s="21" t="str">
        <f ca="1">IFERROR(SUM(Tableau84913151819[Montant Journée]*Tableau84913151819[Journée travaillée]),"")</f>
        <v/>
      </c>
      <c r="AZ15" s="21">
        <f t="shared" ca="1" si="14"/>
        <v>0</v>
      </c>
      <c r="BA15" s="28"/>
      <c r="BB15" s="25">
        <f ca="1">SUM(Tableau84913151819[[#This Row],[Total mensuel]],-Tableau84913151819[[#This Row],[Acompte versé]],-Tableau84913151819[[#This Row],[Salaire]])</f>
        <v>0</v>
      </c>
      <c r="BC15" s="51">
        <f ca="1">SUMPRODUCT(Tableau849131518[TOTAL]*(Tableau849131518[Nom employer]=AT15)*((Tableau849131518[Paiement du mois]="2018/juin")))</f>
        <v>0</v>
      </c>
      <c r="BD15" s="26">
        <f ca="1">IFERROR(SUM(Tableau84913151819[[#This Row],[Restant dû]]+Tableau84913151819[[#This Row],[Restant du mois dernier]]),"")</f>
        <v>0</v>
      </c>
    </row>
    <row r="16" spans="1:56" ht="20.149999999999999" customHeight="1" x14ac:dyDescent="0.35">
      <c r="A16" s="6" t="str">
        <f>IFERROR(IF(Tableau42710141617[N°]="","",A15+1),"")</f>
        <v/>
      </c>
      <c r="B16" s="30"/>
      <c r="C16" s="16" t="str">
        <f t="shared" ca="1" si="4"/>
        <v/>
      </c>
      <c r="D16" s="15" t="str">
        <f t="shared" ca="1" si="5"/>
        <v/>
      </c>
      <c r="E16" s="15" t="str">
        <f ca="1">IFERROR(YEAR(Tableau42710141617[[#This Row],[Date]])&amp;"/"&amp;TEXT(Tableau42710141617[[#This Row],[Date]],"mmmm"),"")</f>
        <v/>
      </c>
      <c r="F16" s="100">
        <f t="shared" ca="1" si="6"/>
        <v>0</v>
      </c>
      <c r="G16" s="15">
        <f>Tableau42710141617[[#This Row],[/]]+Tableau42710141617[[#This Row],[X]]</f>
        <v>0</v>
      </c>
      <c r="H16" s="15">
        <f t="shared" si="7"/>
        <v>0</v>
      </c>
      <c r="I16" s="15">
        <f t="shared" si="8"/>
        <v>0</v>
      </c>
      <c r="J16" s="15">
        <f t="shared" si="9"/>
        <v>0</v>
      </c>
      <c r="K16" s="15">
        <f t="shared" si="10"/>
        <v>0</v>
      </c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27"/>
      <c r="AR16" s="7">
        <f>IFERROR(IF(Tableau84913151819[N° employer]="","",AR15+1),"")</f>
        <v>3</v>
      </c>
      <c r="AS16" s="7">
        <f>Juillet!B16</f>
        <v>0</v>
      </c>
      <c r="AT16" s="17" t="str">
        <f t="shared" ca="1" si="11"/>
        <v/>
      </c>
      <c r="AU16" s="18" t="str">
        <f t="shared" ca="1" si="12"/>
        <v/>
      </c>
      <c r="AV16" s="19" t="str">
        <f ca="1">IFERROR(YEAR(Tableau84913151819[Date de paiement])&amp;"/"&amp;TEXT(Tableau84913151819[Date de paiement],"mmmm"),"")</f>
        <v/>
      </c>
      <c r="AW16" s="20" t="str">
        <f t="shared" ca="1" si="13"/>
        <v/>
      </c>
      <c r="AX16" s="19" t="str">
        <f ca="1">IFERROR(IF(OFFSET($AS16,-1,0)=$AS16,OFFSET(AX16,-1,0),INDEX(Mois_Juillet_Totale,MATCH($AS16,Tableau42710141617[N°],0))),"")</f>
        <v/>
      </c>
      <c r="AY16" s="21" t="str">
        <f ca="1">IFERROR(SUM(Tableau84913151819[Montant Journée]*Tableau84913151819[Journée travaillée]),"")</f>
        <v/>
      </c>
      <c r="AZ16" s="21">
        <f t="shared" ca="1" si="14"/>
        <v>0</v>
      </c>
      <c r="BA16" s="28"/>
      <c r="BB16" s="25">
        <f ca="1">SUM(Tableau84913151819[[#This Row],[Total mensuel]],-Tableau84913151819[[#This Row],[Acompte versé]],-Tableau84913151819[[#This Row],[Salaire]])</f>
        <v>0</v>
      </c>
      <c r="BC16" s="51">
        <f ca="1">SUMPRODUCT(Tableau849131518[TOTAL]*(Tableau849131518[Nom employer]=AT16)*((Tableau849131518[Paiement du mois]="2018/juin")))</f>
        <v>0</v>
      </c>
      <c r="BD16" s="26">
        <f ca="1">IFERROR(SUM(Tableau84913151819[[#This Row],[Restant dû]]+Tableau84913151819[[#This Row],[Restant du mois dernier]]),"")</f>
        <v>0</v>
      </c>
    </row>
    <row r="17" spans="1:56" ht="20.149999999999999" customHeight="1" x14ac:dyDescent="0.35">
      <c r="A17" s="88" t="str">
        <f>IFERROR(IF(Tableau42710141617[N°]="","",A16+1),"")</f>
        <v/>
      </c>
      <c r="B17" s="89"/>
      <c r="C17" s="81" t="str">
        <f t="shared" ca="1" si="4"/>
        <v/>
      </c>
      <c r="D17" s="83" t="str">
        <f t="shared" ca="1" si="5"/>
        <v/>
      </c>
      <c r="E17" s="83" t="str">
        <f ca="1">IFERROR(YEAR(Tableau42710141617[[#This Row],[Date]])&amp;"/"&amp;TEXT(Tableau42710141617[[#This Row],[Date]],"mmmm"),"")</f>
        <v/>
      </c>
      <c r="F17" s="102">
        <f t="shared" ca="1" si="6"/>
        <v>0</v>
      </c>
      <c r="G17" s="83">
        <f>Tableau42710141617[[#This Row],[/]]+Tableau42710141617[[#This Row],[X]]</f>
        <v>0</v>
      </c>
      <c r="H17" s="83">
        <f t="shared" si="7"/>
        <v>0</v>
      </c>
      <c r="I17" s="83">
        <f t="shared" si="8"/>
        <v>0</v>
      </c>
      <c r="J17" s="83">
        <f t="shared" si="9"/>
        <v>0</v>
      </c>
      <c r="K17" s="83">
        <f t="shared" si="10"/>
        <v>0</v>
      </c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27"/>
      <c r="AR17" s="7">
        <f>IFERROR(IF(Tableau84913151819[N° employer]="","",AR16+1),"")</f>
        <v>4</v>
      </c>
      <c r="AS17" s="7">
        <f>Juillet!B17</f>
        <v>0</v>
      </c>
      <c r="AT17" s="17" t="str">
        <f t="shared" ca="1" si="11"/>
        <v/>
      </c>
      <c r="AU17" s="18" t="str">
        <f t="shared" ca="1" si="12"/>
        <v/>
      </c>
      <c r="AV17" s="19" t="str">
        <f ca="1">IFERROR(YEAR(Tableau84913151819[Date de paiement])&amp;"/"&amp;TEXT(Tableau84913151819[Date de paiement],"mmmm"),"")</f>
        <v/>
      </c>
      <c r="AW17" s="20" t="str">
        <f t="shared" ca="1" si="13"/>
        <v/>
      </c>
      <c r="AX17" s="19" t="str">
        <f ca="1">IFERROR(IF(OFFSET($AS17,-1,0)=$AS17,OFFSET(AX17,-1,0),INDEX(Mois_Juillet_Totale,MATCH($AS17,Tableau42710141617[N°],0))),"")</f>
        <v/>
      </c>
      <c r="AY17" s="21" t="str">
        <f ca="1">IFERROR(SUM(Tableau84913151819[Montant Journée]*Tableau84913151819[Journée travaillée]),"")</f>
        <v/>
      </c>
      <c r="AZ17" s="21">
        <f t="shared" ca="1" si="14"/>
        <v>0</v>
      </c>
      <c r="BA17" s="28"/>
      <c r="BB17" s="25">
        <f ca="1">SUM(Tableau84913151819[[#This Row],[Total mensuel]],-Tableau84913151819[[#This Row],[Acompte versé]],-Tableau84913151819[[#This Row],[Salaire]])</f>
        <v>0</v>
      </c>
      <c r="BC17" s="51">
        <f ca="1">SUMPRODUCT(Tableau849131518[TOTAL]*(Tableau849131518[Nom employer]=AT17)*((Tableau849131518[Paiement du mois]="2018/juin")))</f>
        <v>0</v>
      </c>
      <c r="BD17" s="26">
        <f ca="1">IFERROR(SUM(Tableau84913151819[[#This Row],[Restant dû]]+Tableau84913151819[[#This Row],[Restant du mois dernier]]),"")</f>
        <v>0</v>
      </c>
    </row>
    <row r="18" spans="1:56" ht="20.149999999999999" customHeight="1" x14ac:dyDescent="0.35">
      <c r="A18" s="6" t="str">
        <f>IFERROR(IF(Tableau42710141617[N°]="","",A17+1),"")</f>
        <v/>
      </c>
      <c r="B18" s="30"/>
      <c r="C18" s="16" t="str">
        <f t="shared" ca="1" si="4"/>
        <v/>
      </c>
      <c r="D18" s="15" t="str">
        <f t="shared" ca="1" si="5"/>
        <v/>
      </c>
      <c r="E18" s="15" t="str">
        <f ca="1">IFERROR(YEAR(Tableau42710141617[[#This Row],[Date]])&amp;"/"&amp;TEXT(Tableau42710141617[[#This Row],[Date]],"mmmm"),"")</f>
        <v/>
      </c>
      <c r="F18" s="100">
        <f t="shared" ca="1" si="6"/>
        <v>0</v>
      </c>
      <c r="G18" s="15">
        <f>Tableau42710141617[[#This Row],[/]]+Tableau42710141617[[#This Row],[X]]</f>
        <v>0</v>
      </c>
      <c r="H18" s="15">
        <f t="shared" si="7"/>
        <v>0</v>
      </c>
      <c r="I18" s="15">
        <f t="shared" si="8"/>
        <v>0</v>
      </c>
      <c r="J18" s="15">
        <f t="shared" si="9"/>
        <v>0</v>
      </c>
      <c r="K18" s="15">
        <f t="shared" si="10"/>
        <v>0</v>
      </c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27"/>
      <c r="AR18" s="7">
        <f>IFERROR(IF(Tableau84913151819[N° employer]="","",AR17+1),"")</f>
        <v>5</v>
      </c>
      <c r="AS18" s="7">
        <f>Juillet!B18</f>
        <v>0</v>
      </c>
      <c r="AT18" s="17" t="str">
        <f t="shared" ca="1" si="11"/>
        <v/>
      </c>
      <c r="AU18" s="18" t="str">
        <f t="shared" ca="1" si="12"/>
        <v/>
      </c>
      <c r="AV18" s="19" t="str">
        <f ca="1">IFERROR(YEAR(Tableau84913151819[Date de paiement])&amp;"/"&amp;TEXT(Tableau84913151819[Date de paiement],"mmmm"),"")</f>
        <v/>
      </c>
      <c r="AW18" s="20" t="str">
        <f t="shared" ca="1" si="13"/>
        <v/>
      </c>
      <c r="AX18" s="19" t="str">
        <f ca="1">IFERROR(IF(OFFSET($AS18,-1,0)=$AS18,OFFSET(AX18,-1,0),INDEX(Mois_Juillet_Totale,MATCH($AS18,Tableau42710141617[N°],0))),"")</f>
        <v/>
      </c>
      <c r="AY18" s="21" t="str">
        <f ca="1">IFERROR(SUM(Tableau84913151819[Montant Journée]*Tableau84913151819[Journée travaillée]),"")</f>
        <v/>
      </c>
      <c r="AZ18" s="21">
        <f t="shared" ca="1" si="14"/>
        <v>0</v>
      </c>
      <c r="BA18" s="28"/>
      <c r="BB18" s="25">
        <f ca="1">SUM(Tableau84913151819[[#This Row],[Total mensuel]],-Tableau84913151819[[#This Row],[Acompte versé]],-Tableau84913151819[[#This Row],[Salaire]])</f>
        <v>0</v>
      </c>
      <c r="BC18" s="51">
        <f ca="1">SUMPRODUCT(Tableau849131518[TOTAL]*(Tableau849131518[Nom employer]=AT18)*((Tableau849131518[Paiement du mois]="2018/juin")))</f>
        <v>0</v>
      </c>
      <c r="BD18" s="26">
        <f ca="1">IFERROR(SUM(Tableau84913151819[[#This Row],[Restant dû]]+Tableau84913151819[[#This Row],[Restant du mois dernier]]),"")</f>
        <v>0</v>
      </c>
    </row>
    <row r="19" spans="1:56" ht="20.149999999999999" customHeight="1" x14ac:dyDescent="0.35">
      <c r="A19" s="6" t="str">
        <f>IFERROR(IF(Tableau42710141617[N°]="","",A18+1),"")</f>
        <v/>
      </c>
      <c r="B19" s="30"/>
      <c r="C19" s="16" t="str">
        <f t="shared" ca="1" si="4"/>
        <v/>
      </c>
      <c r="D19" s="15" t="str">
        <f t="shared" ca="1" si="5"/>
        <v/>
      </c>
      <c r="E19" s="15" t="str">
        <f ca="1">IFERROR(YEAR(Tableau42710141617[[#This Row],[Date]])&amp;"/"&amp;TEXT(Tableau42710141617[[#This Row],[Date]],"mmmm"),"")</f>
        <v/>
      </c>
      <c r="F19" s="100">
        <f t="shared" ca="1" si="6"/>
        <v>0</v>
      </c>
      <c r="G19" s="15">
        <f>Tableau42710141617[[#This Row],[/]]+Tableau42710141617[[#This Row],[X]]</f>
        <v>0</v>
      </c>
      <c r="H19" s="15">
        <f t="shared" si="7"/>
        <v>0</v>
      </c>
      <c r="I19" s="15">
        <f t="shared" si="8"/>
        <v>0</v>
      </c>
      <c r="J19" s="15">
        <f t="shared" si="9"/>
        <v>0</v>
      </c>
      <c r="K19" s="15">
        <f t="shared" si="10"/>
        <v>0</v>
      </c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27"/>
      <c r="AR19" s="7">
        <f>IFERROR(IF(Tableau84913151819[N° employer]="","",AR18+1),"")</f>
        <v>6</v>
      </c>
      <c r="AS19" s="7">
        <f>Juillet!B19</f>
        <v>0</v>
      </c>
      <c r="AT19" s="17" t="str">
        <f t="shared" ca="1" si="11"/>
        <v/>
      </c>
      <c r="AU19" s="18" t="str">
        <f t="shared" ca="1" si="12"/>
        <v/>
      </c>
      <c r="AV19" s="19" t="str">
        <f ca="1">IFERROR(YEAR(Tableau84913151819[Date de paiement])&amp;"/"&amp;TEXT(Tableau84913151819[Date de paiement],"mmmm"),"")</f>
        <v/>
      </c>
      <c r="AW19" s="20" t="str">
        <f t="shared" ca="1" si="13"/>
        <v/>
      </c>
      <c r="AX19" s="19" t="str">
        <f ca="1">IFERROR(IF(OFFSET($AS19,-1,0)=$AS19,OFFSET(AX19,-1,0),INDEX(Mois_Juillet_Totale,MATCH($AS19,Tableau42710141617[N°],0))),"")</f>
        <v/>
      </c>
      <c r="AY19" s="21" t="str">
        <f ca="1">IFERROR(SUM(Tableau84913151819[Montant Journée]*Tableau84913151819[Journée travaillée]),"")</f>
        <v/>
      </c>
      <c r="AZ19" s="21">
        <f t="shared" ca="1" si="14"/>
        <v>0</v>
      </c>
      <c r="BA19" s="28"/>
      <c r="BB19" s="25">
        <f ca="1">SUM(Tableau84913151819[[#This Row],[Total mensuel]],-Tableau84913151819[[#This Row],[Acompte versé]],-Tableau84913151819[[#This Row],[Salaire]])</f>
        <v>0</v>
      </c>
      <c r="BC19" s="51">
        <f ca="1">SUMPRODUCT(Tableau849131518[TOTAL]*(Tableau849131518[Nom employer]=AT19)*((Tableau849131518[Paiement du mois]="2018/juin")))</f>
        <v>0</v>
      </c>
      <c r="BD19" s="26">
        <f ca="1">IFERROR(SUM(Tableau84913151819[[#This Row],[Restant dû]]+Tableau84913151819[[#This Row],[Restant du mois dernier]]),"")</f>
        <v>0</v>
      </c>
    </row>
    <row r="20" spans="1:56" ht="20.149999999999999" customHeight="1" x14ac:dyDescent="0.35">
      <c r="A20" s="6" t="str">
        <f>IFERROR(IF(Tableau42710141617[N°]="","",A19+1),"")</f>
        <v/>
      </c>
      <c r="B20" s="30"/>
      <c r="C20" s="16" t="str">
        <f t="shared" ca="1" si="4"/>
        <v/>
      </c>
      <c r="D20" s="15" t="str">
        <f t="shared" ca="1" si="5"/>
        <v/>
      </c>
      <c r="E20" s="15" t="str">
        <f ca="1">IFERROR(YEAR(Tableau42710141617[[#This Row],[Date]])&amp;"/"&amp;TEXT(Tableau42710141617[[#This Row],[Date]],"mmmm"),"")</f>
        <v/>
      </c>
      <c r="F20" s="100">
        <f t="shared" ca="1" si="6"/>
        <v>0</v>
      </c>
      <c r="G20" s="15">
        <f>Tableau42710141617[[#This Row],[/]]+Tableau42710141617[[#This Row],[X]]</f>
        <v>0</v>
      </c>
      <c r="H20" s="15">
        <f t="shared" si="7"/>
        <v>0</v>
      </c>
      <c r="I20" s="15">
        <f t="shared" si="8"/>
        <v>0</v>
      </c>
      <c r="J20" s="15">
        <f t="shared" si="9"/>
        <v>0</v>
      </c>
      <c r="K20" s="15">
        <f t="shared" si="10"/>
        <v>0</v>
      </c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27"/>
      <c r="AR20" s="7">
        <f>IFERROR(IF(Tableau84913151819[N° employer]="","",AR19+1),"")</f>
        <v>7</v>
      </c>
      <c r="AS20" s="7">
        <f>Juillet!B20</f>
        <v>0</v>
      </c>
      <c r="AT20" s="17" t="str">
        <f t="shared" ca="1" si="11"/>
        <v/>
      </c>
      <c r="AU20" s="18" t="str">
        <f t="shared" ca="1" si="12"/>
        <v/>
      </c>
      <c r="AV20" s="19" t="str">
        <f ca="1">IFERROR(YEAR(Tableau84913151819[Date de paiement])&amp;"/"&amp;TEXT(Tableau84913151819[Date de paiement],"mmmm"),"")</f>
        <v/>
      </c>
      <c r="AW20" s="20" t="str">
        <f t="shared" ca="1" si="13"/>
        <v/>
      </c>
      <c r="AX20" s="19" t="str">
        <f ca="1">IFERROR(IF(OFFSET($AS20,-1,0)=$AS20,OFFSET(AX20,-1,0),INDEX(Mois_Juillet_Totale,MATCH($AS20,Tableau42710141617[N°],0))),"")</f>
        <v/>
      </c>
      <c r="AY20" s="21" t="str">
        <f ca="1">IFERROR(SUM(Tableau84913151819[Montant Journée]*Tableau84913151819[Journée travaillée]),"")</f>
        <v/>
      </c>
      <c r="AZ20" s="21">
        <f t="shared" ca="1" si="14"/>
        <v>0</v>
      </c>
      <c r="BA20" s="28"/>
      <c r="BB20" s="25">
        <f ca="1">SUM(Tableau84913151819[[#This Row],[Total mensuel]],-Tableau84913151819[[#This Row],[Acompte versé]],-Tableau84913151819[[#This Row],[Salaire]])</f>
        <v>0</v>
      </c>
      <c r="BC20" s="51">
        <f ca="1">SUMPRODUCT(Tableau849131518[TOTAL]*(Tableau849131518[Nom employer]=AT20)*((Tableau849131518[Paiement du mois]="2018/juin")))</f>
        <v>0</v>
      </c>
      <c r="BD20" s="26">
        <f ca="1">IFERROR(SUM(Tableau84913151819[[#This Row],[Restant dû]]+Tableau84913151819[[#This Row],[Restant du mois dernier]]),"")</f>
        <v>0</v>
      </c>
    </row>
    <row r="21" spans="1:56" ht="20.149999999999999" customHeight="1" x14ac:dyDescent="0.35">
      <c r="A21" s="6" t="str">
        <f>IFERROR(IF(Tableau42710141617[N°]="","",A20+1),"")</f>
        <v/>
      </c>
      <c r="B21" s="30"/>
      <c r="C21" s="16" t="str">
        <f t="shared" ca="1" si="4"/>
        <v/>
      </c>
      <c r="D21" s="15" t="str">
        <f t="shared" ca="1" si="5"/>
        <v/>
      </c>
      <c r="E21" s="15" t="str">
        <f ca="1">IFERROR(YEAR(Tableau42710141617[[#This Row],[Date]])&amp;"/"&amp;TEXT(Tableau42710141617[[#This Row],[Date]],"mmmm"),"")</f>
        <v/>
      </c>
      <c r="F21" s="100">
        <f t="shared" ca="1" si="6"/>
        <v>0</v>
      </c>
      <c r="G21" s="15">
        <f>Tableau42710141617[[#This Row],[/]]+Tableau42710141617[[#This Row],[X]]</f>
        <v>0</v>
      </c>
      <c r="H21" s="15">
        <f t="shared" si="7"/>
        <v>0</v>
      </c>
      <c r="I21" s="15">
        <f t="shared" si="8"/>
        <v>0</v>
      </c>
      <c r="J21" s="15">
        <f t="shared" si="9"/>
        <v>0</v>
      </c>
      <c r="K21" s="15">
        <f t="shared" si="10"/>
        <v>0</v>
      </c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27"/>
      <c r="AR21" s="7">
        <f>IFERROR(IF(Tableau84913151819[N° employer]="","",AR20+1),"")</f>
        <v>8</v>
      </c>
      <c r="AS21" s="7">
        <f>Juillet!B21</f>
        <v>0</v>
      </c>
      <c r="AT21" s="17" t="str">
        <f t="shared" ca="1" si="11"/>
        <v/>
      </c>
      <c r="AU21" s="18" t="str">
        <f t="shared" ca="1" si="12"/>
        <v/>
      </c>
      <c r="AV21" s="19" t="str">
        <f ca="1">IFERROR(YEAR(Tableau84913151819[Date de paiement])&amp;"/"&amp;TEXT(Tableau84913151819[Date de paiement],"mmmm"),"")</f>
        <v/>
      </c>
      <c r="AW21" s="20" t="str">
        <f t="shared" ca="1" si="13"/>
        <v/>
      </c>
      <c r="AX21" s="19" t="str">
        <f ca="1">IFERROR(IF(OFFSET($AS21,-1,0)=$AS21,OFFSET(AX21,-1,0),INDEX(Mois_Juillet_Totale,MATCH($AS21,Tableau42710141617[N°],0))),"")</f>
        <v/>
      </c>
      <c r="AY21" s="21" t="str">
        <f ca="1">IFERROR(SUM(Tableau84913151819[Montant Journée]*Tableau84913151819[Journée travaillée]),"")</f>
        <v/>
      </c>
      <c r="AZ21" s="21">
        <f t="shared" ca="1" si="14"/>
        <v>0</v>
      </c>
      <c r="BA21" s="28"/>
      <c r="BB21" s="25">
        <f ca="1">SUM(Tableau84913151819[[#This Row],[Total mensuel]],-Tableau84913151819[[#This Row],[Acompte versé]],-Tableau84913151819[[#This Row],[Salaire]])</f>
        <v>0</v>
      </c>
      <c r="BC21" s="51">
        <f ca="1">SUMPRODUCT(Tableau849131518[TOTAL]*(Tableau849131518[Nom employer]=AT21)*((Tableau849131518[Paiement du mois]="2018/juin")))</f>
        <v>0</v>
      </c>
      <c r="BD21" s="26">
        <f ca="1">IFERROR(SUM(Tableau84913151819[[#This Row],[Restant dû]]+Tableau84913151819[[#This Row],[Restant du mois dernier]]),"")</f>
        <v>0</v>
      </c>
    </row>
    <row r="22" spans="1:56" ht="20.149999999999999" customHeight="1" x14ac:dyDescent="0.35">
      <c r="A22" s="6" t="str">
        <f>IFERROR(IF(Tableau42710141617[N°]="","",A21+1),"")</f>
        <v/>
      </c>
      <c r="B22" s="30"/>
      <c r="C22" s="16" t="str">
        <f t="shared" ca="1" si="4"/>
        <v/>
      </c>
      <c r="D22" s="15" t="str">
        <f t="shared" ca="1" si="5"/>
        <v/>
      </c>
      <c r="E22" s="15" t="str">
        <f ca="1">IFERROR(YEAR(Tableau42710141617[[#This Row],[Date]])&amp;"/"&amp;TEXT(Tableau42710141617[[#This Row],[Date]],"mmmm"),"")</f>
        <v/>
      </c>
      <c r="F22" s="100">
        <f t="shared" ca="1" si="6"/>
        <v>0</v>
      </c>
      <c r="G22" s="15">
        <f>Tableau42710141617[[#This Row],[/]]+Tableau42710141617[[#This Row],[X]]</f>
        <v>0</v>
      </c>
      <c r="H22" s="15">
        <f t="shared" si="7"/>
        <v>0</v>
      </c>
      <c r="I22" s="15">
        <f t="shared" si="8"/>
        <v>0</v>
      </c>
      <c r="J22" s="15">
        <f t="shared" si="9"/>
        <v>0</v>
      </c>
      <c r="K22" s="15">
        <f t="shared" si="10"/>
        <v>0</v>
      </c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27"/>
      <c r="AR22" s="7">
        <f>IFERROR(IF(Tableau84913151819[N° employer]="","",AR21+1),"")</f>
        <v>9</v>
      </c>
      <c r="AS22" s="7">
        <f>Juillet!B22</f>
        <v>0</v>
      </c>
      <c r="AT22" s="17" t="str">
        <f t="shared" ca="1" si="11"/>
        <v/>
      </c>
      <c r="AU22" s="18" t="str">
        <f t="shared" ca="1" si="12"/>
        <v/>
      </c>
      <c r="AV22" s="19" t="str">
        <f ca="1">IFERROR(YEAR(Tableau84913151819[Date de paiement])&amp;"/"&amp;TEXT(Tableau84913151819[Date de paiement],"mmmm"),"")</f>
        <v/>
      </c>
      <c r="AW22" s="20" t="str">
        <f t="shared" ca="1" si="13"/>
        <v/>
      </c>
      <c r="AX22" s="19" t="str">
        <f ca="1">IFERROR(IF(OFFSET($AS22,-1,0)=$AS22,OFFSET(AX22,-1,0),INDEX(Mois_Juillet_Totale,MATCH($AS22,Tableau42710141617[N°],0))),"")</f>
        <v/>
      </c>
      <c r="AY22" s="21" t="str">
        <f ca="1">IFERROR(SUM(Tableau84913151819[Montant Journée]*Tableau84913151819[Journée travaillée]),"")</f>
        <v/>
      </c>
      <c r="AZ22" s="21">
        <f t="shared" ca="1" si="14"/>
        <v>0</v>
      </c>
      <c r="BA22" s="28"/>
      <c r="BB22" s="25">
        <f ca="1">SUM(Tableau84913151819[[#This Row],[Total mensuel]],-Tableau84913151819[[#This Row],[Acompte versé]],-Tableau84913151819[[#This Row],[Salaire]])</f>
        <v>0</v>
      </c>
      <c r="BC22" s="51">
        <f ca="1">SUMPRODUCT(Tableau849131518[TOTAL]*(Tableau849131518[Nom employer]=AT22)*((Tableau849131518[Paiement du mois]="2018/juin")))</f>
        <v>0</v>
      </c>
      <c r="BD22" s="26">
        <f ca="1">IFERROR(SUM(Tableau84913151819[[#This Row],[Restant dû]]+Tableau84913151819[[#This Row],[Restant du mois dernier]]),"")</f>
        <v>0</v>
      </c>
    </row>
    <row r="23" spans="1:56" ht="20.149999999999999" customHeight="1" x14ac:dyDescent="0.35">
      <c r="A23" s="6" t="str">
        <f>IFERROR(IF(Tableau42710141617[N°]="","",A22+1),"")</f>
        <v/>
      </c>
      <c r="B23" s="30"/>
      <c r="C23" s="16" t="str">
        <f t="shared" ca="1" si="4"/>
        <v/>
      </c>
      <c r="D23" s="15" t="str">
        <f t="shared" ca="1" si="5"/>
        <v/>
      </c>
      <c r="E23" s="15" t="str">
        <f ca="1">IFERROR(YEAR(Tableau42710141617[[#This Row],[Date]])&amp;"/"&amp;TEXT(Tableau42710141617[[#This Row],[Date]],"mmmm"),"")</f>
        <v/>
      </c>
      <c r="F23" s="100">
        <f t="shared" ca="1" si="6"/>
        <v>0</v>
      </c>
      <c r="G23" s="15">
        <f>Tableau42710141617[[#This Row],[/]]+Tableau42710141617[[#This Row],[X]]</f>
        <v>0</v>
      </c>
      <c r="H23" s="15">
        <f t="shared" si="7"/>
        <v>0</v>
      </c>
      <c r="I23" s="15">
        <f t="shared" si="8"/>
        <v>0</v>
      </c>
      <c r="J23" s="15">
        <f t="shared" si="9"/>
        <v>0</v>
      </c>
      <c r="K23" s="15">
        <f t="shared" si="10"/>
        <v>0</v>
      </c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27"/>
      <c r="AR23" s="7">
        <f>IFERROR(IF(Tableau84913151819[N° employer]="","",AR22+1),"")</f>
        <v>10</v>
      </c>
      <c r="AS23" s="7">
        <f>Juillet!B23</f>
        <v>0</v>
      </c>
      <c r="AT23" s="17" t="str">
        <f t="shared" ca="1" si="11"/>
        <v/>
      </c>
      <c r="AU23" s="18" t="str">
        <f t="shared" ca="1" si="12"/>
        <v/>
      </c>
      <c r="AV23" s="19" t="str">
        <f ca="1">IFERROR(YEAR(Tableau84913151819[Date de paiement])&amp;"/"&amp;TEXT(Tableau84913151819[Date de paiement],"mmmm"),"")</f>
        <v/>
      </c>
      <c r="AW23" s="20" t="str">
        <f t="shared" ca="1" si="13"/>
        <v/>
      </c>
      <c r="AX23" s="19" t="str">
        <f ca="1">IFERROR(IF(OFFSET($AS23,-1,0)=$AS23,OFFSET(AX23,-1,0),INDEX(Mois_Juillet_Totale,MATCH($AS23,Tableau42710141617[N°],0))),"")</f>
        <v/>
      </c>
      <c r="AY23" s="21" t="str">
        <f ca="1">IFERROR(SUM(Tableau84913151819[Montant Journée]*Tableau84913151819[Journée travaillée]),"")</f>
        <v/>
      </c>
      <c r="AZ23" s="21">
        <f t="shared" ca="1" si="14"/>
        <v>0</v>
      </c>
      <c r="BA23" s="28"/>
      <c r="BB23" s="25">
        <f ca="1">SUM(Tableau84913151819[[#This Row],[Total mensuel]],-Tableau84913151819[[#This Row],[Acompte versé]],-Tableau84913151819[[#This Row],[Salaire]])</f>
        <v>0</v>
      </c>
      <c r="BC23" s="51">
        <f ca="1">SUMPRODUCT(Tableau849131518[TOTAL]*(Tableau849131518[Nom employer]=AT23)*((Tableau849131518[Paiement du mois]="2018/juin")))</f>
        <v>0</v>
      </c>
      <c r="BD23" s="26">
        <f ca="1">IFERROR(SUM(Tableau84913151819[[#This Row],[Restant dû]]+Tableau84913151819[[#This Row],[Restant du mois dernier]]),"")</f>
        <v>0</v>
      </c>
    </row>
    <row r="24" spans="1:56" ht="20.149999999999999" customHeight="1" x14ac:dyDescent="0.35">
      <c r="A24" s="6" t="str">
        <f>IFERROR(IF(Tableau42710141617[N°]="","",A23+1),"")</f>
        <v/>
      </c>
      <c r="B24" s="30"/>
      <c r="C24" s="16" t="str">
        <f t="shared" ca="1" si="4"/>
        <v/>
      </c>
      <c r="D24" s="15" t="str">
        <f t="shared" ca="1" si="5"/>
        <v/>
      </c>
      <c r="E24" s="15" t="str">
        <f ca="1">IFERROR(YEAR(Tableau42710141617[[#This Row],[Date]])&amp;"/"&amp;TEXT(Tableau42710141617[[#This Row],[Date]],"mmmm"),"")</f>
        <v/>
      </c>
      <c r="F24" s="100">
        <f t="shared" ca="1" si="6"/>
        <v>0</v>
      </c>
      <c r="G24" s="15">
        <f>Tableau42710141617[[#This Row],[/]]+Tableau42710141617[[#This Row],[X]]</f>
        <v>0</v>
      </c>
      <c r="H24" s="15">
        <f t="shared" si="7"/>
        <v>0</v>
      </c>
      <c r="I24" s="15">
        <f t="shared" si="8"/>
        <v>0</v>
      </c>
      <c r="J24" s="15">
        <f t="shared" si="9"/>
        <v>0</v>
      </c>
      <c r="K24" s="15">
        <f t="shared" si="10"/>
        <v>0</v>
      </c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27"/>
      <c r="AR24" s="7">
        <f>IFERROR(IF(Tableau84913151819[N° employer]="","",AR23+1),"")</f>
        <v>11</v>
      </c>
      <c r="AS24" s="7">
        <f>Juillet!B24</f>
        <v>0</v>
      </c>
      <c r="AT24" s="17" t="str">
        <f t="shared" ca="1" si="11"/>
        <v/>
      </c>
      <c r="AU24" s="18" t="str">
        <f t="shared" ca="1" si="12"/>
        <v/>
      </c>
      <c r="AV24" s="19" t="str">
        <f ca="1">IFERROR(YEAR(Tableau84913151819[Date de paiement])&amp;"/"&amp;TEXT(Tableau84913151819[Date de paiement],"mmmm"),"")</f>
        <v/>
      </c>
      <c r="AW24" s="20" t="str">
        <f t="shared" ca="1" si="13"/>
        <v/>
      </c>
      <c r="AX24" s="19" t="str">
        <f ca="1">IFERROR(IF(OFFSET($AS24,-1,0)=$AS24,OFFSET(AX24,-1,0),INDEX(Mois_Juillet_Totale,MATCH($AS24,Tableau42710141617[N°],0))),"")</f>
        <v/>
      </c>
      <c r="AY24" s="21" t="str">
        <f ca="1">IFERROR(SUM(Tableau84913151819[Montant Journée]*Tableau84913151819[Journée travaillée]),"")</f>
        <v/>
      </c>
      <c r="AZ24" s="21">
        <f t="shared" ca="1" si="14"/>
        <v>0</v>
      </c>
      <c r="BA24" s="28"/>
      <c r="BB24" s="25">
        <f ca="1">SUM(Tableau84913151819[[#This Row],[Total mensuel]],-Tableau84913151819[[#This Row],[Acompte versé]],-Tableau84913151819[[#This Row],[Salaire]])</f>
        <v>0</v>
      </c>
      <c r="BC24" s="51">
        <f ca="1">SUMPRODUCT(Tableau849131518[TOTAL]*(Tableau849131518[Nom employer]=AT24)*((Tableau849131518[Paiement du mois]="2018/juin")))</f>
        <v>0</v>
      </c>
      <c r="BD24" s="26">
        <f ca="1">IFERROR(SUM(Tableau84913151819[[#This Row],[Restant dû]]+Tableau84913151819[[#This Row],[Restant du mois dernier]]),"")</f>
        <v>0</v>
      </c>
    </row>
    <row r="25" spans="1:56" ht="20.149999999999999" customHeight="1" x14ac:dyDescent="0.35">
      <c r="A25" s="6" t="str">
        <f>IFERROR(IF(Tableau42710141617[N°]="","",A24+1),"")</f>
        <v/>
      </c>
      <c r="B25" s="30"/>
      <c r="C25" s="16" t="str">
        <f t="shared" ca="1" si="4"/>
        <v/>
      </c>
      <c r="D25" s="15" t="str">
        <f t="shared" ca="1" si="5"/>
        <v/>
      </c>
      <c r="E25" s="15" t="str">
        <f ca="1">IFERROR(YEAR(Tableau42710141617[[#This Row],[Date]])&amp;"/"&amp;TEXT(Tableau42710141617[[#This Row],[Date]],"mmmm"),"")</f>
        <v/>
      </c>
      <c r="F25" s="100">
        <f t="shared" ca="1" si="6"/>
        <v>0</v>
      </c>
      <c r="G25" s="15">
        <f>Tableau42710141617[[#This Row],[/]]+Tableau42710141617[[#This Row],[X]]</f>
        <v>0</v>
      </c>
      <c r="H25" s="15">
        <f t="shared" si="7"/>
        <v>0</v>
      </c>
      <c r="I25" s="15">
        <f t="shared" si="8"/>
        <v>0</v>
      </c>
      <c r="J25" s="15">
        <f t="shared" si="9"/>
        <v>0</v>
      </c>
      <c r="K25" s="15">
        <f t="shared" si="10"/>
        <v>0</v>
      </c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27"/>
      <c r="AR25" s="7">
        <f>IFERROR(IF(Tableau84913151819[N° employer]="","",AR24+1),"")</f>
        <v>12</v>
      </c>
      <c r="AS25" s="7">
        <f>Juillet!B25</f>
        <v>0</v>
      </c>
      <c r="AT25" s="17" t="str">
        <f t="shared" ca="1" si="11"/>
        <v/>
      </c>
      <c r="AU25" s="18" t="str">
        <f t="shared" ca="1" si="12"/>
        <v/>
      </c>
      <c r="AV25" s="19" t="str">
        <f ca="1">IFERROR(YEAR(Tableau84913151819[Date de paiement])&amp;"/"&amp;TEXT(Tableau84913151819[Date de paiement],"mmmm"),"")</f>
        <v/>
      </c>
      <c r="AW25" s="20" t="str">
        <f t="shared" ca="1" si="13"/>
        <v/>
      </c>
      <c r="AX25" s="19" t="str">
        <f ca="1">IFERROR(IF(OFFSET($AS25,-1,0)=$AS25,OFFSET(AX25,-1,0),INDEX(Mois_Juillet_Totale,MATCH($AS25,Tableau42710141617[N°],0))),"")</f>
        <v/>
      </c>
      <c r="AY25" s="21" t="str">
        <f ca="1">IFERROR(SUM(Tableau84913151819[Montant Journée]*Tableau84913151819[Journée travaillée]),"")</f>
        <v/>
      </c>
      <c r="AZ25" s="21">
        <f t="shared" ca="1" si="14"/>
        <v>0</v>
      </c>
      <c r="BA25" s="28"/>
      <c r="BB25" s="25">
        <f ca="1">SUM(Tableau84913151819[[#This Row],[Total mensuel]],-Tableau84913151819[[#This Row],[Acompte versé]],-Tableau84913151819[[#This Row],[Salaire]])</f>
        <v>0</v>
      </c>
      <c r="BC25" s="51">
        <f ca="1">SUMPRODUCT(Tableau849131518[TOTAL]*(Tableau849131518[Nom employer]=AT25)*((Tableau849131518[Paiement du mois]="2018/juin")))</f>
        <v>0</v>
      </c>
      <c r="BD25" s="26">
        <f ca="1">IFERROR(SUM(Tableau84913151819[[#This Row],[Restant dû]]+Tableau84913151819[[#This Row],[Restant du mois dernier]]),"")</f>
        <v>0</v>
      </c>
    </row>
    <row r="26" spans="1:56" ht="20.149999999999999" customHeight="1" x14ac:dyDescent="0.35">
      <c r="A26" s="6" t="str">
        <f>IFERROR(IF(Tableau42710141617[N°]="","",A25+1),"")</f>
        <v/>
      </c>
      <c r="B26" s="30"/>
      <c r="C26" s="16" t="str">
        <f t="shared" ca="1" si="4"/>
        <v/>
      </c>
      <c r="D26" s="15" t="str">
        <f t="shared" ca="1" si="5"/>
        <v/>
      </c>
      <c r="E26" s="15" t="str">
        <f ca="1">IFERROR(YEAR(Tableau42710141617[[#This Row],[Date]])&amp;"/"&amp;TEXT(Tableau42710141617[[#This Row],[Date]],"mmmm"),"")</f>
        <v/>
      </c>
      <c r="F26" s="100">
        <f t="shared" ca="1" si="6"/>
        <v>0</v>
      </c>
      <c r="G26" s="15">
        <f>Tableau42710141617[[#This Row],[/]]+Tableau42710141617[[#This Row],[X]]</f>
        <v>0</v>
      </c>
      <c r="H26" s="15">
        <f t="shared" si="7"/>
        <v>0</v>
      </c>
      <c r="I26" s="15">
        <f t="shared" si="8"/>
        <v>0</v>
      </c>
      <c r="J26" s="15">
        <f t="shared" si="9"/>
        <v>0</v>
      </c>
      <c r="K26" s="15">
        <f t="shared" si="10"/>
        <v>0</v>
      </c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27"/>
      <c r="AR26" s="7">
        <f>IFERROR(IF(Tableau84913151819[N° employer]="","",AR25+1),"")</f>
        <v>13</v>
      </c>
      <c r="AS26" s="7">
        <f>Juillet!B26</f>
        <v>0</v>
      </c>
      <c r="AT26" s="17" t="str">
        <f t="shared" ca="1" si="11"/>
        <v/>
      </c>
      <c r="AU26" s="18" t="str">
        <f t="shared" ca="1" si="12"/>
        <v/>
      </c>
      <c r="AV26" s="19" t="str">
        <f ca="1">IFERROR(YEAR(Tableau84913151819[Date de paiement])&amp;"/"&amp;TEXT(Tableau84913151819[Date de paiement],"mmmm"),"")</f>
        <v/>
      </c>
      <c r="AW26" s="20" t="str">
        <f t="shared" ca="1" si="13"/>
        <v/>
      </c>
      <c r="AX26" s="19" t="str">
        <f ca="1">IFERROR(IF(OFFSET($AS26,-1,0)=$AS26,OFFSET(AX26,-1,0),INDEX(Mois_Juillet_Totale,MATCH($AS26,Tableau42710141617[N°],0))),"")</f>
        <v/>
      </c>
      <c r="AY26" s="21" t="str">
        <f ca="1">IFERROR(SUM(Tableau84913151819[Montant Journée]*Tableau84913151819[Journée travaillée]),"")</f>
        <v/>
      </c>
      <c r="AZ26" s="21">
        <f t="shared" ca="1" si="14"/>
        <v>0</v>
      </c>
      <c r="BA26" s="28"/>
      <c r="BB26" s="25">
        <f ca="1">SUM(Tableau84913151819[[#This Row],[Total mensuel]],-Tableau84913151819[[#This Row],[Acompte versé]],-Tableau84913151819[[#This Row],[Salaire]])</f>
        <v>0</v>
      </c>
      <c r="BC26" s="51">
        <f ca="1">SUMPRODUCT(Tableau849131518[TOTAL]*(Tableau849131518[Nom employer]=AT26)*((Tableau849131518[Paiement du mois]="2018/juin")))</f>
        <v>0</v>
      </c>
      <c r="BD26" s="26">
        <f ca="1">IFERROR(SUM(Tableau84913151819[[#This Row],[Restant dû]]+Tableau84913151819[[#This Row],[Restant du mois dernier]]),"")</f>
        <v>0</v>
      </c>
    </row>
    <row r="27" spans="1:56" ht="20.149999999999999" customHeight="1" x14ac:dyDescent="0.35">
      <c r="A27" s="6" t="str">
        <f>IFERROR(IF(Tableau42710141617[N°]="","",A26+1),"")</f>
        <v/>
      </c>
      <c r="B27" s="30"/>
      <c r="C27" s="16" t="str">
        <f t="shared" ca="1" si="4"/>
        <v/>
      </c>
      <c r="D27" s="15" t="str">
        <f t="shared" ca="1" si="5"/>
        <v/>
      </c>
      <c r="E27" s="15" t="str">
        <f ca="1">IFERROR(YEAR(Tableau42710141617[[#This Row],[Date]])&amp;"/"&amp;TEXT(Tableau42710141617[[#This Row],[Date]],"mmmm"),"")</f>
        <v/>
      </c>
      <c r="F27" s="100">
        <f t="shared" ca="1" si="6"/>
        <v>0</v>
      </c>
      <c r="G27" s="15">
        <f>Tableau42710141617[[#This Row],[/]]+Tableau42710141617[[#This Row],[X]]</f>
        <v>0</v>
      </c>
      <c r="H27" s="15">
        <f t="shared" si="7"/>
        <v>0</v>
      </c>
      <c r="I27" s="15">
        <f t="shared" si="8"/>
        <v>0</v>
      </c>
      <c r="J27" s="15">
        <f t="shared" si="9"/>
        <v>0</v>
      </c>
      <c r="K27" s="15">
        <f t="shared" si="10"/>
        <v>0</v>
      </c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27"/>
      <c r="AR27" s="7">
        <f>IFERROR(IF(Tableau84913151819[N° employer]="","",AR26+1),"")</f>
        <v>14</v>
      </c>
      <c r="AS27" s="7">
        <f>Juillet!B27</f>
        <v>0</v>
      </c>
      <c r="AT27" s="17" t="str">
        <f t="shared" ca="1" si="11"/>
        <v/>
      </c>
      <c r="AU27" s="18" t="str">
        <f t="shared" ca="1" si="12"/>
        <v/>
      </c>
      <c r="AV27" s="19" t="str">
        <f ca="1">IFERROR(YEAR(Tableau84913151819[Date de paiement])&amp;"/"&amp;TEXT(Tableau84913151819[Date de paiement],"mmmm"),"")</f>
        <v/>
      </c>
      <c r="AW27" s="20" t="str">
        <f t="shared" ca="1" si="13"/>
        <v/>
      </c>
      <c r="AX27" s="19" t="str">
        <f ca="1">IFERROR(IF(OFFSET($AS27,-1,0)=$AS27,OFFSET(AX27,-1,0),INDEX(Mois_Juillet_Totale,MATCH($AS27,Tableau42710141617[N°],0))),"")</f>
        <v/>
      </c>
      <c r="AY27" s="21" t="str">
        <f ca="1">IFERROR(SUM(Tableau84913151819[Montant Journée]*Tableau84913151819[Journée travaillée]),"")</f>
        <v/>
      </c>
      <c r="AZ27" s="21">
        <f t="shared" ca="1" si="14"/>
        <v>0</v>
      </c>
      <c r="BA27" s="28"/>
      <c r="BB27" s="25">
        <f ca="1">SUM(Tableau84913151819[[#This Row],[Total mensuel]],-Tableau84913151819[[#This Row],[Acompte versé]],-Tableau84913151819[[#This Row],[Salaire]])</f>
        <v>0</v>
      </c>
      <c r="BC27" s="51">
        <f ca="1">SUMPRODUCT(Tableau849131518[TOTAL]*(Tableau849131518[Nom employer]=AT27)*((Tableau849131518[Paiement du mois]="2018/juin")))</f>
        <v>0</v>
      </c>
      <c r="BD27" s="26">
        <f ca="1">IFERROR(SUM(Tableau84913151819[[#This Row],[Restant dû]]+Tableau84913151819[[#This Row],[Restant du mois dernier]]),"")</f>
        <v>0</v>
      </c>
    </row>
    <row r="28" spans="1:56" ht="20.149999999999999" customHeight="1" x14ac:dyDescent="0.35">
      <c r="A28" s="6" t="str">
        <f>IFERROR(IF(Tableau42710141617[N°]="","",A27+1),"")</f>
        <v/>
      </c>
      <c r="B28" s="30"/>
      <c r="C28" s="16" t="str">
        <f t="shared" ca="1" si="4"/>
        <v/>
      </c>
      <c r="D28" s="15" t="str">
        <f t="shared" ca="1" si="5"/>
        <v/>
      </c>
      <c r="E28" s="15" t="str">
        <f ca="1">IFERROR(YEAR(Tableau42710141617[[#This Row],[Date]])&amp;"/"&amp;TEXT(Tableau42710141617[[#This Row],[Date]],"mmmm"),"")</f>
        <v/>
      </c>
      <c r="F28" s="100">
        <f t="shared" ca="1" si="6"/>
        <v>0</v>
      </c>
      <c r="G28" s="15">
        <f>Tableau42710141617[[#This Row],[/]]+Tableau42710141617[[#This Row],[X]]</f>
        <v>0</v>
      </c>
      <c r="H28" s="15">
        <f t="shared" si="7"/>
        <v>0</v>
      </c>
      <c r="I28" s="15">
        <f t="shared" si="8"/>
        <v>0</v>
      </c>
      <c r="J28" s="15">
        <f t="shared" si="9"/>
        <v>0</v>
      </c>
      <c r="K28" s="15">
        <f t="shared" si="10"/>
        <v>0</v>
      </c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27"/>
      <c r="AR28" s="7">
        <f>IFERROR(IF(Tableau84913151819[N° employer]="","",AR27+1),"")</f>
        <v>15</v>
      </c>
      <c r="AS28" s="7">
        <f>Juillet!B28</f>
        <v>0</v>
      </c>
      <c r="AT28" s="17" t="str">
        <f t="shared" ca="1" si="11"/>
        <v/>
      </c>
      <c r="AU28" s="18" t="str">
        <f t="shared" ca="1" si="12"/>
        <v/>
      </c>
      <c r="AV28" s="19" t="str">
        <f ca="1">IFERROR(YEAR(Tableau84913151819[Date de paiement])&amp;"/"&amp;TEXT(Tableau84913151819[Date de paiement],"mmmm"),"")</f>
        <v/>
      </c>
      <c r="AW28" s="20" t="str">
        <f t="shared" ca="1" si="13"/>
        <v/>
      </c>
      <c r="AX28" s="19" t="str">
        <f ca="1">IFERROR(IF(OFFSET($AS28,-1,0)=$AS28,OFFSET(AX28,-1,0),INDEX(Mois_Juillet_Totale,MATCH($AS28,Tableau42710141617[N°],0))),"")</f>
        <v/>
      </c>
      <c r="AY28" s="21" t="str">
        <f ca="1">IFERROR(SUM(Tableau84913151819[Montant Journée]*Tableau84913151819[Journée travaillée]),"")</f>
        <v/>
      </c>
      <c r="AZ28" s="21">
        <f t="shared" ca="1" si="14"/>
        <v>0</v>
      </c>
      <c r="BA28" s="28"/>
      <c r="BB28" s="25">
        <f ca="1">SUM(Tableau84913151819[[#This Row],[Total mensuel]],-Tableau84913151819[[#This Row],[Acompte versé]],-Tableau84913151819[[#This Row],[Salaire]])</f>
        <v>0</v>
      </c>
      <c r="BC28" s="51">
        <f ca="1">SUMPRODUCT(Tableau849131518[TOTAL]*(Tableau849131518[Nom employer]=AT28)*((Tableau849131518[Paiement du mois]="2018/juin")))</f>
        <v>0</v>
      </c>
      <c r="BD28" s="26">
        <f ca="1">IFERROR(SUM(Tableau84913151819[[#This Row],[Restant dû]]+Tableau84913151819[[#This Row],[Restant du mois dernier]]),"")</f>
        <v>0</v>
      </c>
    </row>
    <row r="29" spans="1:56" ht="20.149999999999999" customHeight="1" x14ac:dyDescent="0.35">
      <c r="A29" s="6" t="str">
        <f>IFERROR(IF(Tableau42710141617[N°]="","",A28+1),"")</f>
        <v/>
      </c>
      <c r="B29" s="30"/>
      <c r="C29" s="16" t="str">
        <f t="shared" ca="1" si="4"/>
        <v/>
      </c>
      <c r="D29" s="15" t="str">
        <f t="shared" ca="1" si="5"/>
        <v/>
      </c>
      <c r="E29" s="15" t="str">
        <f ca="1">IFERROR(YEAR(Tableau42710141617[[#This Row],[Date]])&amp;"/"&amp;TEXT(Tableau42710141617[[#This Row],[Date]],"mmmm"),"")</f>
        <v/>
      </c>
      <c r="F29" s="100">
        <f t="shared" ca="1" si="6"/>
        <v>0</v>
      </c>
      <c r="G29" s="15">
        <f>Tableau42710141617[[#This Row],[/]]+Tableau42710141617[[#This Row],[X]]</f>
        <v>0</v>
      </c>
      <c r="H29" s="15">
        <f t="shared" si="7"/>
        <v>0</v>
      </c>
      <c r="I29" s="15">
        <f t="shared" si="8"/>
        <v>0</v>
      </c>
      <c r="J29" s="15">
        <f t="shared" si="9"/>
        <v>0</v>
      </c>
      <c r="K29" s="15">
        <f t="shared" si="10"/>
        <v>0</v>
      </c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27"/>
      <c r="AR29" s="7">
        <f>IFERROR(IF(Tableau84913151819[N° employer]="","",AR28+1),"")</f>
        <v>16</v>
      </c>
      <c r="AS29" s="7">
        <f>Juillet!B29</f>
        <v>0</v>
      </c>
      <c r="AT29" s="17" t="str">
        <f t="shared" ca="1" si="11"/>
        <v/>
      </c>
      <c r="AU29" s="18" t="str">
        <f t="shared" ca="1" si="12"/>
        <v/>
      </c>
      <c r="AV29" s="19" t="str">
        <f ca="1">IFERROR(YEAR(Tableau84913151819[Date de paiement])&amp;"/"&amp;TEXT(Tableau84913151819[Date de paiement],"mmmm"),"")</f>
        <v/>
      </c>
      <c r="AW29" s="20" t="str">
        <f t="shared" ca="1" si="13"/>
        <v/>
      </c>
      <c r="AX29" s="19" t="str">
        <f ca="1">IFERROR(IF(OFFSET($AS29,-1,0)=$AS29,OFFSET(AX29,-1,0),INDEX(Mois_Juillet_Totale,MATCH($AS29,Tableau42710141617[N°],0))),"")</f>
        <v/>
      </c>
      <c r="AY29" s="21" t="str">
        <f ca="1">IFERROR(SUM(Tableau84913151819[Montant Journée]*Tableau84913151819[Journée travaillée]),"")</f>
        <v/>
      </c>
      <c r="AZ29" s="21">
        <f t="shared" ca="1" si="14"/>
        <v>0</v>
      </c>
      <c r="BA29" s="28"/>
      <c r="BB29" s="25">
        <f ca="1">SUM(Tableau84913151819[[#This Row],[Total mensuel]],-Tableau84913151819[[#This Row],[Acompte versé]],-Tableau84913151819[[#This Row],[Salaire]])</f>
        <v>0</v>
      </c>
      <c r="BC29" s="51">
        <f ca="1">SUMPRODUCT(Tableau849131518[TOTAL]*(Tableau849131518[Nom employer]=AT29)*((Tableau849131518[Paiement du mois]="2018/juin")))</f>
        <v>0</v>
      </c>
      <c r="BD29" s="26">
        <f ca="1">IFERROR(SUM(Tableau84913151819[[#This Row],[Restant dû]]+Tableau84913151819[[#This Row],[Restant du mois dernier]]),"")</f>
        <v>0</v>
      </c>
    </row>
    <row r="30" spans="1:56" ht="20.149999999999999" customHeight="1" x14ac:dyDescent="0.35">
      <c r="A30" s="6" t="str">
        <f>IFERROR(IF(Tableau42710141617[N°]="","",A29+1),"")</f>
        <v/>
      </c>
      <c r="B30" s="30"/>
      <c r="C30" s="16" t="str">
        <f t="shared" ca="1" si="4"/>
        <v/>
      </c>
      <c r="D30" s="15" t="str">
        <f t="shared" ca="1" si="5"/>
        <v/>
      </c>
      <c r="E30" s="15" t="str">
        <f ca="1">IFERROR(YEAR(Tableau42710141617[[#This Row],[Date]])&amp;"/"&amp;TEXT(Tableau42710141617[[#This Row],[Date]],"mmmm"),"")</f>
        <v/>
      </c>
      <c r="F30" s="100">
        <f t="shared" ca="1" si="6"/>
        <v>0</v>
      </c>
      <c r="G30" s="15">
        <f>Tableau42710141617[[#This Row],[/]]+Tableau42710141617[[#This Row],[X]]</f>
        <v>0</v>
      </c>
      <c r="H30" s="15">
        <f t="shared" si="7"/>
        <v>0</v>
      </c>
      <c r="I30" s="15">
        <f t="shared" si="8"/>
        <v>0</v>
      </c>
      <c r="J30" s="15">
        <f t="shared" si="9"/>
        <v>0</v>
      </c>
      <c r="K30" s="15">
        <f t="shared" si="10"/>
        <v>0</v>
      </c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27"/>
      <c r="AR30" s="7">
        <f>IFERROR(IF(Tableau84913151819[N° employer]="","",AR29+1),"")</f>
        <v>17</v>
      </c>
      <c r="AS30" s="7">
        <f>Juillet!B30</f>
        <v>0</v>
      </c>
      <c r="AT30" s="17" t="str">
        <f t="shared" ca="1" si="11"/>
        <v/>
      </c>
      <c r="AU30" s="18" t="str">
        <f t="shared" ca="1" si="12"/>
        <v/>
      </c>
      <c r="AV30" s="19" t="str">
        <f ca="1">IFERROR(YEAR(Tableau84913151819[Date de paiement])&amp;"/"&amp;TEXT(Tableau84913151819[Date de paiement],"mmmm"),"")</f>
        <v/>
      </c>
      <c r="AW30" s="20" t="str">
        <f t="shared" ca="1" si="13"/>
        <v/>
      </c>
      <c r="AX30" s="19" t="str">
        <f ca="1">IFERROR(IF(OFFSET($AS30,-1,0)=$AS30,OFFSET(AX30,-1,0),INDEX(Mois_Juillet_Totale,MATCH($AS30,Tableau42710141617[N°],0))),"")</f>
        <v/>
      </c>
      <c r="AY30" s="21" t="str">
        <f ca="1">IFERROR(SUM(Tableau84913151819[Montant Journée]*Tableau84913151819[Journée travaillée]),"")</f>
        <v/>
      </c>
      <c r="AZ30" s="21">
        <f t="shared" ca="1" si="14"/>
        <v>0</v>
      </c>
      <c r="BA30" s="28"/>
      <c r="BB30" s="25">
        <f ca="1">SUM(Tableau84913151819[[#This Row],[Total mensuel]],-Tableau84913151819[[#This Row],[Acompte versé]],-Tableau84913151819[[#This Row],[Salaire]])</f>
        <v>0</v>
      </c>
      <c r="BC30" s="51">
        <f ca="1">SUMPRODUCT(Tableau849131518[TOTAL]*(Tableau849131518[Nom employer]=AT30)*((Tableau849131518[Paiement du mois]="2018/juin")))</f>
        <v>0</v>
      </c>
      <c r="BD30" s="26">
        <f ca="1">IFERROR(SUM(Tableau84913151819[[#This Row],[Restant dû]]+Tableau84913151819[[#This Row],[Restant du mois dernier]]),"")</f>
        <v>0</v>
      </c>
    </row>
    <row r="31" spans="1:56" ht="20.149999999999999" customHeight="1" x14ac:dyDescent="0.35">
      <c r="A31" s="6" t="str">
        <f>IFERROR(IF(Tableau42710141617[N°]="","",A30+1),"")</f>
        <v/>
      </c>
      <c r="B31" s="30"/>
      <c r="C31" s="16" t="str">
        <f t="shared" ca="1" si="4"/>
        <v/>
      </c>
      <c r="D31" s="15" t="str">
        <f t="shared" ca="1" si="5"/>
        <v/>
      </c>
      <c r="E31" s="15" t="str">
        <f ca="1">IFERROR(YEAR(Tableau42710141617[[#This Row],[Date]])&amp;"/"&amp;TEXT(Tableau42710141617[[#This Row],[Date]],"mmmm"),"")</f>
        <v/>
      </c>
      <c r="F31" s="100">
        <f t="shared" ca="1" si="6"/>
        <v>0</v>
      </c>
      <c r="G31" s="15">
        <f>Tableau42710141617[[#This Row],[/]]+Tableau42710141617[[#This Row],[X]]</f>
        <v>0</v>
      </c>
      <c r="H31" s="15">
        <f t="shared" si="7"/>
        <v>0</v>
      </c>
      <c r="I31" s="15">
        <f t="shared" si="8"/>
        <v>0</v>
      </c>
      <c r="J31" s="15">
        <f t="shared" si="9"/>
        <v>0</v>
      </c>
      <c r="K31" s="15">
        <f t="shared" si="10"/>
        <v>0</v>
      </c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27"/>
      <c r="AR31" s="7">
        <f>IFERROR(IF(Tableau84913151819[N° employer]="","",AR30+1),"")</f>
        <v>18</v>
      </c>
      <c r="AS31" s="7">
        <f>Juillet!B31</f>
        <v>0</v>
      </c>
      <c r="AT31" s="17" t="str">
        <f t="shared" ca="1" si="11"/>
        <v/>
      </c>
      <c r="AU31" s="18" t="str">
        <f t="shared" ca="1" si="12"/>
        <v/>
      </c>
      <c r="AV31" s="19" t="str">
        <f ca="1">IFERROR(YEAR(Tableau84913151819[Date de paiement])&amp;"/"&amp;TEXT(Tableau84913151819[Date de paiement],"mmmm"),"")</f>
        <v/>
      </c>
      <c r="AW31" s="20" t="str">
        <f t="shared" ca="1" si="13"/>
        <v/>
      </c>
      <c r="AX31" s="19" t="str">
        <f ca="1">IFERROR(IF(OFFSET($AS31,-1,0)=$AS31,OFFSET(AX31,-1,0),INDEX(Mois_Juillet_Totale,MATCH($AS31,Tableau42710141617[N°],0))),"")</f>
        <v/>
      </c>
      <c r="AY31" s="21" t="str">
        <f ca="1">IFERROR(SUM(Tableau84913151819[Montant Journée]*Tableau84913151819[Journée travaillée]),"")</f>
        <v/>
      </c>
      <c r="AZ31" s="21">
        <f t="shared" ca="1" si="14"/>
        <v>0</v>
      </c>
      <c r="BA31" s="28"/>
      <c r="BB31" s="25">
        <f ca="1">SUM(Tableau84913151819[[#This Row],[Total mensuel]],-Tableau84913151819[[#This Row],[Acompte versé]],-Tableau84913151819[[#This Row],[Salaire]])</f>
        <v>0</v>
      </c>
      <c r="BC31" s="51">
        <f ca="1">SUMPRODUCT(Tableau849131518[TOTAL]*(Tableau849131518[Nom employer]=AT31)*((Tableau849131518[Paiement du mois]="2018/juin")))</f>
        <v>0</v>
      </c>
      <c r="BD31" s="26">
        <f ca="1">IFERROR(SUM(Tableau84913151819[[#This Row],[Restant dû]]+Tableau84913151819[[#This Row],[Restant du mois dernier]]),"")</f>
        <v>0</v>
      </c>
    </row>
    <row r="32" spans="1:56" ht="20.149999999999999" customHeight="1" x14ac:dyDescent="0.35">
      <c r="A32" s="6" t="str">
        <f>IFERROR(IF(Tableau42710141617[N°]="","",A31+1),"")</f>
        <v/>
      </c>
      <c r="B32" s="30"/>
      <c r="C32" s="16" t="str">
        <f t="shared" ca="1" si="4"/>
        <v/>
      </c>
      <c r="D32" s="15" t="str">
        <f t="shared" ca="1" si="5"/>
        <v/>
      </c>
      <c r="E32" s="15" t="str">
        <f ca="1">IFERROR(YEAR(Tableau42710141617[[#This Row],[Date]])&amp;"/"&amp;TEXT(Tableau42710141617[[#This Row],[Date]],"mmmm"),"")</f>
        <v/>
      </c>
      <c r="F32" s="100">
        <f t="shared" ca="1" si="6"/>
        <v>0</v>
      </c>
      <c r="G32" s="15">
        <f>Tableau42710141617[[#This Row],[/]]+Tableau42710141617[[#This Row],[X]]</f>
        <v>0</v>
      </c>
      <c r="H32" s="15">
        <f t="shared" si="7"/>
        <v>0</v>
      </c>
      <c r="I32" s="15">
        <f t="shared" si="8"/>
        <v>0</v>
      </c>
      <c r="J32" s="15">
        <f t="shared" si="9"/>
        <v>0</v>
      </c>
      <c r="K32" s="15">
        <f t="shared" si="10"/>
        <v>0</v>
      </c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27"/>
      <c r="AR32" s="7">
        <f>IFERROR(IF(Tableau84913151819[N° employer]="","",AR31+1),"")</f>
        <v>19</v>
      </c>
      <c r="AS32" s="7">
        <f>Juillet!B32</f>
        <v>0</v>
      </c>
      <c r="AT32" s="17" t="str">
        <f t="shared" ca="1" si="11"/>
        <v/>
      </c>
      <c r="AU32" s="18" t="str">
        <f t="shared" ca="1" si="12"/>
        <v/>
      </c>
      <c r="AV32" s="19" t="str">
        <f ca="1">IFERROR(YEAR(Tableau84913151819[Date de paiement])&amp;"/"&amp;TEXT(Tableau84913151819[Date de paiement],"mmmm"),"")</f>
        <v/>
      </c>
      <c r="AW32" s="20" t="str">
        <f t="shared" ca="1" si="13"/>
        <v/>
      </c>
      <c r="AX32" s="19" t="str">
        <f ca="1">IFERROR(IF(OFFSET($AS32,-1,0)=$AS32,OFFSET(AX32,-1,0),INDEX(Mois_Juillet_Totale,MATCH($AS32,Tableau42710141617[N°],0))),"")</f>
        <v/>
      </c>
      <c r="AY32" s="21" t="str">
        <f ca="1">IFERROR(SUM(Tableau84913151819[Montant Journée]*Tableau84913151819[Journée travaillée]),"")</f>
        <v/>
      </c>
      <c r="AZ32" s="21">
        <f t="shared" ca="1" si="14"/>
        <v>0</v>
      </c>
      <c r="BA32" s="28"/>
      <c r="BB32" s="25">
        <f ca="1">SUM(Tableau84913151819[[#This Row],[Total mensuel]],-Tableau84913151819[[#This Row],[Acompte versé]],-Tableau84913151819[[#This Row],[Salaire]])</f>
        <v>0</v>
      </c>
      <c r="BC32" s="51">
        <f ca="1">SUMPRODUCT(Tableau849131518[TOTAL]*(Tableau849131518[Nom employer]=AT32)*((Tableau849131518[Paiement du mois]="2018/juin")))</f>
        <v>0</v>
      </c>
      <c r="BD32" s="26">
        <f ca="1">IFERROR(SUM(Tableau84913151819[[#This Row],[Restant dû]]+Tableau84913151819[[#This Row],[Restant du mois dernier]]),"")</f>
        <v>0</v>
      </c>
    </row>
    <row r="33" spans="1:56" ht="20.149999999999999" customHeight="1" x14ac:dyDescent="0.35">
      <c r="A33" s="6" t="str">
        <f>IFERROR(IF(Tableau42710141617[N°]="","",A32+1),"")</f>
        <v/>
      </c>
      <c r="B33" s="30"/>
      <c r="C33" s="16" t="str">
        <f t="shared" ca="1" si="4"/>
        <v/>
      </c>
      <c r="D33" s="15" t="str">
        <f t="shared" ca="1" si="5"/>
        <v/>
      </c>
      <c r="E33" s="15" t="str">
        <f ca="1">IFERROR(YEAR(Tableau42710141617[[#This Row],[Date]])&amp;"/"&amp;TEXT(Tableau42710141617[[#This Row],[Date]],"mmmm"),"")</f>
        <v/>
      </c>
      <c r="F33" s="100">
        <f t="shared" ca="1" si="6"/>
        <v>0</v>
      </c>
      <c r="G33" s="15">
        <f>Tableau42710141617[[#This Row],[/]]+Tableau42710141617[[#This Row],[X]]</f>
        <v>0</v>
      </c>
      <c r="H33" s="15">
        <f t="shared" si="7"/>
        <v>0</v>
      </c>
      <c r="I33" s="15">
        <f t="shared" si="8"/>
        <v>0</v>
      </c>
      <c r="J33" s="15">
        <f t="shared" si="9"/>
        <v>0</v>
      </c>
      <c r="K33" s="15">
        <f t="shared" si="10"/>
        <v>0</v>
      </c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27"/>
      <c r="AR33" s="7">
        <f>IFERROR(IF(Tableau84913151819[N° employer]="","",AR32+1),"")</f>
        <v>20</v>
      </c>
      <c r="AS33" s="7">
        <f>Juillet!B33</f>
        <v>0</v>
      </c>
      <c r="AT33" s="17" t="str">
        <f t="shared" ca="1" si="11"/>
        <v/>
      </c>
      <c r="AU33" s="18" t="str">
        <f t="shared" ca="1" si="12"/>
        <v/>
      </c>
      <c r="AV33" s="19" t="str">
        <f ca="1">IFERROR(YEAR(Tableau84913151819[Date de paiement])&amp;"/"&amp;TEXT(Tableau84913151819[Date de paiement],"mmmm"),"")</f>
        <v/>
      </c>
      <c r="AW33" s="20" t="str">
        <f t="shared" ca="1" si="13"/>
        <v/>
      </c>
      <c r="AX33" s="19" t="str">
        <f ca="1">IFERROR(IF(OFFSET($AS33,-1,0)=$AS33,OFFSET(AX33,-1,0),INDEX(Mois_Juillet_Totale,MATCH($AS33,Tableau42710141617[N°],0))),"")</f>
        <v/>
      </c>
      <c r="AY33" s="21" t="str">
        <f ca="1">IFERROR(SUM(Tableau84913151819[Montant Journée]*Tableau84913151819[Journée travaillée]),"")</f>
        <v/>
      </c>
      <c r="AZ33" s="21">
        <f t="shared" ca="1" si="14"/>
        <v>0</v>
      </c>
      <c r="BA33" s="28"/>
      <c r="BB33" s="25">
        <f ca="1">SUM(Tableau84913151819[[#This Row],[Total mensuel]],-Tableau84913151819[[#This Row],[Acompte versé]],-Tableau84913151819[[#This Row],[Salaire]])</f>
        <v>0</v>
      </c>
      <c r="BC33" s="51">
        <f ca="1">SUMPRODUCT(Tableau849131518[TOTAL]*(Tableau849131518[Nom employer]=AT33)*((Tableau849131518[Paiement du mois]="2018/juin")))</f>
        <v>0</v>
      </c>
      <c r="BD33" s="26">
        <f ca="1">IFERROR(SUM(Tableau84913151819[[#This Row],[Restant dû]]+Tableau84913151819[[#This Row],[Restant du mois dernier]]),"")</f>
        <v>0</v>
      </c>
    </row>
    <row r="34" spans="1:56" ht="20.149999999999999" customHeight="1" x14ac:dyDescent="0.35">
      <c r="A34" s="6" t="str">
        <f>IFERROR(IF(Tableau42710141617[N°]="","",A33+1),"")</f>
        <v/>
      </c>
      <c r="B34" s="30"/>
      <c r="C34" s="16" t="str">
        <f t="shared" ca="1" si="4"/>
        <v/>
      </c>
      <c r="D34" s="15" t="str">
        <f t="shared" ca="1" si="5"/>
        <v/>
      </c>
      <c r="E34" s="15" t="str">
        <f ca="1">IFERROR(YEAR(Tableau42710141617[[#This Row],[Date]])&amp;"/"&amp;TEXT(Tableau42710141617[[#This Row],[Date]],"mmmm"),"")</f>
        <v/>
      </c>
      <c r="F34" s="100">
        <f t="shared" ca="1" si="6"/>
        <v>0</v>
      </c>
      <c r="G34" s="15">
        <f>Tableau42710141617[[#This Row],[/]]+Tableau42710141617[[#This Row],[X]]</f>
        <v>0</v>
      </c>
      <c r="H34" s="15">
        <f t="shared" si="7"/>
        <v>0</v>
      </c>
      <c r="I34" s="15">
        <f t="shared" si="8"/>
        <v>0</v>
      </c>
      <c r="J34" s="15">
        <f t="shared" si="9"/>
        <v>0</v>
      </c>
      <c r="K34" s="15">
        <f t="shared" si="10"/>
        <v>0</v>
      </c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27"/>
      <c r="AR34" s="7">
        <f>IFERROR(IF(Tableau84913151819[N° employer]="","",AR33+1),"")</f>
        <v>21</v>
      </c>
      <c r="AS34" s="7">
        <f>Juillet!B34</f>
        <v>0</v>
      </c>
      <c r="AT34" s="17" t="str">
        <f t="shared" ca="1" si="11"/>
        <v/>
      </c>
      <c r="AU34" s="18" t="str">
        <f t="shared" ca="1" si="12"/>
        <v/>
      </c>
      <c r="AV34" s="19" t="str">
        <f ca="1">IFERROR(YEAR(Tableau84913151819[Date de paiement])&amp;"/"&amp;TEXT(Tableau84913151819[Date de paiement],"mmmm"),"")</f>
        <v/>
      </c>
      <c r="AW34" s="20" t="str">
        <f t="shared" ca="1" si="13"/>
        <v/>
      </c>
      <c r="AX34" s="19" t="str">
        <f ca="1">IFERROR(IF(OFFSET($AS34,-1,0)=$AS34,OFFSET(AX34,-1,0),INDEX(Mois_Juillet_Totale,MATCH($AS34,Tableau42710141617[N°],0))),"")</f>
        <v/>
      </c>
      <c r="AY34" s="21" t="str">
        <f ca="1">IFERROR(SUM(Tableau84913151819[Montant Journée]*Tableau84913151819[Journée travaillée]),"")</f>
        <v/>
      </c>
      <c r="AZ34" s="21">
        <f t="shared" ca="1" si="14"/>
        <v>0</v>
      </c>
      <c r="BA34" s="28"/>
      <c r="BB34" s="25">
        <f ca="1">SUM(Tableau84913151819[[#This Row],[Total mensuel]],-Tableau84913151819[[#This Row],[Acompte versé]],-Tableau84913151819[[#This Row],[Salaire]])</f>
        <v>0</v>
      </c>
      <c r="BC34" s="51">
        <f ca="1">SUMPRODUCT(Tableau849131518[TOTAL]*(Tableau849131518[Nom employer]=AT34)*((Tableau849131518[Paiement du mois]="2018/juin")))</f>
        <v>0</v>
      </c>
      <c r="BD34" s="26">
        <f ca="1">IFERROR(SUM(Tableau84913151819[[#This Row],[Restant dû]]+Tableau84913151819[[#This Row],[Restant du mois dernier]]),"")</f>
        <v>0</v>
      </c>
    </row>
    <row r="35" spans="1:56" ht="20.149999999999999" customHeight="1" x14ac:dyDescent="0.35">
      <c r="A35" s="6" t="str">
        <f>IFERROR(IF(Tableau42710141617[N°]="","",A34+1),"")</f>
        <v/>
      </c>
      <c r="B35" s="30"/>
      <c r="C35" s="16" t="str">
        <f t="shared" ca="1" si="4"/>
        <v/>
      </c>
      <c r="D35" s="15" t="str">
        <f t="shared" ca="1" si="5"/>
        <v/>
      </c>
      <c r="E35" s="15" t="str">
        <f ca="1">IFERROR(YEAR(Tableau42710141617[[#This Row],[Date]])&amp;"/"&amp;TEXT(Tableau42710141617[[#This Row],[Date]],"mmmm"),"")</f>
        <v/>
      </c>
      <c r="F35" s="100">
        <f t="shared" ca="1" si="6"/>
        <v>0</v>
      </c>
      <c r="G35" s="15">
        <f>Tableau42710141617[[#This Row],[/]]+Tableau42710141617[[#This Row],[X]]</f>
        <v>0</v>
      </c>
      <c r="H35" s="15">
        <f t="shared" si="7"/>
        <v>0</v>
      </c>
      <c r="I35" s="15">
        <f t="shared" si="8"/>
        <v>0</v>
      </c>
      <c r="J35" s="15">
        <f t="shared" si="9"/>
        <v>0</v>
      </c>
      <c r="K35" s="15">
        <f t="shared" si="10"/>
        <v>0</v>
      </c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27"/>
      <c r="AR35" s="7">
        <f>IFERROR(IF(Tableau84913151819[N° employer]="","",AR34+1),"")</f>
        <v>22</v>
      </c>
      <c r="AS35" s="7">
        <f>Juillet!B35</f>
        <v>0</v>
      </c>
      <c r="AT35" s="17" t="str">
        <f t="shared" ca="1" si="11"/>
        <v/>
      </c>
      <c r="AU35" s="18" t="str">
        <f t="shared" ca="1" si="12"/>
        <v/>
      </c>
      <c r="AV35" s="19" t="str">
        <f ca="1">IFERROR(YEAR(Tableau84913151819[Date de paiement])&amp;"/"&amp;TEXT(Tableau84913151819[Date de paiement],"mmmm"),"")</f>
        <v/>
      </c>
      <c r="AW35" s="20" t="str">
        <f t="shared" ca="1" si="13"/>
        <v/>
      </c>
      <c r="AX35" s="19" t="str">
        <f ca="1">IFERROR(IF(OFFSET($AS35,-1,0)=$AS35,OFFSET(AX35,-1,0),INDEX(Mois_Juillet_Totale,MATCH($AS35,Tableau42710141617[N°],0))),"")</f>
        <v/>
      </c>
      <c r="AY35" s="21" t="str">
        <f ca="1">IFERROR(SUM(Tableau84913151819[Montant Journée]*Tableau84913151819[Journée travaillée]),"")</f>
        <v/>
      </c>
      <c r="AZ35" s="21">
        <f t="shared" ca="1" si="14"/>
        <v>0</v>
      </c>
      <c r="BA35" s="28"/>
      <c r="BB35" s="25">
        <f ca="1">SUM(Tableau84913151819[[#This Row],[Total mensuel]],-Tableau84913151819[[#This Row],[Acompte versé]],-Tableau84913151819[[#This Row],[Salaire]])</f>
        <v>0</v>
      </c>
      <c r="BC35" s="51">
        <f ca="1">SUMPRODUCT(Tableau849131518[TOTAL]*(Tableau849131518[Nom employer]=AT35)*((Tableau849131518[Paiement du mois]="2018/juin")))</f>
        <v>0</v>
      </c>
      <c r="BD35" s="26">
        <f ca="1">IFERROR(SUM(Tableau84913151819[[#This Row],[Restant dû]]+Tableau84913151819[[#This Row],[Restant du mois dernier]]),"")</f>
        <v>0</v>
      </c>
    </row>
    <row r="36" spans="1:56" ht="20.149999999999999" customHeight="1" x14ac:dyDescent="0.35">
      <c r="A36" s="6" t="str">
        <f>IFERROR(IF(Tableau42710141617[N°]="","",A35+1),"")</f>
        <v/>
      </c>
      <c r="B36" s="30"/>
      <c r="C36" s="16" t="str">
        <f t="shared" ca="1" si="4"/>
        <v/>
      </c>
      <c r="D36" s="15" t="str">
        <f t="shared" ca="1" si="5"/>
        <v/>
      </c>
      <c r="E36" s="15" t="str">
        <f ca="1">IFERROR(YEAR(Tableau42710141617[[#This Row],[Date]])&amp;"/"&amp;TEXT(Tableau42710141617[[#This Row],[Date]],"mmmm"),"")</f>
        <v/>
      </c>
      <c r="F36" s="100">
        <f t="shared" ca="1" si="6"/>
        <v>0</v>
      </c>
      <c r="G36" s="15">
        <f>Tableau42710141617[[#This Row],[/]]+Tableau42710141617[[#This Row],[X]]</f>
        <v>0</v>
      </c>
      <c r="H36" s="15">
        <f t="shared" si="7"/>
        <v>0</v>
      </c>
      <c r="I36" s="15">
        <f t="shared" si="8"/>
        <v>0</v>
      </c>
      <c r="J36" s="15">
        <f t="shared" si="9"/>
        <v>0</v>
      </c>
      <c r="K36" s="15">
        <f t="shared" si="10"/>
        <v>0</v>
      </c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27"/>
      <c r="AR36" s="7">
        <f>IFERROR(IF(Tableau84913151819[N° employer]="","",AR35+1),"")</f>
        <v>23</v>
      </c>
      <c r="AS36" s="7">
        <f>Juillet!B36</f>
        <v>0</v>
      </c>
      <c r="AT36" s="17" t="str">
        <f t="shared" ca="1" si="11"/>
        <v/>
      </c>
      <c r="AU36" s="18" t="str">
        <f t="shared" ca="1" si="12"/>
        <v/>
      </c>
      <c r="AV36" s="19" t="str">
        <f ca="1">IFERROR(YEAR(Tableau84913151819[Date de paiement])&amp;"/"&amp;TEXT(Tableau84913151819[Date de paiement],"mmmm"),"")</f>
        <v/>
      </c>
      <c r="AW36" s="20" t="str">
        <f t="shared" ca="1" si="13"/>
        <v/>
      </c>
      <c r="AX36" s="19" t="str">
        <f ca="1">IFERROR(IF(OFFSET($AS36,-1,0)=$AS36,OFFSET(AX36,-1,0),INDEX(Mois_Juillet_Totale,MATCH($AS36,Tableau42710141617[N°],0))),"")</f>
        <v/>
      </c>
      <c r="AY36" s="21" t="str">
        <f ca="1">IFERROR(SUM(Tableau84913151819[Montant Journée]*Tableau84913151819[Journée travaillée]),"")</f>
        <v/>
      </c>
      <c r="AZ36" s="21">
        <f t="shared" ca="1" si="14"/>
        <v>0</v>
      </c>
      <c r="BA36" s="28"/>
      <c r="BB36" s="25">
        <f ca="1">SUM(Tableau84913151819[[#This Row],[Total mensuel]],-Tableau84913151819[[#This Row],[Acompte versé]],-Tableau84913151819[[#This Row],[Salaire]])</f>
        <v>0</v>
      </c>
      <c r="BC36" s="51">
        <f ca="1">SUMPRODUCT(Tableau849131518[TOTAL]*(Tableau849131518[Nom employer]=AT36)*((Tableau849131518[Paiement du mois]="2018/juin")))</f>
        <v>0</v>
      </c>
      <c r="BD36" s="26">
        <f ca="1">IFERROR(SUM(Tableau84913151819[[#This Row],[Restant dû]]+Tableau84913151819[[#This Row],[Restant du mois dernier]]),"")</f>
        <v>0</v>
      </c>
    </row>
    <row r="37" spans="1:56" ht="20.149999999999999" customHeight="1" x14ac:dyDescent="0.35">
      <c r="A37" s="6" t="str">
        <f>IFERROR(IF(Tableau42710141617[N°]="","",A36+1),"")</f>
        <v/>
      </c>
      <c r="B37" s="30"/>
      <c r="C37" s="16" t="str">
        <f t="shared" ca="1" si="4"/>
        <v/>
      </c>
      <c r="D37" s="15" t="str">
        <f t="shared" ca="1" si="5"/>
        <v/>
      </c>
      <c r="E37" s="15" t="str">
        <f ca="1">IFERROR(YEAR(Tableau42710141617[[#This Row],[Date]])&amp;"/"&amp;TEXT(Tableau42710141617[[#This Row],[Date]],"mmmm"),"")</f>
        <v/>
      </c>
      <c r="F37" s="100">
        <f t="shared" ca="1" si="6"/>
        <v>0</v>
      </c>
      <c r="G37" s="15">
        <f>Tableau42710141617[[#This Row],[/]]+Tableau42710141617[[#This Row],[X]]</f>
        <v>0</v>
      </c>
      <c r="H37" s="15">
        <f t="shared" si="7"/>
        <v>0</v>
      </c>
      <c r="I37" s="15">
        <f t="shared" si="8"/>
        <v>0</v>
      </c>
      <c r="J37" s="15">
        <f t="shared" si="9"/>
        <v>0</v>
      </c>
      <c r="K37" s="15">
        <f t="shared" si="10"/>
        <v>0</v>
      </c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27"/>
      <c r="AR37" s="7">
        <f>IFERROR(IF(Tableau84913151819[N° employer]="","",AR36+1),"")</f>
        <v>24</v>
      </c>
      <c r="AS37" s="7">
        <f>Juillet!B37</f>
        <v>0</v>
      </c>
      <c r="AT37" s="17" t="str">
        <f t="shared" ca="1" si="11"/>
        <v/>
      </c>
      <c r="AU37" s="18" t="str">
        <f t="shared" ca="1" si="12"/>
        <v/>
      </c>
      <c r="AV37" s="19" t="str">
        <f ca="1">IFERROR(YEAR(Tableau84913151819[Date de paiement])&amp;"/"&amp;TEXT(Tableau84913151819[Date de paiement],"mmmm"),"")</f>
        <v/>
      </c>
      <c r="AW37" s="20" t="str">
        <f t="shared" ca="1" si="13"/>
        <v/>
      </c>
      <c r="AX37" s="19" t="str">
        <f ca="1">IFERROR(IF(OFFSET($AS37,-1,0)=$AS37,OFFSET(AX37,-1,0),INDEX(Mois_Juillet_Totale,MATCH($AS37,Tableau42710141617[N°],0))),"")</f>
        <v/>
      </c>
      <c r="AY37" s="21" t="str">
        <f ca="1">IFERROR(SUM(Tableau84913151819[Montant Journée]*Tableau84913151819[Journée travaillée]),"")</f>
        <v/>
      </c>
      <c r="AZ37" s="21">
        <f t="shared" ca="1" si="14"/>
        <v>0</v>
      </c>
      <c r="BA37" s="28"/>
      <c r="BB37" s="25">
        <f ca="1">SUM(Tableau84913151819[[#This Row],[Total mensuel]],-Tableau84913151819[[#This Row],[Acompte versé]],-Tableau84913151819[[#This Row],[Salaire]])</f>
        <v>0</v>
      </c>
      <c r="BC37" s="51">
        <f ca="1">SUMPRODUCT(Tableau849131518[TOTAL]*(Tableau849131518[Nom employer]=AT37)*((Tableau849131518[Paiement du mois]="2018/juin")))</f>
        <v>0</v>
      </c>
      <c r="BD37" s="26">
        <f ca="1">IFERROR(SUM(Tableau84913151819[[#This Row],[Restant dû]]+Tableau84913151819[[#This Row],[Restant du mois dernier]]),"")</f>
        <v>0</v>
      </c>
    </row>
    <row r="38" spans="1:56" ht="20.149999999999999" customHeight="1" x14ac:dyDescent="0.35">
      <c r="A38" s="6" t="str">
        <f>IFERROR(IF(Tableau42710141617[N°]="","",A37+1),"")</f>
        <v/>
      </c>
      <c r="B38" s="30"/>
      <c r="C38" s="16" t="str">
        <f t="shared" ca="1" si="4"/>
        <v/>
      </c>
      <c r="D38" s="15" t="str">
        <f t="shared" ca="1" si="5"/>
        <v/>
      </c>
      <c r="E38" s="15" t="str">
        <f ca="1">IFERROR(YEAR(Tableau42710141617[[#This Row],[Date]])&amp;"/"&amp;TEXT(Tableau42710141617[[#This Row],[Date]],"mmmm"),"")</f>
        <v/>
      </c>
      <c r="F38" s="100">
        <f t="shared" ca="1" si="6"/>
        <v>0</v>
      </c>
      <c r="G38" s="15">
        <f>Tableau42710141617[[#This Row],[/]]+Tableau42710141617[[#This Row],[X]]</f>
        <v>0</v>
      </c>
      <c r="H38" s="15">
        <f t="shared" si="7"/>
        <v>0</v>
      </c>
      <c r="I38" s="15">
        <f t="shared" si="8"/>
        <v>0</v>
      </c>
      <c r="J38" s="15">
        <f t="shared" si="9"/>
        <v>0</v>
      </c>
      <c r="K38" s="15">
        <f t="shared" si="10"/>
        <v>0</v>
      </c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27"/>
      <c r="AR38" s="7">
        <f>IFERROR(IF(Tableau84913151819[N° employer]="","",AR37+1),"")</f>
        <v>25</v>
      </c>
      <c r="AS38" s="7">
        <f>Juillet!B38</f>
        <v>0</v>
      </c>
      <c r="AT38" s="17" t="str">
        <f t="shared" ca="1" si="11"/>
        <v/>
      </c>
      <c r="AU38" s="18" t="str">
        <f t="shared" ca="1" si="12"/>
        <v/>
      </c>
      <c r="AV38" s="19" t="str">
        <f ca="1">IFERROR(YEAR(Tableau84913151819[Date de paiement])&amp;"/"&amp;TEXT(Tableau84913151819[Date de paiement],"mmmm"),"")</f>
        <v/>
      </c>
      <c r="AW38" s="20" t="str">
        <f t="shared" ca="1" si="13"/>
        <v/>
      </c>
      <c r="AX38" s="19" t="str">
        <f ca="1">IFERROR(IF(OFFSET($AS38,-1,0)=$AS38,OFFSET(AX38,-1,0),INDEX(Mois_Juillet_Totale,MATCH($AS38,Tableau42710141617[N°],0))),"")</f>
        <v/>
      </c>
      <c r="AY38" s="21" t="str">
        <f ca="1">IFERROR(SUM(Tableau84913151819[Montant Journée]*Tableau84913151819[Journée travaillée]),"")</f>
        <v/>
      </c>
      <c r="AZ38" s="21">
        <f t="shared" ca="1" si="14"/>
        <v>0</v>
      </c>
      <c r="BA38" s="28"/>
      <c r="BB38" s="25">
        <f ca="1">SUM(Tableau84913151819[[#This Row],[Total mensuel]],-Tableau84913151819[[#This Row],[Acompte versé]],-Tableau84913151819[[#This Row],[Salaire]])</f>
        <v>0</v>
      </c>
      <c r="BC38" s="51">
        <f ca="1">SUMPRODUCT(Tableau849131518[TOTAL]*(Tableau849131518[Nom employer]=AT38)*((Tableau849131518[Paiement du mois]="2018/juin")))</f>
        <v>0</v>
      </c>
      <c r="BD38" s="26">
        <f ca="1">IFERROR(SUM(Tableau84913151819[[#This Row],[Restant dû]]+Tableau84913151819[[#This Row],[Restant du mois dernier]]),"")</f>
        <v>0</v>
      </c>
    </row>
    <row r="39" spans="1:56" ht="20.149999999999999" customHeight="1" x14ac:dyDescent="0.35">
      <c r="A39" s="6" t="str">
        <f>IFERROR(IF(Tableau42710141617[N°]="","",A38+1),"")</f>
        <v/>
      </c>
      <c r="B39" s="30"/>
      <c r="C39" s="16" t="str">
        <f t="shared" ca="1" si="4"/>
        <v/>
      </c>
      <c r="D39" s="15" t="str">
        <f t="shared" ca="1" si="5"/>
        <v/>
      </c>
      <c r="E39" s="15" t="str">
        <f ca="1">IFERROR(YEAR(Tableau42710141617[[#This Row],[Date]])&amp;"/"&amp;TEXT(Tableau42710141617[[#This Row],[Date]],"mmmm"),"")</f>
        <v/>
      </c>
      <c r="F39" s="100">
        <f t="shared" ca="1" si="6"/>
        <v>0</v>
      </c>
      <c r="G39" s="15">
        <f>Tableau42710141617[[#This Row],[/]]+Tableau42710141617[[#This Row],[X]]</f>
        <v>0</v>
      </c>
      <c r="H39" s="15">
        <f t="shared" si="7"/>
        <v>0</v>
      </c>
      <c r="I39" s="15">
        <f t="shared" si="8"/>
        <v>0</v>
      </c>
      <c r="J39" s="15">
        <f t="shared" si="9"/>
        <v>0</v>
      </c>
      <c r="K39" s="15">
        <f t="shared" si="10"/>
        <v>0</v>
      </c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27"/>
      <c r="AR39" s="7">
        <f>IFERROR(IF(Tableau84913151819[N° employer]="","",AR38+1),"")</f>
        <v>26</v>
      </c>
      <c r="AS39" s="7">
        <f>Juillet!B39</f>
        <v>0</v>
      </c>
      <c r="AT39" s="17" t="str">
        <f t="shared" ca="1" si="11"/>
        <v/>
      </c>
      <c r="AU39" s="18" t="str">
        <f t="shared" ca="1" si="12"/>
        <v/>
      </c>
      <c r="AV39" s="19" t="str">
        <f ca="1">IFERROR(YEAR(Tableau84913151819[Date de paiement])&amp;"/"&amp;TEXT(Tableau84913151819[Date de paiement],"mmmm"),"")</f>
        <v/>
      </c>
      <c r="AW39" s="20" t="str">
        <f t="shared" ca="1" si="13"/>
        <v/>
      </c>
      <c r="AX39" s="19" t="str">
        <f ca="1">IFERROR(IF(OFFSET($AS39,-1,0)=$AS39,OFFSET(AX39,-1,0),INDEX(Mois_Juillet_Totale,MATCH($AS39,Tableau42710141617[N°],0))),"")</f>
        <v/>
      </c>
      <c r="AY39" s="21" t="str">
        <f ca="1">IFERROR(SUM(Tableau84913151819[Montant Journée]*Tableau84913151819[Journée travaillée]),"")</f>
        <v/>
      </c>
      <c r="AZ39" s="21">
        <f t="shared" ca="1" si="14"/>
        <v>0</v>
      </c>
      <c r="BA39" s="28"/>
      <c r="BB39" s="25">
        <f ca="1">SUM(Tableau84913151819[[#This Row],[Total mensuel]],-Tableau84913151819[[#This Row],[Acompte versé]],-Tableau84913151819[[#This Row],[Salaire]])</f>
        <v>0</v>
      </c>
      <c r="BC39" s="51">
        <f ca="1">SUMPRODUCT(Tableau849131518[TOTAL]*(Tableau849131518[Nom employer]=AT39)*((Tableau849131518[Paiement du mois]="2018/juin")))</f>
        <v>0</v>
      </c>
      <c r="BD39" s="26">
        <f ca="1">IFERROR(SUM(Tableau84913151819[[#This Row],[Restant dû]]+Tableau84913151819[[#This Row],[Restant du mois dernier]]),"")</f>
        <v>0</v>
      </c>
    </row>
    <row r="40" spans="1:56" ht="20.149999999999999" customHeight="1" x14ac:dyDescent="0.35">
      <c r="A40" s="6" t="str">
        <f>IFERROR(IF(Tableau42710141617[N°]="","",A39+1),"")</f>
        <v/>
      </c>
      <c r="B40" s="30"/>
      <c r="C40" s="16" t="str">
        <f t="shared" ca="1" si="4"/>
        <v/>
      </c>
      <c r="D40" s="15" t="str">
        <f t="shared" ca="1" si="5"/>
        <v/>
      </c>
      <c r="E40" s="15" t="str">
        <f ca="1">IFERROR(YEAR(Tableau42710141617[[#This Row],[Date]])&amp;"/"&amp;TEXT(Tableau42710141617[[#This Row],[Date]],"mmmm"),"")</f>
        <v/>
      </c>
      <c r="F40" s="100">
        <f t="shared" ca="1" si="6"/>
        <v>0</v>
      </c>
      <c r="G40" s="15">
        <f>Tableau42710141617[[#This Row],[/]]+Tableau42710141617[[#This Row],[X]]</f>
        <v>0</v>
      </c>
      <c r="H40" s="15">
        <f t="shared" si="7"/>
        <v>0</v>
      </c>
      <c r="I40" s="15">
        <f t="shared" si="8"/>
        <v>0</v>
      </c>
      <c r="J40" s="15">
        <f t="shared" si="9"/>
        <v>0</v>
      </c>
      <c r="K40" s="15">
        <f t="shared" si="10"/>
        <v>0</v>
      </c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27"/>
      <c r="AR40" s="7">
        <f>IFERROR(IF(Tableau84913151819[N° employer]="","",AR39+1),"")</f>
        <v>27</v>
      </c>
      <c r="AS40" s="7">
        <f>Juillet!B40</f>
        <v>0</v>
      </c>
      <c r="AT40" s="17" t="str">
        <f t="shared" ca="1" si="11"/>
        <v/>
      </c>
      <c r="AU40" s="18" t="str">
        <f t="shared" ca="1" si="12"/>
        <v/>
      </c>
      <c r="AV40" s="19" t="str">
        <f ca="1">IFERROR(YEAR(Tableau84913151819[Date de paiement])&amp;"/"&amp;TEXT(Tableau84913151819[Date de paiement],"mmmm"),"")</f>
        <v/>
      </c>
      <c r="AW40" s="20" t="str">
        <f t="shared" ca="1" si="13"/>
        <v/>
      </c>
      <c r="AX40" s="19" t="str">
        <f ca="1">IFERROR(IF(OFFSET($AS40,-1,0)=$AS40,OFFSET(AX40,-1,0),INDEX(Mois_Juillet_Totale,MATCH($AS40,Tableau42710141617[N°],0))),"")</f>
        <v/>
      </c>
      <c r="AY40" s="21" t="str">
        <f ca="1">IFERROR(SUM(Tableau84913151819[Montant Journée]*Tableau84913151819[Journée travaillée]),"")</f>
        <v/>
      </c>
      <c r="AZ40" s="21">
        <f t="shared" ca="1" si="14"/>
        <v>0</v>
      </c>
      <c r="BA40" s="28"/>
      <c r="BB40" s="25">
        <f ca="1">SUM(Tableau84913151819[[#This Row],[Total mensuel]],-Tableau84913151819[[#This Row],[Acompte versé]],-Tableau84913151819[[#This Row],[Salaire]])</f>
        <v>0</v>
      </c>
      <c r="BC40" s="51">
        <f ca="1">SUMPRODUCT(Tableau849131518[TOTAL]*(Tableau849131518[Nom employer]=AT40)*((Tableau849131518[Paiement du mois]="2018/juin")))</f>
        <v>0</v>
      </c>
      <c r="BD40" s="26">
        <f ca="1">IFERROR(SUM(Tableau84913151819[[#This Row],[Restant dû]]+Tableau84913151819[[#This Row],[Restant du mois dernier]]),"")</f>
        <v>0</v>
      </c>
    </row>
    <row r="41" spans="1:56" ht="20.149999999999999" customHeight="1" x14ac:dyDescent="0.35">
      <c r="A41" s="6" t="str">
        <f>IFERROR(IF(Tableau42710141617[N°]="","",A40+1),"")</f>
        <v/>
      </c>
      <c r="B41" s="30"/>
      <c r="C41" s="16" t="str">
        <f t="shared" ca="1" si="4"/>
        <v/>
      </c>
      <c r="D41" s="15" t="str">
        <f t="shared" ca="1" si="5"/>
        <v/>
      </c>
      <c r="E41" s="15" t="str">
        <f ca="1">IFERROR(YEAR(Tableau42710141617[[#This Row],[Date]])&amp;"/"&amp;TEXT(Tableau42710141617[[#This Row],[Date]],"mmmm"),"")</f>
        <v/>
      </c>
      <c r="F41" s="100">
        <f t="shared" ca="1" si="6"/>
        <v>0</v>
      </c>
      <c r="G41" s="15">
        <f>Tableau42710141617[[#This Row],[/]]+Tableau42710141617[[#This Row],[X]]</f>
        <v>0</v>
      </c>
      <c r="H41" s="15">
        <f t="shared" si="7"/>
        <v>0</v>
      </c>
      <c r="I41" s="15">
        <f t="shared" si="8"/>
        <v>0</v>
      </c>
      <c r="J41" s="15">
        <f t="shared" si="9"/>
        <v>0</v>
      </c>
      <c r="K41" s="15">
        <f t="shared" si="10"/>
        <v>0</v>
      </c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27"/>
      <c r="AR41" s="7">
        <f>IFERROR(IF(Tableau84913151819[N° employer]="","",AR40+1),"")</f>
        <v>28</v>
      </c>
      <c r="AS41" s="7">
        <f>Juillet!B41</f>
        <v>0</v>
      </c>
      <c r="AT41" s="17" t="str">
        <f t="shared" ca="1" si="11"/>
        <v/>
      </c>
      <c r="AU41" s="18" t="str">
        <f t="shared" ca="1" si="12"/>
        <v/>
      </c>
      <c r="AV41" s="19" t="str">
        <f ca="1">IFERROR(YEAR(Tableau84913151819[Date de paiement])&amp;"/"&amp;TEXT(Tableau84913151819[Date de paiement],"mmmm"),"")</f>
        <v/>
      </c>
      <c r="AW41" s="20" t="str">
        <f t="shared" ca="1" si="13"/>
        <v/>
      </c>
      <c r="AX41" s="19" t="str">
        <f ca="1">IFERROR(IF(OFFSET($AS41,-1,0)=$AS41,OFFSET(AX41,-1,0),INDEX(Mois_Juillet_Totale,MATCH($AS41,Tableau42710141617[N°],0))),"")</f>
        <v/>
      </c>
      <c r="AY41" s="21" t="str">
        <f ca="1">IFERROR(SUM(Tableau84913151819[Montant Journée]*Tableau84913151819[Journée travaillée]),"")</f>
        <v/>
      </c>
      <c r="AZ41" s="21">
        <f t="shared" ca="1" si="14"/>
        <v>0</v>
      </c>
      <c r="BA41" s="28"/>
      <c r="BB41" s="25">
        <f ca="1">SUM(Tableau84913151819[[#This Row],[Total mensuel]],-Tableau84913151819[[#This Row],[Acompte versé]],-Tableau84913151819[[#This Row],[Salaire]])</f>
        <v>0</v>
      </c>
      <c r="BC41" s="51">
        <f ca="1">SUMPRODUCT(Tableau849131518[TOTAL]*(Tableau849131518[Nom employer]=AT41)*((Tableau849131518[Paiement du mois]="2018/juin")))</f>
        <v>0</v>
      </c>
      <c r="BD41" s="26">
        <f ca="1">IFERROR(SUM(Tableau84913151819[[#This Row],[Restant dû]]+Tableau84913151819[[#This Row],[Restant du mois dernier]]),"")</f>
        <v>0</v>
      </c>
    </row>
    <row r="42" spans="1:56" ht="20.149999999999999" customHeight="1" x14ac:dyDescent="0.35">
      <c r="A42" s="6" t="str">
        <f>IFERROR(IF(Tableau42710141617[N°]="","",A41+1),"")</f>
        <v/>
      </c>
      <c r="B42" s="30"/>
      <c r="C42" s="16" t="str">
        <f t="shared" ca="1" si="4"/>
        <v/>
      </c>
      <c r="D42" s="15" t="str">
        <f t="shared" ca="1" si="5"/>
        <v/>
      </c>
      <c r="E42" s="15" t="str">
        <f ca="1">IFERROR(YEAR(Tableau42710141617[[#This Row],[Date]])&amp;"/"&amp;TEXT(Tableau42710141617[[#This Row],[Date]],"mmmm"),"")</f>
        <v/>
      </c>
      <c r="F42" s="100">
        <f t="shared" ca="1" si="6"/>
        <v>0</v>
      </c>
      <c r="G42" s="15">
        <f>Tableau42710141617[[#This Row],[/]]+Tableau42710141617[[#This Row],[X]]</f>
        <v>0</v>
      </c>
      <c r="H42" s="15">
        <f t="shared" si="7"/>
        <v>0</v>
      </c>
      <c r="I42" s="15">
        <f t="shared" si="8"/>
        <v>0</v>
      </c>
      <c r="J42" s="15">
        <f t="shared" si="9"/>
        <v>0</v>
      </c>
      <c r="K42" s="15">
        <f t="shared" si="10"/>
        <v>0</v>
      </c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27"/>
      <c r="AR42" s="7">
        <f>IFERROR(IF(Tableau84913151819[N° employer]="","",AR41+1),"")</f>
        <v>29</v>
      </c>
      <c r="AS42" s="7">
        <f>Juillet!B42</f>
        <v>0</v>
      </c>
      <c r="AT42" s="17" t="str">
        <f t="shared" ca="1" si="11"/>
        <v/>
      </c>
      <c r="AU42" s="18" t="str">
        <f t="shared" ca="1" si="12"/>
        <v/>
      </c>
      <c r="AV42" s="19" t="str">
        <f ca="1">IFERROR(YEAR(Tableau84913151819[Date de paiement])&amp;"/"&amp;TEXT(Tableau84913151819[Date de paiement],"mmmm"),"")</f>
        <v/>
      </c>
      <c r="AW42" s="20" t="str">
        <f t="shared" ca="1" si="13"/>
        <v/>
      </c>
      <c r="AX42" s="19" t="str">
        <f ca="1">IFERROR(IF(OFFSET($AS42,-1,0)=$AS42,OFFSET(AX42,-1,0),INDEX(Mois_Juillet_Totale,MATCH($AS42,Tableau42710141617[N°],0))),"")</f>
        <v/>
      </c>
      <c r="AY42" s="21" t="str">
        <f ca="1">IFERROR(SUM(Tableau84913151819[Montant Journée]*Tableau84913151819[Journée travaillée]),"")</f>
        <v/>
      </c>
      <c r="AZ42" s="21">
        <f t="shared" ca="1" si="14"/>
        <v>0</v>
      </c>
      <c r="BA42" s="28"/>
      <c r="BB42" s="25">
        <f ca="1">SUM(Tableau84913151819[[#This Row],[Total mensuel]],-Tableau84913151819[[#This Row],[Acompte versé]],-Tableau84913151819[[#This Row],[Salaire]])</f>
        <v>0</v>
      </c>
      <c r="BC42" s="51">
        <f ca="1">SUMPRODUCT(Tableau849131518[TOTAL]*(Tableau849131518[Nom employer]=AT42)*((Tableau849131518[Paiement du mois]="2018/juin")))</f>
        <v>0</v>
      </c>
      <c r="BD42" s="26">
        <f ca="1">IFERROR(SUM(Tableau84913151819[[#This Row],[Restant dû]]+Tableau84913151819[[#This Row],[Restant du mois dernier]]),"")</f>
        <v>0</v>
      </c>
    </row>
    <row r="43" spans="1:56" ht="20.149999999999999" customHeight="1" x14ac:dyDescent="0.35">
      <c r="A43" s="6" t="str">
        <f>IFERROR(IF(Tableau42710141617[N°]="","",A42+1),"")</f>
        <v/>
      </c>
      <c r="B43" s="30"/>
      <c r="C43" s="16" t="str">
        <f t="shared" ca="1" si="4"/>
        <v/>
      </c>
      <c r="D43" s="15" t="str">
        <f t="shared" ca="1" si="5"/>
        <v/>
      </c>
      <c r="E43" s="15" t="str">
        <f ca="1">IFERROR(YEAR(Tableau42710141617[[#This Row],[Date]])&amp;"/"&amp;TEXT(Tableau42710141617[[#This Row],[Date]],"mmmm"),"")</f>
        <v/>
      </c>
      <c r="F43" s="100">
        <f t="shared" ca="1" si="6"/>
        <v>0</v>
      </c>
      <c r="G43" s="15">
        <f>Tableau42710141617[[#This Row],[/]]+Tableau42710141617[[#This Row],[X]]</f>
        <v>0</v>
      </c>
      <c r="H43" s="15">
        <f t="shared" si="7"/>
        <v>0</v>
      </c>
      <c r="I43" s="15">
        <f t="shared" si="8"/>
        <v>0</v>
      </c>
      <c r="J43" s="15">
        <f t="shared" si="9"/>
        <v>0</v>
      </c>
      <c r="K43" s="15">
        <f t="shared" si="10"/>
        <v>0</v>
      </c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27"/>
      <c r="AR43" s="7">
        <f>IFERROR(IF(Tableau84913151819[N° employer]="","",AR42+1),"")</f>
        <v>30</v>
      </c>
      <c r="AS43" s="7">
        <f>Juillet!B43</f>
        <v>0</v>
      </c>
      <c r="AT43" s="17" t="str">
        <f t="shared" ca="1" si="11"/>
        <v/>
      </c>
      <c r="AU43" s="18" t="str">
        <f t="shared" ca="1" si="12"/>
        <v/>
      </c>
      <c r="AV43" s="19" t="str">
        <f ca="1">IFERROR(YEAR(Tableau84913151819[Date de paiement])&amp;"/"&amp;TEXT(Tableau84913151819[Date de paiement],"mmmm"),"")</f>
        <v/>
      </c>
      <c r="AW43" s="20" t="str">
        <f t="shared" ca="1" si="13"/>
        <v/>
      </c>
      <c r="AX43" s="19" t="str">
        <f ca="1">IFERROR(IF(OFFSET($AS43,-1,0)=$AS43,OFFSET(AX43,-1,0),INDEX(Mois_Juillet_Totale,MATCH($AS43,Tableau42710141617[N°],0))),"")</f>
        <v/>
      </c>
      <c r="AY43" s="21" t="str">
        <f ca="1">IFERROR(SUM(Tableau84913151819[Montant Journée]*Tableau84913151819[Journée travaillée]),"")</f>
        <v/>
      </c>
      <c r="AZ43" s="21">
        <f t="shared" ca="1" si="14"/>
        <v>0</v>
      </c>
      <c r="BA43" s="28"/>
      <c r="BB43" s="25">
        <f ca="1">SUM(Tableau84913151819[[#This Row],[Total mensuel]],-Tableau84913151819[[#This Row],[Acompte versé]],-Tableau84913151819[[#This Row],[Salaire]])</f>
        <v>0</v>
      </c>
      <c r="BC43" s="51">
        <f ca="1">SUMPRODUCT(Tableau849131518[TOTAL]*(Tableau849131518[Nom employer]=AT43)*((Tableau849131518[Paiement du mois]="2018/juin")))</f>
        <v>0</v>
      </c>
      <c r="BD43" s="26">
        <f ca="1">IFERROR(SUM(Tableau84913151819[[#This Row],[Restant dû]]+Tableau84913151819[[#This Row],[Restant du mois dernier]]),"")</f>
        <v>0</v>
      </c>
    </row>
  </sheetData>
  <sheetProtection algorithmName="SHA-512" hashValue="HkhkLKDMrduPriaeD0a4tqLh/NXXXbigQKmTqpK+nj+AWb5Rm5KvpNkx5yWpYOyKfvVUTNumCnkYVPj7sAyLhA==" saltValue="cbhadr498OxD9gjNPYpiVQ==" spinCount="100000" sheet="1" objects="1" scenarios="1"/>
  <protectedRanges>
    <protectedRange password="CC29" sqref="C14:C15" name="janvier_6"/>
    <protectedRange password="CC29" sqref="D14:D15" name="janvier_1_4"/>
    <protectedRange password="CC29" sqref="F14:F43" name="janvier_2_4"/>
  </protectedRanges>
  <mergeCells count="1">
    <mergeCell ref="L10:AP10"/>
  </mergeCells>
  <conditionalFormatting sqref="L9:AP9">
    <cfRule type="cellIs" dxfId="227" priority="7" operator="equal">
      <formula>$A$11</formula>
    </cfRule>
  </conditionalFormatting>
  <conditionalFormatting sqref="L12:AP13">
    <cfRule type="cellIs" dxfId="226" priority="6" operator="equal">
      <formula>$A$11</formula>
    </cfRule>
  </conditionalFormatting>
  <conditionalFormatting sqref="L14:AP43">
    <cfRule type="cellIs" dxfId="225" priority="2" operator="equal">
      <formula>"INT"</formula>
    </cfRule>
    <cfRule type="cellIs" dxfId="224" priority="3" operator="equal">
      <formula>"X"</formula>
    </cfRule>
    <cfRule type="cellIs" dxfId="223" priority="4" operator="equal">
      <formula>"/"</formula>
    </cfRule>
    <cfRule type="cellIs" dxfId="222" priority="5" operator="equal">
      <formula>"ABS"</formula>
    </cfRule>
  </conditionalFormatting>
  <conditionalFormatting sqref="BD14:BD43">
    <cfRule type="cellIs" dxfId="221" priority="1" operator="lessThan">
      <formula>0</formula>
    </cfRule>
  </conditionalFormatting>
  <conditionalFormatting sqref="L13:AP43">
    <cfRule type="expression" dxfId="220" priority="8">
      <formula>OR(WEEKDAY(L$13,3)=5,WEEKDAY(L$13,3)=6)</formula>
    </cfRule>
  </conditionalFormatting>
  <dataValidations count="3">
    <dataValidation type="list" allowBlank="1" showInputMessage="1" showErrorMessage="1" sqref="L14:AP43" xr:uid="{00000000-0002-0000-0100-000003000000}">
      <formula1>"X,/,ABS,INT"</formula1>
    </dataValidation>
    <dataValidation type="list" allowBlank="1" showInputMessage="1" showErrorMessage="1" sqref="B14:B43" xr:uid="{00000000-0002-0000-0100-000002000000}">
      <formula1>config_Colonne_N_</formula1>
    </dataValidation>
    <dataValidation allowBlank="1" showInputMessage="1" sqref="C14:C43" xr:uid="{00000000-0002-0000-0100-000001000000}"/>
  </dataValidations>
  <pageMargins left="0.7" right="0.7" top="0.75" bottom="0.75" header="0.3" footer="0.3"/>
  <tableParts count="2">
    <tablePart r:id="rId1"/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" id="{C35EA2E7-D5D5-4CF3-B05E-15EAAE8BCA66}">
            <xm:f>L$260=VLOOKUP(L$260,'Note des journées'!$D$4:$E$20,1,0)</xm:f>
            <x14:dxf>
              <font>
                <b/>
                <i val="0"/>
                <color theme="0"/>
              </font>
              <fill>
                <patternFill>
                  <bgColor rgb="FFC00000"/>
                </patternFill>
              </fill>
            </x14:dxf>
          </x14:cfRule>
          <xm:sqref>L14:AP43</xm:sqref>
        </x14:conditionalFormatting>
        <x14:conditionalFormatting xmlns:xm="http://schemas.microsoft.com/office/excel/2006/main">
          <x14:cfRule type="expression" priority="10" id="{A5A1E181-5643-45E6-A748-6D803DF6B346}">
            <xm:f>L$260=VLOOKUP(L$260,'Note des journées'!$D$4:$E$20,1,0)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m:sqref>L13:AP13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615489-7AFC-40D6-92EE-222607A2DCBA}">
  <sheetPr>
    <tabColor rgb="FF0070C0"/>
  </sheetPr>
  <dimension ref="A1:BD43"/>
  <sheetViews>
    <sheetView showGridLines="0" showRowColHeaders="0" showZeros="0" topLeftCell="A6" workbookViewId="0">
      <pane xSplit="5" ySplit="1" topLeftCell="F7" activePane="bottomRight" state="frozen"/>
      <selection activeCell="A6" sqref="A6"/>
      <selection pane="topRight" activeCell="F6" sqref="F6"/>
      <selection pane="bottomLeft" activeCell="A7" sqref="A7"/>
      <selection pane="bottomRight" activeCell="F7" sqref="F7"/>
    </sheetView>
  </sheetViews>
  <sheetFormatPr baseColWidth="10" defaultColWidth="10.7265625" defaultRowHeight="14.5" x14ac:dyDescent="0.35"/>
  <cols>
    <col min="1" max="1" width="5" customWidth="1"/>
    <col min="2" max="2" width="5.26953125" customWidth="1"/>
    <col min="3" max="3" width="21.08984375" customWidth="1"/>
    <col min="4" max="5" width="0" hidden="1" customWidth="1"/>
    <col min="8" max="11" width="7" customWidth="1"/>
    <col min="12" max="42" width="5.54296875" customWidth="1"/>
    <col min="44" max="44" width="14.08984375" customWidth="1"/>
    <col min="45" max="45" width="13.453125" bestFit="1" customWidth="1"/>
    <col min="46" max="46" width="19.54296875" customWidth="1"/>
    <col min="47" max="47" width="15.90625" bestFit="1" customWidth="1"/>
    <col min="48" max="48" width="16" bestFit="1" customWidth="1"/>
    <col min="49" max="49" width="19.08984375" customWidth="1"/>
    <col min="50" max="50" width="15.6328125" bestFit="1" customWidth="1"/>
    <col min="51" max="51" width="12.6328125" bestFit="1" customWidth="1"/>
    <col min="52" max="52" width="13.26953125" bestFit="1" customWidth="1"/>
    <col min="55" max="55" width="20.1796875" customWidth="1"/>
  </cols>
  <sheetData>
    <row r="1" spans="1:56" hidden="1" x14ac:dyDescent="0.35"/>
    <row r="2" spans="1:56" hidden="1" x14ac:dyDescent="0.35">
      <c r="A2" s="27"/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9"/>
      <c r="BA2" s="27"/>
      <c r="BB2" s="27"/>
      <c r="BC2" s="29"/>
      <c r="BD2" s="27"/>
    </row>
    <row r="3" spans="1:56" hidden="1" x14ac:dyDescent="0.35">
      <c r="A3" s="27"/>
      <c r="B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9"/>
      <c r="BA3" s="27"/>
      <c r="BB3" s="27"/>
      <c r="BC3" s="29"/>
      <c r="BD3" s="27"/>
    </row>
    <row r="4" spans="1:56" hidden="1" x14ac:dyDescent="0.35">
      <c r="A4" s="27"/>
      <c r="B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9"/>
      <c r="BA4" s="27"/>
      <c r="BB4" s="27"/>
      <c r="BC4" s="29"/>
      <c r="BD4" s="27"/>
    </row>
    <row r="5" spans="1:56" ht="57.65" hidden="1" customHeight="1" x14ac:dyDescent="0.35">
      <c r="A5" s="27"/>
      <c r="B5" s="27"/>
      <c r="C5" s="12">
        <v>8</v>
      </c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9"/>
      <c r="BA5" s="27"/>
      <c r="BB5" s="27"/>
      <c r="BC5" s="29"/>
      <c r="BD5" s="27"/>
    </row>
    <row r="6" spans="1:56" ht="65.150000000000006" customHeight="1" x14ac:dyDescent="0.35">
      <c r="A6" s="27"/>
      <c r="B6" s="27"/>
      <c r="C6" s="70" t="s">
        <v>69</v>
      </c>
      <c r="D6" s="27"/>
      <c r="E6" s="27"/>
      <c r="F6" s="27"/>
      <c r="G6" s="27"/>
      <c r="H6" s="27"/>
      <c r="I6" s="27"/>
      <c r="J6" s="27"/>
      <c r="K6" s="103" t="s">
        <v>35</v>
      </c>
      <c r="L6" s="1">
        <f>DATE(C7,C5,1)</f>
        <v>43313</v>
      </c>
      <c r="M6" s="1">
        <f t="shared" ref="M6:AP6" si="0">IF(L6="","",IF(MONTH(L6+1)=$C$5,L6+1,""))</f>
        <v>43314</v>
      </c>
      <c r="N6" s="1">
        <f t="shared" si="0"/>
        <v>43315</v>
      </c>
      <c r="O6" s="1">
        <f t="shared" si="0"/>
        <v>43316</v>
      </c>
      <c r="P6" s="1">
        <f t="shared" si="0"/>
        <v>43317</v>
      </c>
      <c r="Q6" s="1">
        <f t="shared" si="0"/>
        <v>43318</v>
      </c>
      <c r="R6" s="1">
        <f t="shared" si="0"/>
        <v>43319</v>
      </c>
      <c r="S6" s="1">
        <f t="shared" si="0"/>
        <v>43320</v>
      </c>
      <c r="T6" s="1">
        <f t="shared" si="0"/>
        <v>43321</v>
      </c>
      <c r="U6" s="1">
        <f t="shared" si="0"/>
        <v>43322</v>
      </c>
      <c r="V6" s="1">
        <f t="shared" si="0"/>
        <v>43323</v>
      </c>
      <c r="W6" s="1">
        <f t="shared" si="0"/>
        <v>43324</v>
      </c>
      <c r="X6" s="1">
        <f t="shared" si="0"/>
        <v>43325</v>
      </c>
      <c r="Y6" s="1">
        <f t="shared" si="0"/>
        <v>43326</v>
      </c>
      <c r="Z6" s="1">
        <f t="shared" si="0"/>
        <v>43327</v>
      </c>
      <c r="AA6" s="1">
        <f t="shared" si="0"/>
        <v>43328</v>
      </c>
      <c r="AB6" s="1">
        <f t="shared" si="0"/>
        <v>43329</v>
      </c>
      <c r="AC6" s="1">
        <f t="shared" si="0"/>
        <v>43330</v>
      </c>
      <c r="AD6" s="1">
        <f t="shared" si="0"/>
        <v>43331</v>
      </c>
      <c r="AE6" s="1">
        <f t="shared" si="0"/>
        <v>43332</v>
      </c>
      <c r="AF6" s="1">
        <f t="shared" si="0"/>
        <v>43333</v>
      </c>
      <c r="AG6" s="1">
        <f t="shared" si="0"/>
        <v>43334</v>
      </c>
      <c r="AH6" s="1">
        <f t="shared" si="0"/>
        <v>43335</v>
      </c>
      <c r="AI6" s="1">
        <f t="shared" si="0"/>
        <v>43336</v>
      </c>
      <c r="AJ6" s="1">
        <f t="shared" si="0"/>
        <v>43337</v>
      </c>
      <c r="AK6" s="1">
        <f t="shared" si="0"/>
        <v>43338</v>
      </c>
      <c r="AL6" s="1">
        <f t="shared" si="0"/>
        <v>43339</v>
      </c>
      <c r="AM6" s="1">
        <f t="shared" si="0"/>
        <v>43340</v>
      </c>
      <c r="AN6" s="1">
        <f t="shared" si="0"/>
        <v>43341</v>
      </c>
      <c r="AO6" s="1">
        <f t="shared" si="0"/>
        <v>43342</v>
      </c>
      <c r="AP6" s="1">
        <f t="shared" si="0"/>
        <v>43343</v>
      </c>
      <c r="AQ6" s="27"/>
      <c r="AR6" s="27"/>
      <c r="AS6" s="27"/>
      <c r="AT6" s="70" t="s">
        <v>69</v>
      </c>
      <c r="AU6" s="58"/>
      <c r="AV6" s="58"/>
      <c r="AW6" s="70" t="s">
        <v>69</v>
      </c>
      <c r="AX6" s="58"/>
      <c r="AY6" s="58"/>
      <c r="AZ6" s="60"/>
      <c r="BA6" s="58"/>
      <c r="BB6" s="58"/>
      <c r="BC6" s="70" t="s">
        <v>69</v>
      </c>
      <c r="BD6" s="27"/>
    </row>
    <row r="7" spans="1:56" x14ac:dyDescent="0.35">
      <c r="A7" s="99">
        <f ca="1">TODAY()</f>
        <v>43286</v>
      </c>
      <c r="B7" s="27"/>
      <c r="C7" s="13" t="s">
        <v>76</v>
      </c>
      <c r="D7" s="27"/>
      <c r="E7" s="27"/>
      <c r="F7" s="27"/>
      <c r="G7" s="27"/>
      <c r="H7" s="27"/>
      <c r="I7" s="27"/>
      <c r="J7" s="27"/>
      <c r="K7" s="103"/>
      <c r="L7" s="104" t="str">
        <f>TEXT(L6,"Mmmm")</f>
        <v>août</v>
      </c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27"/>
      <c r="AR7" s="27"/>
      <c r="AS7" s="27"/>
      <c r="AT7" s="27"/>
      <c r="AU7" s="27"/>
      <c r="AV7" s="27"/>
      <c r="AW7" s="27"/>
      <c r="AX7" s="27"/>
      <c r="AY7" s="27"/>
      <c r="AZ7" s="29"/>
      <c r="BA7" s="27"/>
      <c r="BB7" s="27"/>
      <c r="BC7" s="29"/>
      <c r="BD7" s="27"/>
    </row>
    <row r="8" spans="1:56" x14ac:dyDescent="0.35">
      <c r="A8" s="14">
        <f ca="1">TODAY()</f>
        <v>43286</v>
      </c>
      <c r="B8" s="27"/>
      <c r="C8" s="27"/>
      <c r="D8" s="27"/>
      <c r="E8" s="27"/>
      <c r="F8" s="27"/>
      <c r="G8" s="27"/>
      <c r="H8" s="27"/>
      <c r="I8" s="27"/>
      <c r="J8" s="27"/>
      <c r="K8" s="103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27"/>
      <c r="AR8" s="27"/>
      <c r="AS8" s="27"/>
      <c r="AT8" s="27"/>
      <c r="AU8" s="27"/>
      <c r="AV8" s="27"/>
      <c r="AW8" s="27"/>
      <c r="AX8" s="27"/>
      <c r="AY8" s="27"/>
      <c r="AZ8" s="29"/>
      <c r="BA8" s="27"/>
      <c r="BB8" s="27"/>
      <c r="BC8" s="29"/>
      <c r="BD8" s="27"/>
    </row>
    <row r="9" spans="1:56" x14ac:dyDescent="0.35">
      <c r="A9" s="27"/>
      <c r="B9" s="27"/>
      <c r="C9" s="27"/>
      <c r="D9" s="27"/>
      <c r="E9" s="27"/>
      <c r="F9" s="27"/>
      <c r="G9" s="27"/>
      <c r="H9" s="27"/>
      <c r="I9" s="27"/>
      <c r="J9" s="27"/>
      <c r="K9" s="103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27"/>
      <c r="AR9" s="27"/>
      <c r="AS9" s="27"/>
      <c r="AT9" s="27"/>
      <c r="AU9" s="27"/>
      <c r="AV9" s="27"/>
      <c r="AW9" s="27"/>
      <c r="AX9" s="27"/>
      <c r="AY9" s="27"/>
      <c r="AZ9" s="29"/>
      <c r="BA9" s="27"/>
      <c r="BB9" s="27"/>
      <c r="BC9" s="29"/>
      <c r="BD9" s="27"/>
    </row>
    <row r="10" spans="1:56" x14ac:dyDescent="0.35">
      <c r="A10" s="27"/>
      <c r="B10" s="27"/>
      <c r="C10" s="27"/>
      <c r="D10" s="27"/>
      <c r="E10" s="27"/>
      <c r="F10" s="27"/>
      <c r="G10" s="27"/>
      <c r="H10" s="27"/>
      <c r="I10" s="27"/>
      <c r="J10" s="27"/>
      <c r="K10" s="103"/>
      <c r="L10" s="105"/>
      <c r="M10" s="105"/>
      <c r="N10" s="105"/>
      <c r="O10" s="105"/>
      <c r="P10" s="105"/>
      <c r="Q10" s="105"/>
      <c r="R10" s="105"/>
      <c r="S10" s="105"/>
      <c r="T10" s="105"/>
      <c r="U10" s="105"/>
      <c r="V10" s="105"/>
      <c r="W10" s="105"/>
      <c r="X10" s="105"/>
      <c r="Y10" s="105"/>
      <c r="Z10" s="105"/>
      <c r="AA10" s="105"/>
      <c r="AB10" s="105"/>
      <c r="AC10" s="105"/>
      <c r="AD10" s="105"/>
      <c r="AE10" s="105"/>
      <c r="AF10" s="105"/>
      <c r="AG10" s="105"/>
      <c r="AH10" s="105"/>
      <c r="AI10" s="105"/>
      <c r="AJ10" s="105"/>
      <c r="AK10" s="105"/>
      <c r="AL10" s="105"/>
      <c r="AM10" s="105"/>
      <c r="AN10" s="105"/>
      <c r="AO10" s="105"/>
      <c r="AP10" s="105"/>
      <c r="AQ10" s="27"/>
      <c r="AR10" s="27"/>
      <c r="AS10" s="27"/>
      <c r="AT10" s="27"/>
      <c r="AU10" s="27"/>
      <c r="AV10" s="27"/>
      <c r="AW10" s="27"/>
      <c r="AX10" s="27"/>
      <c r="AY10" s="27"/>
      <c r="AZ10" s="29"/>
      <c r="BA10" s="27"/>
      <c r="BB10" s="27"/>
      <c r="BC10" s="29"/>
      <c r="BD10" s="27"/>
    </row>
    <row r="11" spans="1:56" ht="17.5" customHeight="1" thickBot="1" x14ac:dyDescent="0.4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" t="str">
        <f t="shared" ref="L11:AP11" si="1">IFERROR(IF(L13,"S "&amp;_xlfn.ISOWEEKNUM(L6),""),"")</f>
        <v>S 31</v>
      </c>
      <c r="M11" s="2" t="str">
        <f t="shared" si="1"/>
        <v>S 31</v>
      </c>
      <c r="N11" s="2" t="str">
        <f t="shared" si="1"/>
        <v>S 31</v>
      </c>
      <c r="O11" s="2" t="str">
        <f t="shared" si="1"/>
        <v>S 31</v>
      </c>
      <c r="P11" s="2" t="str">
        <f t="shared" si="1"/>
        <v>S 31</v>
      </c>
      <c r="Q11" s="2" t="str">
        <f t="shared" si="1"/>
        <v>S 32</v>
      </c>
      <c r="R11" s="2" t="str">
        <f t="shared" si="1"/>
        <v>S 32</v>
      </c>
      <c r="S11" s="2" t="str">
        <f t="shared" si="1"/>
        <v>S 32</v>
      </c>
      <c r="T11" s="2" t="str">
        <f t="shared" si="1"/>
        <v>S 32</v>
      </c>
      <c r="U11" s="2" t="str">
        <f t="shared" si="1"/>
        <v>S 32</v>
      </c>
      <c r="V11" s="2" t="str">
        <f t="shared" si="1"/>
        <v>S 32</v>
      </c>
      <c r="W11" s="2" t="str">
        <f t="shared" si="1"/>
        <v>S 32</v>
      </c>
      <c r="X11" s="2" t="str">
        <f t="shared" si="1"/>
        <v>S 33</v>
      </c>
      <c r="Y11" s="2" t="str">
        <f t="shared" si="1"/>
        <v>S 33</v>
      </c>
      <c r="Z11" s="2" t="str">
        <f t="shared" si="1"/>
        <v>S 33</v>
      </c>
      <c r="AA11" s="2" t="str">
        <f t="shared" si="1"/>
        <v>S 33</v>
      </c>
      <c r="AB11" s="2" t="str">
        <f t="shared" si="1"/>
        <v>S 33</v>
      </c>
      <c r="AC11" s="2" t="str">
        <f t="shared" si="1"/>
        <v>S 33</v>
      </c>
      <c r="AD11" s="2" t="str">
        <f t="shared" si="1"/>
        <v>S 33</v>
      </c>
      <c r="AE11" s="2" t="str">
        <f t="shared" si="1"/>
        <v>S 34</v>
      </c>
      <c r="AF11" s="2" t="str">
        <f t="shared" si="1"/>
        <v>S 34</v>
      </c>
      <c r="AG11" s="2" t="str">
        <f t="shared" si="1"/>
        <v>S 34</v>
      </c>
      <c r="AH11" s="2" t="str">
        <f t="shared" si="1"/>
        <v>S 34</v>
      </c>
      <c r="AI11" s="2" t="str">
        <f t="shared" si="1"/>
        <v>S 34</v>
      </c>
      <c r="AJ11" s="2" t="str">
        <f t="shared" si="1"/>
        <v>S 34</v>
      </c>
      <c r="AK11" s="2" t="str">
        <f t="shared" si="1"/>
        <v>S 34</v>
      </c>
      <c r="AL11" s="2" t="str">
        <f t="shared" si="1"/>
        <v>S 35</v>
      </c>
      <c r="AM11" s="2" t="str">
        <f t="shared" si="1"/>
        <v>S 35</v>
      </c>
      <c r="AN11" s="2" t="str">
        <f t="shared" si="1"/>
        <v>S 35</v>
      </c>
      <c r="AO11" s="2" t="str">
        <f t="shared" si="1"/>
        <v>S 35</v>
      </c>
      <c r="AP11" s="42" t="str">
        <f t="shared" si="1"/>
        <v>S 35</v>
      </c>
      <c r="AQ11" s="27"/>
      <c r="AR11" s="27"/>
      <c r="AS11" s="27"/>
      <c r="AT11" s="27"/>
      <c r="AU11" s="27"/>
      <c r="AV11" s="27"/>
      <c r="AW11" s="27"/>
      <c r="AX11" s="27"/>
      <c r="AY11" s="27"/>
      <c r="AZ11" s="29"/>
      <c r="BA11" s="27"/>
      <c r="BB11" s="27"/>
      <c r="BC11" s="29"/>
      <c r="BD11" s="27"/>
    </row>
    <row r="12" spans="1:56" ht="18.649999999999999" customHeight="1" thickBot="1" x14ac:dyDescent="0.4">
      <c r="A12" s="27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3">
        <f t="shared" ref="L12:AL12" si="2">DAY(L6)</f>
        <v>1</v>
      </c>
      <c r="M12" s="3">
        <f t="shared" si="2"/>
        <v>2</v>
      </c>
      <c r="N12" s="3">
        <f t="shared" si="2"/>
        <v>3</v>
      </c>
      <c r="O12" s="3">
        <f t="shared" si="2"/>
        <v>4</v>
      </c>
      <c r="P12" s="3">
        <f t="shared" si="2"/>
        <v>5</v>
      </c>
      <c r="Q12" s="3">
        <f t="shared" si="2"/>
        <v>6</v>
      </c>
      <c r="R12" s="3">
        <f t="shared" si="2"/>
        <v>7</v>
      </c>
      <c r="S12" s="3">
        <f t="shared" si="2"/>
        <v>8</v>
      </c>
      <c r="T12" s="3">
        <f t="shared" si="2"/>
        <v>9</v>
      </c>
      <c r="U12" s="3">
        <f t="shared" si="2"/>
        <v>10</v>
      </c>
      <c r="V12" s="3">
        <f t="shared" si="2"/>
        <v>11</v>
      </c>
      <c r="W12" s="3">
        <f t="shared" si="2"/>
        <v>12</v>
      </c>
      <c r="X12" s="3">
        <f t="shared" si="2"/>
        <v>13</v>
      </c>
      <c r="Y12" s="3">
        <f t="shared" si="2"/>
        <v>14</v>
      </c>
      <c r="Z12" s="3">
        <f t="shared" si="2"/>
        <v>15</v>
      </c>
      <c r="AA12" s="3">
        <f t="shared" si="2"/>
        <v>16</v>
      </c>
      <c r="AB12" s="3">
        <f t="shared" si="2"/>
        <v>17</v>
      </c>
      <c r="AC12" s="3">
        <f t="shared" si="2"/>
        <v>18</v>
      </c>
      <c r="AD12" s="3">
        <f t="shared" si="2"/>
        <v>19</v>
      </c>
      <c r="AE12" s="3">
        <f t="shared" si="2"/>
        <v>20</v>
      </c>
      <c r="AF12" s="3">
        <f t="shared" si="2"/>
        <v>21</v>
      </c>
      <c r="AG12" s="3">
        <f t="shared" si="2"/>
        <v>22</v>
      </c>
      <c r="AH12" s="3">
        <f t="shared" si="2"/>
        <v>23</v>
      </c>
      <c r="AI12" s="3">
        <f t="shared" si="2"/>
        <v>24</v>
      </c>
      <c r="AJ12" s="3">
        <f t="shared" si="2"/>
        <v>25</v>
      </c>
      <c r="AK12" s="3">
        <f t="shared" si="2"/>
        <v>26</v>
      </c>
      <c r="AL12" s="3">
        <f t="shared" si="2"/>
        <v>27</v>
      </c>
      <c r="AM12" s="3">
        <f>IFERROR(DAY(AM6),"")</f>
        <v>28</v>
      </c>
      <c r="AN12" s="3">
        <f>IFERROR(DAY(AN6),"")</f>
        <v>29</v>
      </c>
      <c r="AO12" s="3">
        <f>IFERROR(DAY(AO6),"")</f>
        <v>30</v>
      </c>
      <c r="AP12" s="44">
        <f>IFERROR(DAY(AP6),"")</f>
        <v>31</v>
      </c>
      <c r="AQ12" s="27"/>
      <c r="AR12" s="27"/>
      <c r="AS12" s="27"/>
      <c r="AT12" s="27"/>
      <c r="AU12" s="27"/>
      <c r="AV12" s="27"/>
      <c r="AW12" s="27"/>
      <c r="AX12" s="27"/>
      <c r="AY12" s="27"/>
      <c r="AZ12" s="29"/>
      <c r="BA12" s="27"/>
      <c r="BB12" s="27"/>
      <c r="BC12" s="29"/>
      <c r="BD12" s="27"/>
    </row>
    <row r="13" spans="1:56" ht="27" customHeight="1" thickBot="1" x14ac:dyDescent="0.4">
      <c r="A13" s="81" t="s">
        <v>53</v>
      </c>
      <c r="B13" s="81" t="s">
        <v>0</v>
      </c>
      <c r="C13" s="81" t="s">
        <v>1</v>
      </c>
      <c r="D13" s="82" t="s">
        <v>2</v>
      </c>
      <c r="E13" s="82" t="s">
        <v>3</v>
      </c>
      <c r="F13" s="81" t="s">
        <v>4</v>
      </c>
      <c r="G13" s="83" t="s">
        <v>5</v>
      </c>
      <c r="H13" s="84" t="s">
        <v>60</v>
      </c>
      <c r="I13" s="85" t="s">
        <v>6</v>
      </c>
      <c r="J13" s="86" t="s">
        <v>58</v>
      </c>
      <c r="K13" s="87" t="s">
        <v>59</v>
      </c>
      <c r="L13" s="4">
        <f t="shared" ref="L13:AP13" si="3">IFERROR(WEEKDAY(L6),"")</f>
        <v>4</v>
      </c>
      <c r="M13" s="4">
        <f t="shared" si="3"/>
        <v>5</v>
      </c>
      <c r="N13" s="4">
        <f t="shared" si="3"/>
        <v>6</v>
      </c>
      <c r="O13" s="4">
        <f t="shared" si="3"/>
        <v>7</v>
      </c>
      <c r="P13" s="4">
        <f t="shared" si="3"/>
        <v>1</v>
      </c>
      <c r="Q13" s="4">
        <f t="shared" si="3"/>
        <v>2</v>
      </c>
      <c r="R13" s="4">
        <f t="shared" si="3"/>
        <v>3</v>
      </c>
      <c r="S13" s="4">
        <f t="shared" si="3"/>
        <v>4</v>
      </c>
      <c r="T13" s="4">
        <f t="shared" si="3"/>
        <v>5</v>
      </c>
      <c r="U13" s="4">
        <f t="shared" si="3"/>
        <v>6</v>
      </c>
      <c r="V13" s="4">
        <f t="shared" si="3"/>
        <v>7</v>
      </c>
      <c r="W13" s="4">
        <f t="shared" si="3"/>
        <v>1</v>
      </c>
      <c r="X13" s="4">
        <f t="shared" si="3"/>
        <v>2</v>
      </c>
      <c r="Y13" s="4">
        <f t="shared" si="3"/>
        <v>3</v>
      </c>
      <c r="Z13" s="4">
        <f t="shared" si="3"/>
        <v>4</v>
      </c>
      <c r="AA13" s="4">
        <f t="shared" si="3"/>
        <v>5</v>
      </c>
      <c r="AB13" s="4">
        <f t="shared" si="3"/>
        <v>6</v>
      </c>
      <c r="AC13" s="4">
        <f t="shared" si="3"/>
        <v>7</v>
      </c>
      <c r="AD13" s="4">
        <f t="shared" si="3"/>
        <v>1</v>
      </c>
      <c r="AE13" s="4">
        <f t="shared" si="3"/>
        <v>2</v>
      </c>
      <c r="AF13" s="4">
        <f t="shared" si="3"/>
        <v>3</v>
      </c>
      <c r="AG13" s="4">
        <f t="shared" si="3"/>
        <v>4</v>
      </c>
      <c r="AH13" s="4">
        <f t="shared" si="3"/>
        <v>5</v>
      </c>
      <c r="AI13" s="4">
        <f t="shared" si="3"/>
        <v>6</v>
      </c>
      <c r="AJ13" s="4">
        <f t="shared" si="3"/>
        <v>7</v>
      </c>
      <c r="AK13" s="4">
        <f t="shared" si="3"/>
        <v>1</v>
      </c>
      <c r="AL13" s="4">
        <f t="shared" si="3"/>
        <v>2</v>
      </c>
      <c r="AM13" s="4">
        <f t="shared" si="3"/>
        <v>3</v>
      </c>
      <c r="AN13" s="4">
        <f t="shared" si="3"/>
        <v>4</v>
      </c>
      <c r="AO13" s="4">
        <f t="shared" si="3"/>
        <v>5</v>
      </c>
      <c r="AP13" s="43">
        <f t="shared" si="3"/>
        <v>6</v>
      </c>
      <c r="AQ13" s="27"/>
      <c r="AR13" s="81" t="s">
        <v>24</v>
      </c>
      <c r="AS13" s="81" t="s">
        <v>20</v>
      </c>
      <c r="AT13" s="81" t="s">
        <v>21</v>
      </c>
      <c r="AU13" s="81" t="s">
        <v>25</v>
      </c>
      <c r="AV13" s="81" t="s">
        <v>26</v>
      </c>
      <c r="AW13" s="81" t="s">
        <v>27</v>
      </c>
      <c r="AX13" s="81" t="s">
        <v>28</v>
      </c>
      <c r="AY13" s="81" t="s">
        <v>29</v>
      </c>
      <c r="AZ13" s="83" t="s">
        <v>30</v>
      </c>
      <c r="BA13" s="81" t="s">
        <v>31</v>
      </c>
      <c r="BB13" s="81" t="s">
        <v>32</v>
      </c>
      <c r="BC13" s="41" t="s">
        <v>54</v>
      </c>
      <c r="BD13" s="81" t="s">
        <v>56</v>
      </c>
    </row>
    <row r="14" spans="1:56" ht="20.149999999999999" customHeight="1" x14ac:dyDescent="0.35">
      <c r="A14" s="5" t="str">
        <f>IF(Tableau4271014161720[[#This Row],[N°]]="","",1)</f>
        <v/>
      </c>
      <c r="B14" s="30"/>
      <c r="C14" s="10" t="str">
        <f t="shared" ref="C14:C43" ca="1" si="4">IFERROR(IF(OFFSET($B14,-1,0)=$B14,OFFSET(C14,1,0),INDEX(config_Colonne_Nom,MATCH($B14,config_Colonne_N_,0))),"")</f>
        <v/>
      </c>
      <c r="D14" s="11" t="str">
        <f ca="1">IFERROR(IF(C14="","",IF(D14&lt;"",D14,NOW())),"")</f>
        <v/>
      </c>
      <c r="E14" s="15" t="str">
        <f ca="1">IFERROR(YEAR(Tableau4271014161720[[#This Row],[Date]])&amp;"/"&amp;TEXT(Tableau4271014161720[[#This Row],[Date]],"mmmm"),"")</f>
        <v/>
      </c>
      <c r="F14" s="100">
        <f t="shared" ref="F14:F43" ca="1" si="5">SUMPRODUCT(Acompte_Colonne_Montant*(Acompte_Colonne_Nom_employer=C14)*((Acompte_Colonne_N__mois="2018/août")))</f>
        <v>0</v>
      </c>
      <c r="G14" s="15">
        <f>Tableau4271014161720[[#This Row],[/]]+Tableau4271014161720[[#This Row],[X]]</f>
        <v>0</v>
      </c>
      <c r="H14" s="15">
        <f t="shared" ref="H14:H43" si="6">IFERROR(COUNTIF(L14:AP14,"INT"),"")</f>
        <v>0</v>
      </c>
      <c r="I14" s="15">
        <f t="shared" ref="I14:I43" si="7">IFERROR(COUNTIF(L14:AP14,"ABS"),"")</f>
        <v>0</v>
      </c>
      <c r="J14" s="15">
        <f t="shared" ref="J14:J43" si="8">COUNTIF(L14:AP14,"/")/2</f>
        <v>0</v>
      </c>
      <c r="K14" s="15">
        <f t="shared" ref="K14:K43" si="9">COUNTIF(L14:AP14,"X")</f>
        <v>0</v>
      </c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27"/>
      <c r="AR14" s="7">
        <f>IF(Tableau8491315181922[N° employer]="","",1)</f>
        <v>1</v>
      </c>
      <c r="AS14" s="7">
        <f>Août!B14</f>
        <v>0</v>
      </c>
      <c r="AT14" s="17" t="str">
        <f t="shared" ref="AT14:AT43" ca="1" si="10">IFERROR(IF(OFFSET($AS14,-1,0)=$AS14,OFFSET(AT14,-1,0),INDEX(config_Colonne_Nom,MATCH($AS14,config_Colonne_N_,0))),"")</f>
        <v/>
      </c>
      <c r="AU14" s="18" t="str">
        <f t="shared" ref="AU14:AU43" ca="1" si="11">IF(AT14="","",IF(AU14&lt;"",AU14,NOW()))</f>
        <v/>
      </c>
      <c r="AV14" s="19" t="str">
        <f ca="1">IFERROR(YEAR(Tableau8491315181922[Date de paiement])&amp;"/"&amp;TEXT(Tableau8491315181922[Date de paiement],"mmmm"),"")</f>
        <v/>
      </c>
      <c r="AW14" s="20" t="str">
        <f t="shared" ref="AW14:AW43" ca="1" si="12">IFERROR(IF(OFFSET($AS14,-1,0)=$AS14,OFFSET(AX14,-1,0),INDEX(config_Colonne_Montant_journee,MATCH($AS14,config_Colonne_N_,0))),"")</f>
        <v/>
      </c>
      <c r="AX14" s="19" t="str">
        <f ca="1">IFERROR(IF(OFFSET($AS14,-1,0)=$AS14,OFFSET(AX14,-1,0),INDEX(Mois_Août_Totale,MATCH($AS14,Tableau4271014161720[N°],0))),"")</f>
        <v/>
      </c>
      <c r="AY14" s="21" t="str">
        <f ca="1">IFERROR(SUM(Tableau8491315181922[Montant Journée]*Tableau8491315181922[Journée travaillée]),"")</f>
        <v/>
      </c>
      <c r="AZ14" s="21">
        <f t="shared" ref="AZ14:AZ43" ca="1" si="13">SUMPRODUCT(Acompte_Colonne_Montant*(Acompte_Colonne_Nom_employer=AT14)*((Acompte_Colonne_N__mois="2018/août")))</f>
        <v>0</v>
      </c>
      <c r="BA14" s="28"/>
      <c r="BB14" s="25">
        <f ca="1">SUM(Tableau8491315181922[[#This Row],[Total mensuel]],-Tableau8491315181922[[#This Row],[Acompte versé]],-Tableau8491315181922[[#This Row],[Salaire]])</f>
        <v>0</v>
      </c>
      <c r="BC14" s="51">
        <f ca="1">SUMPRODUCT(Tableau84913151819[TOTAL]*(Tableau84913151819[Nom employer]=AT14)*((Tableau84913151819[Paiement du mois]="2018/juillet")))</f>
        <v>0</v>
      </c>
      <c r="BD14" s="26">
        <f ca="1">IFERROR(SUM(Tableau8491315181922[[#This Row],[Restant dû]]+Tableau8491315181922[[#This Row],[Restant du mois dernier]]),"")</f>
        <v>0</v>
      </c>
    </row>
    <row r="15" spans="1:56" ht="20.149999999999999" customHeight="1" x14ac:dyDescent="0.35">
      <c r="A15" s="6" t="str">
        <f>IFERROR(IF(Tableau4271014161720[N°]="","",A14+1),"")</f>
        <v/>
      </c>
      <c r="B15" s="30"/>
      <c r="C15" s="10">
        <f t="shared" ca="1" si="4"/>
        <v>0</v>
      </c>
      <c r="D15" s="11">
        <f t="shared" ref="D15:D43" ca="1" si="14">IFERROR(IF(C15="","",IF(D15&lt;"",D15,NOW())),"")</f>
        <v>43285.806319791664</v>
      </c>
      <c r="E15" s="15" t="str">
        <f ca="1">IFERROR(YEAR(Tableau4271014161720[[#This Row],[Date]])&amp;"/"&amp;TEXT(Tableau4271014161720[[#This Row],[Date]],"mmmm"),"")</f>
        <v>2018/juillet</v>
      </c>
      <c r="F15" s="100">
        <f t="shared" ca="1" si="5"/>
        <v>0</v>
      </c>
      <c r="G15" s="15">
        <f>Tableau4271014161720[[#This Row],[/]]+Tableau4271014161720[[#This Row],[X]]</f>
        <v>0</v>
      </c>
      <c r="H15" s="15">
        <f t="shared" si="6"/>
        <v>0</v>
      </c>
      <c r="I15" s="15">
        <f t="shared" si="7"/>
        <v>0</v>
      </c>
      <c r="J15" s="15">
        <f t="shared" si="8"/>
        <v>0</v>
      </c>
      <c r="K15" s="15">
        <f t="shared" si="9"/>
        <v>0</v>
      </c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27"/>
      <c r="AR15" s="7">
        <f>IFERROR(IF(Tableau8491315181922[N° employer]="","",AR14+1),"")</f>
        <v>2</v>
      </c>
      <c r="AS15" s="7">
        <f>Août!B15</f>
        <v>0</v>
      </c>
      <c r="AT15" s="17" t="str">
        <f t="shared" ca="1" si="10"/>
        <v/>
      </c>
      <c r="AU15" s="18" t="str">
        <f t="shared" ca="1" si="11"/>
        <v/>
      </c>
      <c r="AV15" s="19" t="str">
        <f ca="1">IFERROR(YEAR(Tableau8491315181922[Date de paiement])&amp;"/"&amp;TEXT(Tableau8491315181922[Date de paiement],"mmmm"),"")</f>
        <v/>
      </c>
      <c r="AW15" s="20" t="str">
        <f t="shared" ca="1" si="12"/>
        <v/>
      </c>
      <c r="AX15" s="19" t="str">
        <f ca="1">IFERROR(IF(OFFSET($AS15,-1,0)=$AS15,OFFSET(AX15,-1,0),INDEX(Mois_Août_Totale,MATCH($AS15,Tableau4271014161720[N°],0))),"")</f>
        <v/>
      </c>
      <c r="AY15" s="21" t="str">
        <f ca="1">IFERROR(SUM(Tableau8491315181922[Montant Journée]*Tableau8491315181922[Journée travaillée]),"")</f>
        <v/>
      </c>
      <c r="AZ15" s="21">
        <f t="shared" ca="1" si="13"/>
        <v>0</v>
      </c>
      <c r="BA15" s="28"/>
      <c r="BB15" s="25">
        <f ca="1">SUM(Tableau8491315181922[[#This Row],[Total mensuel]],-Tableau8491315181922[[#This Row],[Acompte versé]],-Tableau8491315181922[[#This Row],[Salaire]])</f>
        <v>0</v>
      </c>
      <c r="BC15" s="51">
        <f ca="1">SUMPRODUCT(Tableau84913151819[TOTAL]*(Tableau84913151819[Nom employer]=AT15)*((Tableau84913151819[Paiement du mois]="2018/juillet")))</f>
        <v>0</v>
      </c>
      <c r="BD15" s="26">
        <f ca="1">IFERROR(SUM(Tableau8491315181922[[#This Row],[Restant dû]]+Tableau8491315181922[[#This Row],[Restant du mois dernier]]),"")</f>
        <v>0</v>
      </c>
    </row>
    <row r="16" spans="1:56" ht="20.149999999999999" customHeight="1" x14ac:dyDescent="0.35">
      <c r="A16" s="6" t="str">
        <f>IFERROR(IF(Tableau4271014161720[N°]="","",A15+1),"")</f>
        <v/>
      </c>
      <c r="B16" s="30"/>
      <c r="C16" s="10">
        <f t="shared" ca="1" si="4"/>
        <v>0</v>
      </c>
      <c r="D16" s="11">
        <f t="shared" ca="1" si="14"/>
        <v>43285.807072337964</v>
      </c>
      <c r="E16" s="15" t="str">
        <f ca="1">IFERROR(YEAR(Tableau4271014161720[[#This Row],[Date]])&amp;"/"&amp;TEXT(Tableau4271014161720[[#This Row],[Date]],"mmmm"),"")</f>
        <v>2018/juillet</v>
      </c>
      <c r="F16" s="100">
        <f t="shared" ca="1" si="5"/>
        <v>0</v>
      </c>
      <c r="G16" s="15">
        <f>Tableau4271014161720[[#This Row],[/]]+Tableau4271014161720[[#This Row],[X]]</f>
        <v>0</v>
      </c>
      <c r="H16" s="15">
        <f t="shared" si="6"/>
        <v>0</v>
      </c>
      <c r="I16" s="15">
        <f t="shared" si="7"/>
        <v>0</v>
      </c>
      <c r="J16" s="15">
        <f t="shared" si="8"/>
        <v>0</v>
      </c>
      <c r="K16" s="15">
        <f t="shared" si="9"/>
        <v>0</v>
      </c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27"/>
      <c r="AR16" s="7">
        <f>IFERROR(IF(Tableau8491315181922[N° employer]="","",AR15+1),"")</f>
        <v>3</v>
      </c>
      <c r="AS16" s="7">
        <f>Août!B16</f>
        <v>0</v>
      </c>
      <c r="AT16" s="17" t="str">
        <f t="shared" ca="1" si="10"/>
        <v/>
      </c>
      <c r="AU16" s="18" t="str">
        <f t="shared" ca="1" si="11"/>
        <v/>
      </c>
      <c r="AV16" s="19" t="str">
        <f ca="1">IFERROR(YEAR(Tableau8491315181922[Date de paiement])&amp;"/"&amp;TEXT(Tableau8491315181922[Date de paiement],"mmmm"),"")</f>
        <v/>
      </c>
      <c r="AW16" s="20" t="str">
        <f t="shared" ca="1" si="12"/>
        <v/>
      </c>
      <c r="AX16" s="19" t="str">
        <f ca="1">IFERROR(IF(OFFSET($AS16,-1,0)=$AS16,OFFSET(AX16,-1,0),INDEX(Mois_Août_Totale,MATCH($AS16,Tableau4271014161720[N°],0))),"")</f>
        <v/>
      </c>
      <c r="AY16" s="21" t="str">
        <f ca="1">IFERROR(SUM(Tableau8491315181922[Montant Journée]*Tableau8491315181922[Journée travaillée]),"")</f>
        <v/>
      </c>
      <c r="AZ16" s="21">
        <f t="shared" ca="1" si="13"/>
        <v>0</v>
      </c>
      <c r="BA16" s="28"/>
      <c r="BB16" s="25">
        <f ca="1">SUM(Tableau8491315181922[[#This Row],[Total mensuel]],-Tableau8491315181922[[#This Row],[Acompte versé]],-Tableau8491315181922[[#This Row],[Salaire]])</f>
        <v>0</v>
      </c>
      <c r="BC16" s="51">
        <f ca="1">SUMPRODUCT(Tableau84913151819[TOTAL]*(Tableau84913151819[Nom employer]=AT16)*((Tableau84913151819[Paiement du mois]="2018/juillet")))</f>
        <v>0</v>
      </c>
      <c r="BD16" s="26">
        <f ca="1">IFERROR(SUM(Tableau8491315181922[[#This Row],[Restant dû]]+Tableau8491315181922[[#This Row],[Restant du mois dernier]]),"")</f>
        <v>0</v>
      </c>
    </row>
    <row r="17" spans="1:56" ht="20.149999999999999" customHeight="1" x14ac:dyDescent="0.35">
      <c r="A17" s="6" t="str">
        <f>IFERROR(IF(Tableau4271014161720[N°]="","",A16+1),"")</f>
        <v/>
      </c>
      <c r="B17" s="30"/>
      <c r="C17" s="10">
        <f t="shared" ca="1" si="4"/>
        <v>0</v>
      </c>
      <c r="D17" s="11">
        <f t="shared" ca="1" si="14"/>
        <v>43285.806319791664</v>
      </c>
      <c r="E17" s="15" t="str">
        <f ca="1">IFERROR(YEAR(Tableau4271014161720[[#This Row],[Date]])&amp;"/"&amp;TEXT(Tableau4271014161720[[#This Row],[Date]],"mmmm"),"")</f>
        <v>2018/juillet</v>
      </c>
      <c r="F17" s="100">
        <f t="shared" ca="1" si="5"/>
        <v>0</v>
      </c>
      <c r="G17" s="15">
        <f>Tableau4271014161720[[#This Row],[/]]+Tableau4271014161720[[#This Row],[X]]</f>
        <v>0</v>
      </c>
      <c r="H17" s="15">
        <f t="shared" si="6"/>
        <v>0</v>
      </c>
      <c r="I17" s="15">
        <f t="shared" si="7"/>
        <v>0</v>
      </c>
      <c r="J17" s="15">
        <f t="shared" si="8"/>
        <v>0</v>
      </c>
      <c r="K17" s="15">
        <f t="shared" si="9"/>
        <v>0</v>
      </c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27"/>
      <c r="AR17" s="7">
        <f>IFERROR(IF(Tableau8491315181922[N° employer]="","",AR16+1),"")</f>
        <v>4</v>
      </c>
      <c r="AS17" s="7">
        <f>Août!B17</f>
        <v>0</v>
      </c>
      <c r="AT17" s="17" t="str">
        <f t="shared" ca="1" si="10"/>
        <v/>
      </c>
      <c r="AU17" s="18" t="str">
        <f t="shared" ca="1" si="11"/>
        <v/>
      </c>
      <c r="AV17" s="19" t="str">
        <f ca="1">IFERROR(YEAR(Tableau8491315181922[Date de paiement])&amp;"/"&amp;TEXT(Tableau8491315181922[Date de paiement],"mmmm"),"")</f>
        <v/>
      </c>
      <c r="AW17" s="20" t="str">
        <f t="shared" ca="1" si="12"/>
        <v/>
      </c>
      <c r="AX17" s="19" t="str">
        <f ca="1">IFERROR(IF(OFFSET($AS17,-1,0)=$AS17,OFFSET(AX17,-1,0),INDEX(Mois_Août_Totale,MATCH($AS17,Tableau4271014161720[N°],0))),"")</f>
        <v/>
      </c>
      <c r="AY17" s="21" t="str">
        <f ca="1">IFERROR(SUM(Tableau8491315181922[Montant Journée]*Tableau8491315181922[Journée travaillée]),"")</f>
        <v/>
      </c>
      <c r="AZ17" s="21">
        <f t="shared" ca="1" si="13"/>
        <v>0</v>
      </c>
      <c r="BA17" s="28"/>
      <c r="BB17" s="25">
        <f ca="1">SUM(Tableau8491315181922[[#This Row],[Total mensuel]],-Tableau8491315181922[[#This Row],[Acompte versé]],-Tableau8491315181922[[#This Row],[Salaire]])</f>
        <v>0</v>
      </c>
      <c r="BC17" s="51">
        <f ca="1">SUMPRODUCT(Tableau84913151819[TOTAL]*(Tableau84913151819[Nom employer]=AT17)*((Tableau84913151819[Paiement du mois]="2018/juillet")))</f>
        <v>0</v>
      </c>
      <c r="BD17" s="26">
        <f ca="1">IFERROR(SUM(Tableau8491315181922[[#This Row],[Restant dû]]+Tableau8491315181922[[#This Row],[Restant du mois dernier]]),"")</f>
        <v>0</v>
      </c>
    </row>
    <row r="18" spans="1:56" ht="20.149999999999999" customHeight="1" x14ac:dyDescent="0.35">
      <c r="A18" s="6" t="str">
        <f>IFERROR(IF(Tableau4271014161720[N°]="","",A17+1),"")</f>
        <v/>
      </c>
      <c r="B18" s="30"/>
      <c r="C18" s="10">
        <f t="shared" ca="1" si="4"/>
        <v>0</v>
      </c>
      <c r="D18" s="11">
        <f t="shared" ca="1" si="14"/>
        <v>43285.806319791664</v>
      </c>
      <c r="E18" s="15" t="str">
        <f ca="1">IFERROR(YEAR(Tableau4271014161720[[#This Row],[Date]])&amp;"/"&amp;TEXT(Tableau4271014161720[[#This Row],[Date]],"mmmm"),"")</f>
        <v>2018/juillet</v>
      </c>
      <c r="F18" s="100">
        <f t="shared" ca="1" si="5"/>
        <v>0</v>
      </c>
      <c r="G18" s="15">
        <f>Tableau4271014161720[[#This Row],[/]]+Tableau4271014161720[[#This Row],[X]]</f>
        <v>0</v>
      </c>
      <c r="H18" s="15">
        <f t="shared" si="6"/>
        <v>0</v>
      </c>
      <c r="I18" s="15">
        <f t="shared" si="7"/>
        <v>0</v>
      </c>
      <c r="J18" s="15">
        <f t="shared" si="8"/>
        <v>0</v>
      </c>
      <c r="K18" s="15">
        <f t="shared" si="9"/>
        <v>0</v>
      </c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27"/>
      <c r="AR18" s="7">
        <f>IFERROR(IF(Tableau8491315181922[N° employer]="","",AR17+1),"")</f>
        <v>5</v>
      </c>
      <c r="AS18" s="7">
        <f>Août!B18</f>
        <v>0</v>
      </c>
      <c r="AT18" s="17" t="str">
        <f t="shared" ca="1" si="10"/>
        <v/>
      </c>
      <c r="AU18" s="18" t="str">
        <f t="shared" ca="1" si="11"/>
        <v/>
      </c>
      <c r="AV18" s="19" t="str">
        <f ca="1">IFERROR(YEAR(Tableau8491315181922[Date de paiement])&amp;"/"&amp;TEXT(Tableau8491315181922[Date de paiement],"mmmm"),"")</f>
        <v/>
      </c>
      <c r="AW18" s="20" t="str">
        <f t="shared" ca="1" si="12"/>
        <v/>
      </c>
      <c r="AX18" s="19" t="str">
        <f ca="1">IFERROR(IF(OFFSET($AS18,-1,0)=$AS18,OFFSET(AX18,-1,0),INDEX(Mois_Août_Totale,MATCH($AS18,Tableau4271014161720[N°],0))),"")</f>
        <v/>
      </c>
      <c r="AY18" s="21" t="str">
        <f ca="1">IFERROR(SUM(Tableau8491315181922[Montant Journée]*Tableau8491315181922[Journée travaillée]),"")</f>
        <v/>
      </c>
      <c r="AZ18" s="21">
        <f t="shared" ca="1" si="13"/>
        <v>0</v>
      </c>
      <c r="BA18" s="28"/>
      <c r="BB18" s="25">
        <f ca="1">SUM(Tableau8491315181922[[#This Row],[Total mensuel]],-Tableau8491315181922[[#This Row],[Acompte versé]],-Tableau8491315181922[[#This Row],[Salaire]])</f>
        <v>0</v>
      </c>
      <c r="BC18" s="51">
        <f ca="1">SUMPRODUCT(Tableau84913151819[TOTAL]*(Tableau84913151819[Nom employer]=AT18)*((Tableau84913151819[Paiement du mois]="2018/juillet")))</f>
        <v>0</v>
      </c>
      <c r="BD18" s="26">
        <f ca="1">IFERROR(SUM(Tableau8491315181922[[#This Row],[Restant dû]]+Tableau8491315181922[[#This Row],[Restant du mois dernier]]),"")</f>
        <v>0</v>
      </c>
    </row>
    <row r="19" spans="1:56" ht="20.149999999999999" customHeight="1" x14ac:dyDescent="0.35">
      <c r="A19" s="6" t="str">
        <f>IFERROR(IF(Tableau4271014161720[N°]="","",A18+1),"")</f>
        <v/>
      </c>
      <c r="B19" s="30"/>
      <c r="C19" s="10">
        <f t="shared" ca="1" si="4"/>
        <v>0</v>
      </c>
      <c r="D19" s="11">
        <f t="shared" ca="1" si="14"/>
        <v>43285.806319791664</v>
      </c>
      <c r="E19" s="15" t="str">
        <f ca="1">IFERROR(YEAR(Tableau4271014161720[[#This Row],[Date]])&amp;"/"&amp;TEXT(Tableau4271014161720[[#This Row],[Date]],"mmmm"),"")</f>
        <v>2018/juillet</v>
      </c>
      <c r="F19" s="100">
        <f t="shared" ca="1" si="5"/>
        <v>0</v>
      </c>
      <c r="G19" s="15">
        <f>Tableau4271014161720[[#This Row],[/]]+Tableau4271014161720[[#This Row],[X]]</f>
        <v>0</v>
      </c>
      <c r="H19" s="15">
        <f t="shared" si="6"/>
        <v>0</v>
      </c>
      <c r="I19" s="15">
        <f t="shared" si="7"/>
        <v>0</v>
      </c>
      <c r="J19" s="15">
        <f t="shared" si="8"/>
        <v>0</v>
      </c>
      <c r="K19" s="15">
        <f t="shared" si="9"/>
        <v>0</v>
      </c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27"/>
      <c r="AR19" s="7">
        <f>IFERROR(IF(Tableau8491315181922[N° employer]="","",AR18+1),"")</f>
        <v>6</v>
      </c>
      <c r="AS19" s="7">
        <f>Août!B19</f>
        <v>0</v>
      </c>
      <c r="AT19" s="17" t="str">
        <f t="shared" ca="1" si="10"/>
        <v/>
      </c>
      <c r="AU19" s="18" t="str">
        <f t="shared" ca="1" si="11"/>
        <v/>
      </c>
      <c r="AV19" s="19" t="str">
        <f ca="1">IFERROR(YEAR(Tableau8491315181922[Date de paiement])&amp;"/"&amp;TEXT(Tableau8491315181922[Date de paiement],"mmmm"),"")</f>
        <v/>
      </c>
      <c r="AW19" s="20" t="str">
        <f t="shared" ca="1" si="12"/>
        <v/>
      </c>
      <c r="AX19" s="19" t="str">
        <f ca="1">IFERROR(IF(OFFSET($AS19,-1,0)=$AS19,OFFSET(AX19,-1,0),INDEX(Mois_Août_Totale,MATCH($AS19,Tableau4271014161720[N°],0))),"")</f>
        <v/>
      </c>
      <c r="AY19" s="21" t="str">
        <f ca="1">IFERROR(SUM(Tableau8491315181922[Montant Journée]*Tableau8491315181922[Journée travaillée]),"")</f>
        <v/>
      </c>
      <c r="AZ19" s="21">
        <f t="shared" ca="1" si="13"/>
        <v>0</v>
      </c>
      <c r="BA19" s="28"/>
      <c r="BB19" s="25">
        <f ca="1">SUM(Tableau8491315181922[[#This Row],[Total mensuel]],-Tableau8491315181922[[#This Row],[Acompte versé]],-Tableau8491315181922[[#This Row],[Salaire]])</f>
        <v>0</v>
      </c>
      <c r="BC19" s="51">
        <f ca="1">SUMPRODUCT(Tableau84913151819[TOTAL]*(Tableau84913151819[Nom employer]=AT19)*((Tableau84913151819[Paiement du mois]="2018/juillet")))</f>
        <v>0</v>
      </c>
      <c r="BD19" s="26">
        <f ca="1">IFERROR(SUM(Tableau8491315181922[[#This Row],[Restant dû]]+Tableau8491315181922[[#This Row],[Restant du mois dernier]]),"")</f>
        <v>0</v>
      </c>
    </row>
    <row r="20" spans="1:56" ht="20.149999999999999" customHeight="1" x14ac:dyDescent="0.35">
      <c r="A20" s="6" t="str">
        <f>IFERROR(IF(Tableau4271014161720[N°]="","",A19+1),"")</f>
        <v/>
      </c>
      <c r="B20" s="30"/>
      <c r="C20" s="10">
        <f t="shared" ca="1" si="4"/>
        <v>0</v>
      </c>
      <c r="D20" s="11">
        <f t="shared" ca="1" si="14"/>
        <v>43285.806319791664</v>
      </c>
      <c r="E20" s="15" t="str">
        <f ca="1">IFERROR(YEAR(Tableau4271014161720[[#This Row],[Date]])&amp;"/"&amp;TEXT(Tableau4271014161720[[#This Row],[Date]],"mmmm"),"")</f>
        <v>2018/juillet</v>
      </c>
      <c r="F20" s="100">
        <f t="shared" ca="1" si="5"/>
        <v>0</v>
      </c>
      <c r="G20" s="15">
        <f>Tableau4271014161720[[#This Row],[/]]+Tableau4271014161720[[#This Row],[X]]</f>
        <v>0</v>
      </c>
      <c r="H20" s="15">
        <f t="shared" si="6"/>
        <v>0</v>
      </c>
      <c r="I20" s="15">
        <f t="shared" si="7"/>
        <v>0</v>
      </c>
      <c r="J20" s="15">
        <f t="shared" si="8"/>
        <v>0</v>
      </c>
      <c r="K20" s="15">
        <f t="shared" si="9"/>
        <v>0</v>
      </c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27"/>
      <c r="AR20" s="7">
        <f>IFERROR(IF(Tableau8491315181922[N° employer]="","",AR19+1),"")</f>
        <v>7</v>
      </c>
      <c r="AS20" s="7">
        <f>Août!B20</f>
        <v>0</v>
      </c>
      <c r="AT20" s="17" t="str">
        <f t="shared" ca="1" si="10"/>
        <v/>
      </c>
      <c r="AU20" s="18" t="str">
        <f t="shared" ca="1" si="11"/>
        <v/>
      </c>
      <c r="AV20" s="19" t="str">
        <f ca="1">IFERROR(YEAR(Tableau8491315181922[Date de paiement])&amp;"/"&amp;TEXT(Tableau8491315181922[Date de paiement],"mmmm"),"")</f>
        <v/>
      </c>
      <c r="AW20" s="20" t="str">
        <f t="shared" ca="1" si="12"/>
        <v/>
      </c>
      <c r="AX20" s="19" t="str">
        <f ca="1">IFERROR(IF(OFFSET($AS20,-1,0)=$AS20,OFFSET(AX20,-1,0),INDEX(Mois_Août_Totale,MATCH($AS20,Tableau4271014161720[N°],0))),"")</f>
        <v/>
      </c>
      <c r="AY20" s="21" t="str">
        <f ca="1">IFERROR(SUM(Tableau8491315181922[Montant Journée]*Tableau8491315181922[Journée travaillée]),"")</f>
        <v/>
      </c>
      <c r="AZ20" s="21">
        <f t="shared" ca="1" si="13"/>
        <v>0</v>
      </c>
      <c r="BA20" s="28"/>
      <c r="BB20" s="25">
        <f ca="1">SUM(Tableau8491315181922[[#This Row],[Total mensuel]],-Tableau8491315181922[[#This Row],[Acompte versé]],-Tableau8491315181922[[#This Row],[Salaire]])</f>
        <v>0</v>
      </c>
      <c r="BC20" s="51">
        <f ca="1">SUMPRODUCT(Tableau84913151819[TOTAL]*(Tableau84913151819[Nom employer]=AT20)*((Tableau84913151819[Paiement du mois]="2018/juillet")))</f>
        <v>0</v>
      </c>
      <c r="BD20" s="26">
        <f ca="1">IFERROR(SUM(Tableau8491315181922[[#This Row],[Restant dû]]+Tableau8491315181922[[#This Row],[Restant du mois dernier]]),"")</f>
        <v>0</v>
      </c>
    </row>
    <row r="21" spans="1:56" ht="20.149999999999999" customHeight="1" x14ac:dyDescent="0.35">
      <c r="A21" s="6" t="str">
        <f>IFERROR(IF(Tableau4271014161720[N°]="","",A20+1),"")</f>
        <v/>
      </c>
      <c r="B21" s="30"/>
      <c r="C21" s="10">
        <f t="shared" ca="1" si="4"/>
        <v>0</v>
      </c>
      <c r="D21" s="11">
        <f t="shared" ca="1" si="14"/>
        <v>43285.806319791664</v>
      </c>
      <c r="E21" s="15" t="str">
        <f ca="1">IFERROR(YEAR(Tableau4271014161720[[#This Row],[Date]])&amp;"/"&amp;TEXT(Tableau4271014161720[[#This Row],[Date]],"mmmm"),"")</f>
        <v>2018/juillet</v>
      </c>
      <c r="F21" s="100">
        <f t="shared" ca="1" si="5"/>
        <v>0</v>
      </c>
      <c r="G21" s="15">
        <f>Tableau4271014161720[[#This Row],[/]]+Tableau4271014161720[[#This Row],[X]]</f>
        <v>0</v>
      </c>
      <c r="H21" s="15">
        <f t="shared" si="6"/>
        <v>0</v>
      </c>
      <c r="I21" s="15">
        <f t="shared" si="7"/>
        <v>0</v>
      </c>
      <c r="J21" s="15">
        <f t="shared" si="8"/>
        <v>0</v>
      </c>
      <c r="K21" s="15">
        <f t="shared" si="9"/>
        <v>0</v>
      </c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27"/>
      <c r="AR21" s="7">
        <f>IFERROR(IF(Tableau8491315181922[N° employer]="","",AR20+1),"")</f>
        <v>8</v>
      </c>
      <c r="AS21" s="7">
        <f>Août!B21</f>
        <v>0</v>
      </c>
      <c r="AT21" s="17" t="str">
        <f t="shared" ca="1" si="10"/>
        <v/>
      </c>
      <c r="AU21" s="18" t="str">
        <f t="shared" ca="1" si="11"/>
        <v/>
      </c>
      <c r="AV21" s="19" t="str">
        <f ca="1">IFERROR(YEAR(Tableau8491315181922[Date de paiement])&amp;"/"&amp;TEXT(Tableau8491315181922[Date de paiement],"mmmm"),"")</f>
        <v/>
      </c>
      <c r="AW21" s="20" t="str">
        <f t="shared" ca="1" si="12"/>
        <v/>
      </c>
      <c r="AX21" s="19" t="str">
        <f ca="1">IFERROR(IF(OFFSET($AS21,-1,0)=$AS21,OFFSET(AX21,-1,0),INDEX(Mois_Août_Totale,MATCH($AS21,Tableau4271014161720[N°],0))),"")</f>
        <v/>
      </c>
      <c r="AY21" s="21" t="str">
        <f ca="1">IFERROR(SUM(Tableau8491315181922[Montant Journée]*Tableau8491315181922[Journée travaillée]),"")</f>
        <v/>
      </c>
      <c r="AZ21" s="21">
        <f t="shared" ca="1" si="13"/>
        <v>0</v>
      </c>
      <c r="BA21" s="28"/>
      <c r="BB21" s="25">
        <f ca="1">SUM(Tableau8491315181922[[#This Row],[Total mensuel]],-Tableau8491315181922[[#This Row],[Acompte versé]],-Tableau8491315181922[[#This Row],[Salaire]])</f>
        <v>0</v>
      </c>
      <c r="BC21" s="51">
        <f ca="1">SUMPRODUCT(Tableau84913151819[TOTAL]*(Tableau84913151819[Nom employer]=AT21)*((Tableau84913151819[Paiement du mois]="2018/juillet")))</f>
        <v>0</v>
      </c>
      <c r="BD21" s="26">
        <f ca="1">IFERROR(SUM(Tableau8491315181922[[#This Row],[Restant dû]]+Tableau8491315181922[[#This Row],[Restant du mois dernier]]),"")</f>
        <v>0</v>
      </c>
    </row>
    <row r="22" spans="1:56" ht="20.149999999999999" customHeight="1" x14ac:dyDescent="0.35">
      <c r="A22" s="6" t="str">
        <f>IFERROR(IF(Tableau4271014161720[N°]="","",A21+1),"")</f>
        <v/>
      </c>
      <c r="B22" s="30"/>
      <c r="C22" s="10">
        <f t="shared" ca="1" si="4"/>
        <v>0</v>
      </c>
      <c r="D22" s="11">
        <f t="shared" ca="1" si="14"/>
        <v>43285.806319791664</v>
      </c>
      <c r="E22" s="15" t="str">
        <f ca="1">IFERROR(YEAR(Tableau4271014161720[[#This Row],[Date]])&amp;"/"&amp;TEXT(Tableau4271014161720[[#This Row],[Date]],"mmmm"),"")</f>
        <v>2018/juillet</v>
      </c>
      <c r="F22" s="100">
        <f t="shared" ca="1" si="5"/>
        <v>0</v>
      </c>
      <c r="G22" s="15">
        <f>Tableau4271014161720[[#This Row],[/]]+Tableau4271014161720[[#This Row],[X]]</f>
        <v>0</v>
      </c>
      <c r="H22" s="15">
        <f t="shared" si="6"/>
        <v>0</v>
      </c>
      <c r="I22" s="15">
        <f t="shared" si="7"/>
        <v>0</v>
      </c>
      <c r="J22" s="15">
        <f t="shared" si="8"/>
        <v>0</v>
      </c>
      <c r="K22" s="15">
        <f t="shared" si="9"/>
        <v>0</v>
      </c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27"/>
      <c r="AR22" s="7">
        <f>IFERROR(IF(Tableau8491315181922[N° employer]="","",AR21+1),"")</f>
        <v>9</v>
      </c>
      <c r="AS22" s="7">
        <f>Août!B22</f>
        <v>0</v>
      </c>
      <c r="AT22" s="17" t="str">
        <f t="shared" ca="1" si="10"/>
        <v/>
      </c>
      <c r="AU22" s="18" t="str">
        <f t="shared" ca="1" si="11"/>
        <v/>
      </c>
      <c r="AV22" s="19" t="str">
        <f ca="1">IFERROR(YEAR(Tableau8491315181922[Date de paiement])&amp;"/"&amp;TEXT(Tableau8491315181922[Date de paiement],"mmmm"),"")</f>
        <v/>
      </c>
      <c r="AW22" s="20" t="str">
        <f t="shared" ca="1" si="12"/>
        <v/>
      </c>
      <c r="AX22" s="19" t="str">
        <f ca="1">IFERROR(IF(OFFSET($AS22,-1,0)=$AS22,OFFSET(AX22,-1,0),INDEX(Mois_Août_Totale,MATCH($AS22,Tableau4271014161720[N°],0))),"")</f>
        <v/>
      </c>
      <c r="AY22" s="21" t="str">
        <f ca="1">IFERROR(SUM(Tableau8491315181922[Montant Journée]*Tableau8491315181922[Journée travaillée]),"")</f>
        <v/>
      </c>
      <c r="AZ22" s="21">
        <f t="shared" ca="1" si="13"/>
        <v>0</v>
      </c>
      <c r="BA22" s="28"/>
      <c r="BB22" s="25">
        <f ca="1">SUM(Tableau8491315181922[[#This Row],[Total mensuel]],-Tableau8491315181922[[#This Row],[Acompte versé]],-Tableau8491315181922[[#This Row],[Salaire]])</f>
        <v>0</v>
      </c>
      <c r="BC22" s="51">
        <f ca="1">SUMPRODUCT(Tableau84913151819[TOTAL]*(Tableau84913151819[Nom employer]=AT22)*((Tableau84913151819[Paiement du mois]="2018/juillet")))</f>
        <v>0</v>
      </c>
      <c r="BD22" s="26">
        <f ca="1">IFERROR(SUM(Tableau8491315181922[[#This Row],[Restant dû]]+Tableau8491315181922[[#This Row],[Restant du mois dernier]]),"")</f>
        <v>0</v>
      </c>
    </row>
    <row r="23" spans="1:56" ht="20.149999999999999" customHeight="1" x14ac:dyDescent="0.35">
      <c r="A23" s="6" t="str">
        <f>IFERROR(IF(Tableau4271014161720[N°]="","",A22+1),"")</f>
        <v/>
      </c>
      <c r="B23" s="30"/>
      <c r="C23" s="10">
        <f t="shared" ca="1" si="4"/>
        <v>0</v>
      </c>
      <c r="D23" s="11">
        <f t="shared" ca="1" si="14"/>
        <v>43285.806319791664</v>
      </c>
      <c r="E23" s="15" t="str">
        <f ca="1">IFERROR(YEAR(Tableau4271014161720[[#This Row],[Date]])&amp;"/"&amp;TEXT(Tableau4271014161720[[#This Row],[Date]],"mmmm"),"")</f>
        <v>2018/juillet</v>
      </c>
      <c r="F23" s="100">
        <f t="shared" ca="1" si="5"/>
        <v>0</v>
      </c>
      <c r="G23" s="15">
        <f>Tableau4271014161720[[#This Row],[/]]+Tableau4271014161720[[#This Row],[X]]</f>
        <v>0</v>
      </c>
      <c r="H23" s="15">
        <f t="shared" si="6"/>
        <v>0</v>
      </c>
      <c r="I23" s="15">
        <f t="shared" si="7"/>
        <v>0</v>
      </c>
      <c r="J23" s="15">
        <f t="shared" si="8"/>
        <v>0</v>
      </c>
      <c r="K23" s="15">
        <f t="shared" si="9"/>
        <v>0</v>
      </c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27"/>
      <c r="AR23" s="7">
        <f>IFERROR(IF(Tableau8491315181922[N° employer]="","",AR22+1),"")</f>
        <v>10</v>
      </c>
      <c r="AS23" s="7">
        <f>Août!B23</f>
        <v>0</v>
      </c>
      <c r="AT23" s="17" t="str">
        <f t="shared" ca="1" si="10"/>
        <v/>
      </c>
      <c r="AU23" s="18" t="str">
        <f t="shared" ca="1" si="11"/>
        <v/>
      </c>
      <c r="AV23" s="19" t="str">
        <f ca="1">IFERROR(YEAR(Tableau8491315181922[Date de paiement])&amp;"/"&amp;TEXT(Tableau8491315181922[Date de paiement],"mmmm"),"")</f>
        <v/>
      </c>
      <c r="AW23" s="20" t="str">
        <f t="shared" ca="1" si="12"/>
        <v/>
      </c>
      <c r="AX23" s="19" t="str">
        <f ca="1">IFERROR(IF(OFFSET($AS23,-1,0)=$AS23,OFFSET(AX23,-1,0),INDEX(Mois_Août_Totale,MATCH($AS23,Tableau4271014161720[N°],0))),"")</f>
        <v/>
      </c>
      <c r="AY23" s="21" t="str">
        <f ca="1">IFERROR(SUM(Tableau8491315181922[Montant Journée]*Tableau8491315181922[Journée travaillée]),"")</f>
        <v/>
      </c>
      <c r="AZ23" s="21">
        <f t="shared" ca="1" si="13"/>
        <v>0</v>
      </c>
      <c r="BA23" s="28"/>
      <c r="BB23" s="25">
        <f ca="1">SUM(Tableau8491315181922[[#This Row],[Total mensuel]],-Tableau8491315181922[[#This Row],[Acompte versé]],-Tableau8491315181922[[#This Row],[Salaire]])</f>
        <v>0</v>
      </c>
      <c r="BC23" s="51">
        <f ca="1">SUMPRODUCT(Tableau84913151819[TOTAL]*(Tableau84913151819[Nom employer]=AT23)*((Tableau84913151819[Paiement du mois]="2018/juillet")))</f>
        <v>0</v>
      </c>
      <c r="BD23" s="26">
        <f ca="1">IFERROR(SUM(Tableau8491315181922[[#This Row],[Restant dû]]+Tableau8491315181922[[#This Row],[Restant du mois dernier]]),"")</f>
        <v>0</v>
      </c>
    </row>
    <row r="24" spans="1:56" ht="20.149999999999999" customHeight="1" x14ac:dyDescent="0.35">
      <c r="A24" s="6" t="str">
        <f>IFERROR(IF(Tableau4271014161720[N°]="","",A23+1),"")</f>
        <v/>
      </c>
      <c r="B24" s="30"/>
      <c r="C24" s="10">
        <f t="shared" ca="1" si="4"/>
        <v>0</v>
      </c>
      <c r="D24" s="11">
        <f t="shared" ca="1" si="14"/>
        <v>43285.806319791664</v>
      </c>
      <c r="E24" s="15" t="str">
        <f ca="1">IFERROR(YEAR(Tableau4271014161720[[#This Row],[Date]])&amp;"/"&amp;TEXT(Tableau4271014161720[[#This Row],[Date]],"mmmm"),"")</f>
        <v>2018/juillet</v>
      </c>
      <c r="F24" s="100">
        <f t="shared" ca="1" si="5"/>
        <v>0</v>
      </c>
      <c r="G24" s="15">
        <f>Tableau4271014161720[[#This Row],[/]]+Tableau4271014161720[[#This Row],[X]]</f>
        <v>0</v>
      </c>
      <c r="H24" s="15">
        <f t="shared" si="6"/>
        <v>0</v>
      </c>
      <c r="I24" s="15">
        <f t="shared" si="7"/>
        <v>0</v>
      </c>
      <c r="J24" s="15">
        <f t="shared" si="8"/>
        <v>0</v>
      </c>
      <c r="K24" s="15">
        <f t="shared" si="9"/>
        <v>0</v>
      </c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27"/>
      <c r="AR24" s="7">
        <f>IFERROR(IF(Tableau8491315181922[N° employer]="","",AR23+1),"")</f>
        <v>11</v>
      </c>
      <c r="AS24" s="7">
        <f>Août!B24</f>
        <v>0</v>
      </c>
      <c r="AT24" s="17" t="str">
        <f t="shared" ca="1" si="10"/>
        <v/>
      </c>
      <c r="AU24" s="18" t="str">
        <f t="shared" ca="1" si="11"/>
        <v/>
      </c>
      <c r="AV24" s="19" t="str">
        <f ca="1">IFERROR(YEAR(Tableau8491315181922[Date de paiement])&amp;"/"&amp;TEXT(Tableau8491315181922[Date de paiement],"mmmm"),"")</f>
        <v/>
      </c>
      <c r="AW24" s="20" t="str">
        <f t="shared" ca="1" si="12"/>
        <v/>
      </c>
      <c r="AX24" s="19" t="str">
        <f ca="1">IFERROR(IF(OFFSET($AS24,-1,0)=$AS24,OFFSET(AX24,-1,0),INDEX(Mois_Août_Totale,MATCH($AS24,Tableau4271014161720[N°],0))),"")</f>
        <v/>
      </c>
      <c r="AY24" s="21" t="str">
        <f ca="1">IFERROR(SUM(Tableau8491315181922[Montant Journée]*Tableau8491315181922[Journée travaillée]),"")</f>
        <v/>
      </c>
      <c r="AZ24" s="21">
        <f t="shared" ca="1" si="13"/>
        <v>0</v>
      </c>
      <c r="BA24" s="28"/>
      <c r="BB24" s="25">
        <f ca="1">SUM(Tableau8491315181922[[#This Row],[Total mensuel]],-Tableau8491315181922[[#This Row],[Acompte versé]],-Tableau8491315181922[[#This Row],[Salaire]])</f>
        <v>0</v>
      </c>
      <c r="BC24" s="51">
        <f ca="1">SUMPRODUCT(Tableau84913151819[TOTAL]*(Tableau84913151819[Nom employer]=AT24)*((Tableau84913151819[Paiement du mois]="2018/juillet")))</f>
        <v>0</v>
      </c>
      <c r="BD24" s="26">
        <f ca="1">IFERROR(SUM(Tableau8491315181922[[#This Row],[Restant dû]]+Tableau8491315181922[[#This Row],[Restant du mois dernier]]),"")</f>
        <v>0</v>
      </c>
    </row>
    <row r="25" spans="1:56" ht="20.149999999999999" customHeight="1" x14ac:dyDescent="0.35">
      <c r="A25" s="6" t="str">
        <f>IFERROR(IF(Tableau4271014161720[N°]="","",A24+1),"")</f>
        <v/>
      </c>
      <c r="B25" s="30"/>
      <c r="C25" s="10">
        <f t="shared" ca="1" si="4"/>
        <v>0</v>
      </c>
      <c r="D25" s="11">
        <f t="shared" ca="1" si="14"/>
        <v>43285.806319791664</v>
      </c>
      <c r="E25" s="15" t="str">
        <f ca="1">IFERROR(YEAR(Tableau4271014161720[[#This Row],[Date]])&amp;"/"&amp;TEXT(Tableau4271014161720[[#This Row],[Date]],"mmmm"),"")</f>
        <v>2018/juillet</v>
      </c>
      <c r="F25" s="100">
        <f t="shared" ca="1" si="5"/>
        <v>0</v>
      </c>
      <c r="G25" s="15">
        <f>Tableau4271014161720[[#This Row],[/]]+Tableau4271014161720[[#This Row],[X]]</f>
        <v>0</v>
      </c>
      <c r="H25" s="15">
        <f t="shared" si="6"/>
        <v>0</v>
      </c>
      <c r="I25" s="15">
        <f t="shared" si="7"/>
        <v>0</v>
      </c>
      <c r="J25" s="15">
        <f t="shared" si="8"/>
        <v>0</v>
      </c>
      <c r="K25" s="15">
        <f t="shared" si="9"/>
        <v>0</v>
      </c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27"/>
      <c r="AR25" s="7">
        <f>IFERROR(IF(Tableau8491315181922[N° employer]="","",AR24+1),"")</f>
        <v>12</v>
      </c>
      <c r="AS25" s="7">
        <f>Août!B25</f>
        <v>0</v>
      </c>
      <c r="AT25" s="17" t="str">
        <f t="shared" ca="1" si="10"/>
        <v/>
      </c>
      <c r="AU25" s="18" t="str">
        <f t="shared" ca="1" si="11"/>
        <v/>
      </c>
      <c r="AV25" s="19" t="str">
        <f ca="1">IFERROR(YEAR(Tableau8491315181922[Date de paiement])&amp;"/"&amp;TEXT(Tableau8491315181922[Date de paiement],"mmmm"),"")</f>
        <v/>
      </c>
      <c r="AW25" s="20" t="str">
        <f t="shared" ca="1" si="12"/>
        <v/>
      </c>
      <c r="AX25" s="19" t="str">
        <f ca="1">IFERROR(IF(OFFSET($AS25,-1,0)=$AS25,OFFSET(AX25,-1,0),INDEX(Mois_Août_Totale,MATCH($AS25,Tableau4271014161720[N°],0))),"")</f>
        <v/>
      </c>
      <c r="AY25" s="21" t="str">
        <f ca="1">IFERROR(SUM(Tableau8491315181922[Montant Journée]*Tableau8491315181922[Journée travaillée]),"")</f>
        <v/>
      </c>
      <c r="AZ25" s="21">
        <f t="shared" ca="1" si="13"/>
        <v>0</v>
      </c>
      <c r="BA25" s="28"/>
      <c r="BB25" s="25">
        <f ca="1">SUM(Tableau8491315181922[[#This Row],[Total mensuel]],-Tableau8491315181922[[#This Row],[Acompte versé]],-Tableau8491315181922[[#This Row],[Salaire]])</f>
        <v>0</v>
      </c>
      <c r="BC25" s="51">
        <f ca="1">SUMPRODUCT(Tableau84913151819[TOTAL]*(Tableau84913151819[Nom employer]=AT25)*((Tableau84913151819[Paiement du mois]="2018/juillet")))</f>
        <v>0</v>
      </c>
      <c r="BD25" s="26">
        <f ca="1">IFERROR(SUM(Tableau8491315181922[[#This Row],[Restant dû]]+Tableau8491315181922[[#This Row],[Restant du mois dernier]]),"")</f>
        <v>0</v>
      </c>
    </row>
    <row r="26" spans="1:56" ht="20.149999999999999" customHeight="1" x14ac:dyDescent="0.35">
      <c r="A26" s="6" t="str">
        <f>IFERROR(IF(Tableau4271014161720[N°]="","",A25+1),"")</f>
        <v/>
      </c>
      <c r="B26" s="30"/>
      <c r="C26" s="10">
        <f t="shared" ca="1" si="4"/>
        <v>0</v>
      </c>
      <c r="D26" s="11">
        <f t="shared" ca="1" si="14"/>
        <v>43285.806319791664</v>
      </c>
      <c r="E26" s="15" t="str">
        <f ca="1">IFERROR(YEAR(Tableau4271014161720[[#This Row],[Date]])&amp;"/"&amp;TEXT(Tableau4271014161720[[#This Row],[Date]],"mmmm"),"")</f>
        <v>2018/juillet</v>
      </c>
      <c r="F26" s="100">
        <f t="shared" ca="1" si="5"/>
        <v>0</v>
      </c>
      <c r="G26" s="15">
        <f>Tableau4271014161720[[#This Row],[/]]+Tableau4271014161720[[#This Row],[X]]</f>
        <v>0</v>
      </c>
      <c r="H26" s="15">
        <f t="shared" si="6"/>
        <v>0</v>
      </c>
      <c r="I26" s="15">
        <f t="shared" si="7"/>
        <v>0</v>
      </c>
      <c r="J26" s="15">
        <f t="shared" si="8"/>
        <v>0</v>
      </c>
      <c r="K26" s="15">
        <f t="shared" si="9"/>
        <v>0</v>
      </c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27"/>
      <c r="AR26" s="7">
        <f>IFERROR(IF(Tableau8491315181922[N° employer]="","",AR25+1),"")</f>
        <v>13</v>
      </c>
      <c r="AS26" s="7">
        <f>Août!B26</f>
        <v>0</v>
      </c>
      <c r="AT26" s="17" t="str">
        <f t="shared" ca="1" si="10"/>
        <v/>
      </c>
      <c r="AU26" s="18" t="str">
        <f t="shared" ca="1" si="11"/>
        <v/>
      </c>
      <c r="AV26" s="19" t="str">
        <f ca="1">IFERROR(YEAR(Tableau8491315181922[Date de paiement])&amp;"/"&amp;TEXT(Tableau8491315181922[Date de paiement],"mmmm"),"")</f>
        <v/>
      </c>
      <c r="AW26" s="20" t="str">
        <f t="shared" ca="1" si="12"/>
        <v/>
      </c>
      <c r="AX26" s="19" t="str">
        <f ca="1">IFERROR(IF(OFFSET($AS26,-1,0)=$AS26,OFFSET(AX26,-1,0),INDEX(Mois_Août_Totale,MATCH($AS26,Tableau4271014161720[N°],0))),"")</f>
        <v/>
      </c>
      <c r="AY26" s="21" t="str">
        <f ca="1">IFERROR(SUM(Tableau8491315181922[Montant Journée]*Tableau8491315181922[Journée travaillée]),"")</f>
        <v/>
      </c>
      <c r="AZ26" s="21">
        <f t="shared" ca="1" si="13"/>
        <v>0</v>
      </c>
      <c r="BA26" s="28"/>
      <c r="BB26" s="25">
        <f ca="1">SUM(Tableau8491315181922[[#This Row],[Total mensuel]],-Tableau8491315181922[[#This Row],[Acompte versé]],-Tableau8491315181922[[#This Row],[Salaire]])</f>
        <v>0</v>
      </c>
      <c r="BC26" s="51">
        <f ca="1">SUMPRODUCT(Tableau84913151819[TOTAL]*(Tableau84913151819[Nom employer]=AT26)*((Tableau84913151819[Paiement du mois]="2018/juillet")))</f>
        <v>0</v>
      </c>
      <c r="BD26" s="26">
        <f ca="1">IFERROR(SUM(Tableau8491315181922[[#This Row],[Restant dû]]+Tableau8491315181922[[#This Row],[Restant du mois dernier]]),"")</f>
        <v>0</v>
      </c>
    </row>
    <row r="27" spans="1:56" ht="20.149999999999999" customHeight="1" x14ac:dyDescent="0.35">
      <c r="A27" s="6" t="str">
        <f>IFERROR(IF(Tableau4271014161720[N°]="","",A26+1),"")</f>
        <v/>
      </c>
      <c r="B27" s="30"/>
      <c r="C27" s="10">
        <f t="shared" ca="1" si="4"/>
        <v>0</v>
      </c>
      <c r="D27" s="11">
        <f t="shared" ca="1" si="14"/>
        <v>43285.806319791664</v>
      </c>
      <c r="E27" s="15" t="str">
        <f ca="1">IFERROR(YEAR(Tableau4271014161720[[#This Row],[Date]])&amp;"/"&amp;TEXT(Tableau4271014161720[[#This Row],[Date]],"mmmm"),"")</f>
        <v>2018/juillet</v>
      </c>
      <c r="F27" s="100">
        <f t="shared" ca="1" si="5"/>
        <v>0</v>
      </c>
      <c r="G27" s="15">
        <f>Tableau4271014161720[[#This Row],[/]]+Tableau4271014161720[[#This Row],[X]]</f>
        <v>0</v>
      </c>
      <c r="H27" s="15">
        <f t="shared" si="6"/>
        <v>0</v>
      </c>
      <c r="I27" s="15">
        <f t="shared" si="7"/>
        <v>0</v>
      </c>
      <c r="J27" s="15">
        <f t="shared" si="8"/>
        <v>0</v>
      </c>
      <c r="K27" s="15">
        <f t="shared" si="9"/>
        <v>0</v>
      </c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27"/>
      <c r="AR27" s="7">
        <f>IFERROR(IF(Tableau8491315181922[N° employer]="","",AR26+1),"")</f>
        <v>14</v>
      </c>
      <c r="AS27" s="7">
        <f>Août!B27</f>
        <v>0</v>
      </c>
      <c r="AT27" s="17" t="str">
        <f t="shared" ca="1" si="10"/>
        <v/>
      </c>
      <c r="AU27" s="18" t="str">
        <f t="shared" ca="1" si="11"/>
        <v/>
      </c>
      <c r="AV27" s="19" t="str">
        <f ca="1">IFERROR(YEAR(Tableau8491315181922[Date de paiement])&amp;"/"&amp;TEXT(Tableau8491315181922[Date de paiement],"mmmm"),"")</f>
        <v/>
      </c>
      <c r="AW27" s="20" t="str">
        <f t="shared" ca="1" si="12"/>
        <v/>
      </c>
      <c r="AX27" s="19" t="str">
        <f ca="1">IFERROR(IF(OFFSET($AS27,-1,0)=$AS27,OFFSET(AX27,-1,0),INDEX(Mois_Août_Totale,MATCH($AS27,Tableau4271014161720[N°],0))),"")</f>
        <v/>
      </c>
      <c r="AY27" s="21" t="str">
        <f ca="1">IFERROR(SUM(Tableau8491315181922[Montant Journée]*Tableau8491315181922[Journée travaillée]),"")</f>
        <v/>
      </c>
      <c r="AZ27" s="21">
        <f t="shared" ca="1" si="13"/>
        <v>0</v>
      </c>
      <c r="BA27" s="28"/>
      <c r="BB27" s="25">
        <f ca="1">SUM(Tableau8491315181922[[#This Row],[Total mensuel]],-Tableau8491315181922[[#This Row],[Acompte versé]],-Tableau8491315181922[[#This Row],[Salaire]])</f>
        <v>0</v>
      </c>
      <c r="BC27" s="51">
        <f ca="1">SUMPRODUCT(Tableau84913151819[TOTAL]*(Tableau84913151819[Nom employer]=AT27)*((Tableau84913151819[Paiement du mois]="2018/juillet")))</f>
        <v>0</v>
      </c>
      <c r="BD27" s="26">
        <f ca="1">IFERROR(SUM(Tableau8491315181922[[#This Row],[Restant dû]]+Tableau8491315181922[[#This Row],[Restant du mois dernier]]),"")</f>
        <v>0</v>
      </c>
    </row>
    <row r="28" spans="1:56" ht="20.149999999999999" customHeight="1" x14ac:dyDescent="0.35">
      <c r="A28" s="6" t="str">
        <f>IFERROR(IF(Tableau4271014161720[N°]="","",A27+1),"")</f>
        <v/>
      </c>
      <c r="B28" s="30"/>
      <c r="C28" s="10">
        <f t="shared" ca="1" si="4"/>
        <v>0</v>
      </c>
      <c r="D28" s="11">
        <f t="shared" ca="1" si="14"/>
        <v>43285.806319791664</v>
      </c>
      <c r="E28" s="15" t="str">
        <f ca="1">IFERROR(YEAR(Tableau4271014161720[[#This Row],[Date]])&amp;"/"&amp;TEXT(Tableau4271014161720[[#This Row],[Date]],"mmmm"),"")</f>
        <v>2018/juillet</v>
      </c>
      <c r="F28" s="100">
        <f t="shared" ca="1" si="5"/>
        <v>0</v>
      </c>
      <c r="G28" s="15">
        <f>Tableau4271014161720[[#This Row],[/]]+Tableau4271014161720[[#This Row],[X]]</f>
        <v>0</v>
      </c>
      <c r="H28" s="15">
        <f t="shared" si="6"/>
        <v>0</v>
      </c>
      <c r="I28" s="15">
        <f t="shared" si="7"/>
        <v>0</v>
      </c>
      <c r="J28" s="15">
        <f t="shared" si="8"/>
        <v>0</v>
      </c>
      <c r="K28" s="15">
        <f t="shared" si="9"/>
        <v>0</v>
      </c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27"/>
      <c r="AR28" s="7">
        <f>IFERROR(IF(Tableau8491315181922[N° employer]="","",AR27+1),"")</f>
        <v>15</v>
      </c>
      <c r="AS28" s="7">
        <f>Août!B28</f>
        <v>0</v>
      </c>
      <c r="AT28" s="17" t="str">
        <f t="shared" ca="1" si="10"/>
        <v/>
      </c>
      <c r="AU28" s="18" t="str">
        <f t="shared" ca="1" si="11"/>
        <v/>
      </c>
      <c r="AV28" s="19" t="str">
        <f ca="1">IFERROR(YEAR(Tableau8491315181922[Date de paiement])&amp;"/"&amp;TEXT(Tableau8491315181922[Date de paiement],"mmmm"),"")</f>
        <v/>
      </c>
      <c r="AW28" s="20" t="str">
        <f t="shared" ca="1" si="12"/>
        <v/>
      </c>
      <c r="AX28" s="19" t="str">
        <f ca="1">IFERROR(IF(OFFSET($AS28,-1,0)=$AS28,OFFSET(AX28,-1,0),INDEX(Mois_Août_Totale,MATCH($AS28,Tableau4271014161720[N°],0))),"")</f>
        <v/>
      </c>
      <c r="AY28" s="21" t="str">
        <f ca="1">IFERROR(SUM(Tableau8491315181922[Montant Journée]*Tableau8491315181922[Journée travaillée]),"")</f>
        <v/>
      </c>
      <c r="AZ28" s="21">
        <f t="shared" ca="1" si="13"/>
        <v>0</v>
      </c>
      <c r="BA28" s="28"/>
      <c r="BB28" s="25">
        <f ca="1">SUM(Tableau8491315181922[[#This Row],[Total mensuel]],-Tableau8491315181922[[#This Row],[Acompte versé]],-Tableau8491315181922[[#This Row],[Salaire]])</f>
        <v>0</v>
      </c>
      <c r="BC28" s="51">
        <f ca="1">SUMPRODUCT(Tableau84913151819[TOTAL]*(Tableau84913151819[Nom employer]=AT28)*((Tableau84913151819[Paiement du mois]="2018/juillet")))</f>
        <v>0</v>
      </c>
      <c r="BD28" s="26">
        <f ca="1">IFERROR(SUM(Tableau8491315181922[[#This Row],[Restant dû]]+Tableau8491315181922[[#This Row],[Restant du mois dernier]]),"")</f>
        <v>0</v>
      </c>
    </row>
    <row r="29" spans="1:56" ht="20.149999999999999" customHeight="1" x14ac:dyDescent="0.35">
      <c r="A29" s="6" t="str">
        <f>IFERROR(IF(Tableau4271014161720[N°]="","",A28+1),"")</f>
        <v/>
      </c>
      <c r="B29" s="30"/>
      <c r="C29" s="10">
        <f t="shared" ca="1" si="4"/>
        <v>0</v>
      </c>
      <c r="D29" s="11">
        <f t="shared" ca="1" si="14"/>
        <v>43285.806319791664</v>
      </c>
      <c r="E29" s="15" t="str">
        <f ca="1">IFERROR(YEAR(Tableau4271014161720[[#This Row],[Date]])&amp;"/"&amp;TEXT(Tableau4271014161720[[#This Row],[Date]],"mmmm"),"")</f>
        <v>2018/juillet</v>
      </c>
      <c r="F29" s="100">
        <f t="shared" ca="1" si="5"/>
        <v>0</v>
      </c>
      <c r="G29" s="15">
        <f>Tableau4271014161720[[#This Row],[/]]+Tableau4271014161720[[#This Row],[X]]</f>
        <v>0</v>
      </c>
      <c r="H29" s="15">
        <f t="shared" si="6"/>
        <v>0</v>
      </c>
      <c r="I29" s="15">
        <f t="shared" si="7"/>
        <v>0</v>
      </c>
      <c r="J29" s="15">
        <f t="shared" si="8"/>
        <v>0</v>
      </c>
      <c r="K29" s="15">
        <f t="shared" si="9"/>
        <v>0</v>
      </c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27"/>
      <c r="AR29" s="7">
        <f>IFERROR(IF(Tableau8491315181922[N° employer]="","",AR28+1),"")</f>
        <v>16</v>
      </c>
      <c r="AS29" s="7">
        <f>Août!B29</f>
        <v>0</v>
      </c>
      <c r="AT29" s="17" t="str">
        <f t="shared" ca="1" si="10"/>
        <v/>
      </c>
      <c r="AU29" s="18" t="str">
        <f t="shared" ca="1" si="11"/>
        <v/>
      </c>
      <c r="AV29" s="19" t="str">
        <f ca="1">IFERROR(YEAR(Tableau8491315181922[Date de paiement])&amp;"/"&amp;TEXT(Tableau8491315181922[Date de paiement],"mmmm"),"")</f>
        <v/>
      </c>
      <c r="AW29" s="20" t="str">
        <f t="shared" ca="1" si="12"/>
        <v/>
      </c>
      <c r="AX29" s="19" t="str">
        <f ca="1">IFERROR(IF(OFFSET($AS29,-1,0)=$AS29,OFFSET(AX29,-1,0),INDEX(Mois_Août_Totale,MATCH($AS29,Tableau4271014161720[N°],0))),"")</f>
        <v/>
      </c>
      <c r="AY29" s="21" t="str">
        <f ca="1">IFERROR(SUM(Tableau8491315181922[Montant Journée]*Tableau8491315181922[Journée travaillée]),"")</f>
        <v/>
      </c>
      <c r="AZ29" s="21">
        <f t="shared" ca="1" si="13"/>
        <v>0</v>
      </c>
      <c r="BA29" s="28"/>
      <c r="BB29" s="25">
        <f ca="1">SUM(Tableau8491315181922[[#This Row],[Total mensuel]],-Tableau8491315181922[[#This Row],[Acompte versé]],-Tableau8491315181922[[#This Row],[Salaire]])</f>
        <v>0</v>
      </c>
      <c r="BC29" s="51">
        <f ca="1">SUMPRODUCT(Tableau84913151819[TOTAL]*(Tableau84913151819[Nom employer]=AT29)*((Tableau84913151819[Paiement du mois]="2018/juillet")))</f>
        <v>0</v>
      </c>
      <c r="BD29" s="26">
        <f ca="1">IFERROR(SUM(Tableau8491315181922[[#This Row],[Restant dû]]+Tableau8491315181922[[#This Row],[Restant du mois dernier]]),"")</f>
        <v>0</v>
      </c>
    </row>
    <row r="30" spans="1:56" ht="20.149999999999999" customHeight="1" x14ac:dyDescent="0.35">
      <c r="A30" s="6" t="str">
        <f>IFERROR(IF(Tableau4271014161720[N°]="","",A29+1),"")</f>
        <v/>
      </c>
      <c r="B30" s="30"/>
      <c r="C30" s="10">
        <f t="shared" ca="1" si="4"/>
        <v>0</v>
      </c>
      <c r="D30" s="11">
        <f t="shared" ca="1" si="14"/>
        <v>43285.806319791664</v>
      </c>
      <c r="E30" s="15" t="str">
        <f ca="1">IFERROR(YEAR(Tableau4271014161720[[#This Row],[Date]])&amp;"/"&amp;TEXT(Tableau4271014161720[[#This Row],[Date]],"mmmm"),"")</f>
        <v>2018/juillet</v>
      </c>
      <c r="F30" s="100">
        <f t="shared" ca="1" si="5"/>
        <v>0</v>
      </c>
      <c r="G30" s="15">
        <f>Tableau4271014161720[[#This Row],[/]]+Tableau4271014161720[[#This Row],[X]]</f>
        <v>0</v>
      </c>
      <c r="H30" s="15">
        <f t="shared" si="6"/>
        <v>0</v>
      </c>
      <c r="I30" s="15">
        <f t="shared" si="7"/>
        <v>0</v>
      </c>
      <c r="J30" s="15">
        <f t="shared" si="8"/>
        <v>0</v>
      </c>
      <c r="K30" s="15">
        <f t="shared" si="9"/>
        <v>0</v>
      </c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27"/>
      <c r="AR30" s="7">
        <f>IFERROR(IF(Tableau8491315181922[N° employer]="","",AR29+1),"")</f>
        <v>17</v>
      </c>
      <c r="AS30" s="7">
        <f>Août!B30</f>
        <v>0</v>
      </c>
      <c r="AT30" s="17" t="str">
        <f t="shared" ca="1" si="10"/>
        <v/>
      </c>
      <c r="AU30" s="18" t="str">
        <f t="shared" ca="1" si="11"/>
        <v/>
      </c>
      <c r="AV30" s="19" t="str">
        <f ca="1">IFERROR(YEAR(Tableau8491315181922[Date de paiement])&amp;"/"&amp;TEXT(Tableau8491315181922[Date de paiement],"mmmm"),"")</f>
        <v/>
      </c>
      <c r="AW30" s="20" t="str">
        <f t="shared" ca="1" si="12"/>
        <v/>
      </c>
      <c r="AX30" s="19" t="str">
        <f ca="1">IFERROR(IF(OFFSET($AS30,-1,0)=$AS30,OFFSET(AX30,-1,0),INDEX(Mois_Août_Totale,MATCH($AS30,Tableau4271014161720[N°],0))),"")</f>
        <v/>
      </c>
      <c r="AY30" s="21" t="str">
        <f ca="1">IFERROR(SUM(Tableau8491315181922[Montant Journée]*Tableau8491315181922[Journée travaillée]),"")</f>
        <v/>
      </c>
      <c r="AZ30" s="21">
        <f t="shared" ca="1" si="13"/>
        <v>0</v>
      </c>
      <c r="BA30" s="28"/>
      <c r="BB30" s="25">
        <f ca="1">SUM(Tableau8491315181922[[#This Row],[Total mensuel]],-Tableau8491315181922[[#This Row],[Acompte versé]],-Tableau8491315181922[[#This Row],[Salaire]])</f>
        <v>0</v>
      </c>
      <c r="BC30" s="51">
        <f ca="1">SUMPRODUCT(Tableau84913151819[TOTAL]*(Tableau84913151819[Nom employer]=AT30)*((Tableau84913151819[Paiement du mois]="2018/juillet")))</f>
        <v>0</v>
      </c>
      <c r="BD30" s="26">
        <f ca="1">IFERROR(SUM(Tableau8491315181922[[#This Row],[Restant dû]]+Tableau8491315181922[[#This Row],[Restant du mois dernier]]),"")</f>
        <v>0</v>
      </c>
    </row>
    <row r="31" spans="1:56" ht="20.149999999999999" customHeight="1" x14ac:dyDescent="0.35">
      <c r="A31" s="6" t="str">
        <f>IFERROR(IF(Tableau4271014161720[N°]="","",A30+1),"")</f>
        <v/>
      </c>
      <c r="B31" s="30"/>
      <c r="C31" s="10">
        <f t="shared" ca="1" si="4"/>
        <v>0</v>
      </c>
      <c r="D31" s="11">
        <f t="shared" ca="1" si="14"/>
        <v>43285.806319791664</v>
      </c>
      <c r="E31" s="15" t="str">
        <f ca="1">IFERROR(YEAR(Tableau4271014161720[[#This Row],[Date]])&amp;"/"&amp;TEXT(Tableau4271014161720[[#This Row],[Date]],"mmmm"),"")</f>
        <v>2018/juillet</v>
      </c>
      <c r="F31" s="100">
        <f t="shared" ca="1" si="5"/>
        <v>0</v>
      </c>
      <c r="G31" s="15">
        <f>Tableau4271014161720[[#This Row],[/]]+Tableau4271014161720[[#This Row],[X]]</f>
        <v>0</v>
      </c>
      <c r="H31" s="15">
        <f t="shared" si="6"/>
        <v>0</v>
      </c>
      <c r="I31" s="15">
        <f t="shared" si="7"/>
        <v>0</v>
      </c>
      <c r="J31" s="15">
        <f t="shared" si="8"/>
        <v>0</v>
      </c>
      <c r="K31" s="15">
        <f t="shared" si="9"/>
        <v>0</v>
      </c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27"/>
      <c r="AR31" s="7">
        <f>IFERROR(IF(Tableau8491315181922[N° employer]="","",AR30+1),"")</f>
        <v>18</v>
      </c>
      <c r="AS31" s="7">
        <f>Août!B31</f>
        <v>0</v>
      </c>
      <c r="AT31" s="17" t="str">
        <f t="shared" ca="1" si="10"/>
        <v/>
      </c>
      <c r="AU31" s="18" t="str">
        <f t="shared" ca="1" si="11"/>
        <v/>
      </c>
      <c r="AV31" s="19" t="str">
        <f ca="1">IFERROR(YEAR(Tableau8491315181922[Date de paiement])&amp;"/"&amp;TEXT(Tableau8491315181922[Date de paiement],"mmmm"),"")</f>
        <v/>
      </c>
      <c r="AW31" s="20" t="str">
        <f t="shared" ca="1" si="12"/>
        <v/>
      </c>
      <c r="AX31" s="19" t="str">
        <f ca="1">IFERROR(IF(OFFSET($AS31,-1,0)=$AS31,OFFSET(AX31,-1,0),INDEX(Mois_Août_Totale,MATCH($AS31,Tableau4271014161720[N°],0))),"")</f>
        <v/>
      </c>
      <c r="AY31" s="21" t="str">
        <f ca="1">IFERROR(SUM(Tableau8491315181922[Montant Journée]*Tableau8491315181922[Journée travaillée]),"")</f>
        <v/>
      </c>
      <c r="AZ31" s="21">
        <f t="shared" ca="1" si="13"/>
        <v>0</v>
      </c>
      <c r="BA31" s="28"/>
      <c r="BB31" s="25">
        <f ca="1">SUM(Tableau8491315181922[[#This Row],[Total mensuel]],-Tableau8491315181922[[#This Row],[Acompte versé]],-Tableau8491315181922[[#This Row],[Salaire]])</f>
        <v>0</v>
      </c>
      <c r="BC31" s="51">
        <f ca="1">SUMPRODUCT(Tableau84913151819[TOTAL]*(Tableau84913151819[Nom employer]=AT31)*((Tableau84913151819[Paiement du mois]="2018/juillet")))</f>
        <v>0</v>
      </c>
      <c r="BD31" s="26">
        <f ca="1">IFERROR(SUM(Tableau8491315181922[[#This Row],[Restant dû]]+Tableau8491315181922[[#This Row],[Restant du mois dernier]]),"")</f>
        <v>0</v>
      </c>
    </row>
    <row r="32" spans="1:56" ht="20.149999999999999" customHeight="1" x14ac:dyDescent="0.35">
      <c r="A32" s="6" t="str">
        <f>IFERROR(IF(Tableau4271014161720[N°]="","",A31+1),"")</f>
        <v/>
      </c>
      <c r="B32" s="30"/>
      <c r="C32" s="10">
        <f t="shared" ca="1" si="4"/>
        <v>0</v>
      </c>
      <c r="D32" s="11">
        <f t="shared" ca="1" si="14"/>
        <v>43285.806319791664</v>
      </c>
      <c r="E32" s="15" t="str">
        <f ca="1">IFERROR(YEAR(Tableau4271014161720[[#This Row],[Date]])&amp;"/"&amp;TEXT(Tableau4271014161720[[#This Row],[Date]],"mmmm"),"")</f>
        <v>2018/juillet</v>
      </c>
      <c r="F32" s="100">
        <f t="shared" ca="1" si="5"/>
        <v>0</v>
      </c>
      <c r="G32" s="15">
        <f>Tableau4271014161720[[#This Row],[/]]+Tableau4271014161720[[#This Row],[X]]</f>
        <v>0</v>
      </c>
      <c r="H32" s="15">
        <f t="shared" si="6"/>
        <v>0</v>
      </c>
      <c r="I32" s="15">
        <f t="shared" si="7"/>
        <v>0</v>
      </c>
      <c r="J32" s="15">
        <f t="shared" si="8"/>
        <v>0</v>
      </c>
      <c r="K32" s="15">
        <f t="shared" si="9"/>
        <v>0</v>
      </c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27"/>
      <c r="AR32" s="7">
        <f>IFERROR(IF(Tableau8491315181922[N° employer]="","",AR31+1),"")</f>
        <v>19</v>
      </c>
      <c r="AS32" s="7">
        <f>Août!B32</f>
        <v>0</v>
      </c>
      <c r="AT32" s="17" t="str">
        <f t="shared" ca="1" si="10"/>
        <v/>
      </c>
      <c r="AU32" s="18" t="str">
        <f t="shared" ca="1" si="11"/>
        <v/>
      </c>
      <c r="AV32" s="19" t="str">
        <f ca="1">IFERROR(YEAR(Tableau8491315181922[Date de paiement])&amp;"/"&amp;TEXT(Tableau8491315181922[Date de paiement],"mmmm"),"")</f>
        <v/>
      </c>
      <c r="AW32" s="20" t="str">
        <f t="shared" ca="1" si="12"/>
        <v/>
      </c>
      <c r="AX32" s="19" t="str">
        <f ca="1">IFERROR(IF(OFFSET($AS32,-1,0)=$AS32,OFFSET(AX32,-1,0),INDEX(Mois_Août_Totale,MATCH($AS32,Tableau4271014161720[N°],0))),"")</f>
        <v/>
      </c>
      <c r="AY32" s="21" t="str">
        <f ca="1">IFERROR(SUM(Tableau8491315181922[Montant Journée]*Tableau8491315181922[Journée travaillée]),"")</f>
        <v/>
      </c>
      <c r="AZ32" s="21">
        <f t="shared" ca="1" si="13"/>
        <v>0</v>
      </c>
      <c r="BA32" s="28"/>
      <c r="BB32" s="25">
        <f ca="1">SUM(Tableau8491315181922[[#This Row],[Total mensuel]],-Tableau8491315181922[[#This Row],[Acompte versé]],-Tableau8491315181922[[#This Row],[Salaire]])</f>
        <v>0</v>
      </c>
      <c r="BC32" s="51">
        <f ca="1">SUMPRODUCT(Tableau84913151819[TOTAL]*(Tableau84913151819[Nom employer]=AT32)*((Tableau84913151819[Paiement du mois]="2018/juillet")))</f>
        <v>0</v>
      </c>
      <c r="BD32" s="26">
        <f ca="1">IFERROR(SUM(Tableau8491315181922[[#This Row],[Restant dû]]+Tableau8491315181922[[#This Row],[Restant du mois dernier]]),"")</f>
        <v>0</v>
      </c>
    </row>
    <row r="33" spans="1:56" ht="20.149999999999999" customHeight="1" x14ac:dyDescent="0.35">
      <c r="A33" s="6" t="str">
        <f>IFERROR(IF(Tableau4271014161720[N°]="","",A32+1),"")</f>
        <v/>
      </c>
      <c r="B33" s="30"/>
      <c r="C33" s="10">
        <f t="shared" ca="1" si="4"/>
        <v>0</v>
      </c>
      <c r="D33" s="11">
        <f t="shared" ca="1" si="14"/>
        <v>43285.806319791664</v>
      </c>
      <c r="E33" s="15" t="str">
        <f ca="1">IFERROR(YEAR(Tableau4271014161720[[#This Row],[Date]])&amp;"/"&amp;TEXT(Tableau4271014161720[[#This Row],[Date]],"mmmm"),"")</f>
        <v>2018/juillet</v>
      </c>
      <c r="F33" s="100">
        <f t="shared" ca="1" si="5"/>
        <v>0</v>
      </c>
      <c r="G33" s="15">
        <f>Tableau4271014161720[[#This Row],[/]]+Tableau4271014161720[[#This Row],[X]]</f>
        <v>0</v>
      </c>
      <c r="H33" s="15">
        <f t="shared" si="6"/>
        <v>0</v>
      </c>
      <c r="I33" s="15">
        <f t="shared" si="7"/>
        <v>0</v>
      </c>
      <c r="J33" s="15">
        <f t="shared" si="8"/>
        <v>0</v>
      </c>
      <c r="K33" s="15">
        <f t="shared" si="9"/>
        <v>0</v>
      </c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27"/>
      <c r="AR33" s="7">
        <f>IFERROR(IF(Tableau8491315181922[N° employer]="","",AR32+1),"")</f>
        <v>20</v>
      </c>
      <c r="AS33" s="7">
        <f>Août!B33</f>
        <v>0</v>
      </c>
      <c r="AT33" s="17" t="str">
        <f t="shared" ca="1" si="10"/>
        <v/>
      </c>
      <c r="AU33" s="18" t="str">
        <f t="shared" ca="1" si="11"/>
        <v/>
      </c>
      <c r="AV33" s="19" t="str">
        <f ca="1">IFERROR(YEAR(Tableau8491315181922[Date de paiement])&amp;"/"&amp;TEXT(Tableau8491315181922[Date de paiement],"mmmm"),"")</f>
        <v/>
      </c>
      <c r="AW33" s="20" t="str">
        <f t="shared" ca="1" si="12"/>
        <v/>
      </c>
      <c r="AX33" s="19" t="str">
        <f ca="1">IFERROR(IF(OFFSET($AS33,-1,0)=$AS33,OFFSET(AX33,-1,0),INDEX(Mois_Août_Totale,MATCH($AS33,Tableau4271014161720[N°],0))),"")</f>
        <v/>
      </c>
      <c r="AY33" s="21" t="str">
        <f ca="1">IFERROR(SUM(Tableau8491315181922[Montant Journée]*Tableau8491315181922[Journée travaillée]),"")</f>
        <v/>
      </c>
      <c r="AZ33" s="21">
        <f t="shared" ca="1" si="13"/>
        <v>0</v>
      </c>
      <c r="BA33" s="28"/>
      <c r="BB33" s="25">
        <f ca="1">SUM(Tableau8491315181922[[#This Row],[Total mensuel]],-Tableau8491315181922[[#This Row],[Acompte versé]],-Tableau8491315181922[[#This Row],[Salaire]])</f>
        <v>0</v>
      </c>
      <c r="BC33" s="51">
        <f ca="1">SUMPRODUCT(Tableau84913151819[TOTAL]*(Tableau84913151819[Nom employer]=AT33)*((Tableau84913151819[Paiement du mois]="2018/juillet")))</f>
        <v>0</v>
      </c>
      <c r="BD33" s="26">
        <f ca="1">IFERROR(SUM(Tableau8491315181922[[#This Row],[Restant dû]]+Tableau8491315181922[[#This Row],[Restant du mois dernier]]),"")</f>
        <v>0</v>
      </c>
    </row>
    <row r="34" spans="1:56" ht="20.149999999999999" customHeight="1" x14ac:dyDescent="0.35">
      <c r="A34" s="6" t="str">
        <f>IFERROR(IF(Tableau4271014161720[N°]="","",A33+1),"")</f>
        <v/>
      </c>
      <c r="B34" s="30"/>
      <c r="C34" s="10">
        <f t="shared" ca="1" si="4"/>
        <v>0</v>
      </c>
      <c r="D34" s="11">
        <f t="shared" ca="1" si="14"/>
        <v>43285.806319791664</v>
      </c>
      <c r="E34" s="15" t="str">
        <f ca="1">IFERROR(YEAR(Tableau4271014161720[[#This Row],[Date]])&amp;"/"&amp;TEXT(Tableau4271014161720[[#This Row],[Date]],"mmmm"),"")</f>
        <v>2018/juillet</v>
      </c>
      <c r="F34" s="100">
        <f t="shared" ca="1" si="5"/>
        <v>0</v>
      </c>
      <c r="G34" s="15">
        <f>Tableau4271014161720[[#This Row],[/]]+Tableau4271014161720[[#This Row],[X]]</f>
        <v>0</v>
      </c>
      <c r="H34" s="15">
        <f t="shared" si="6"/>
        <v>0</v>
      </c>
      <c r="I34" s="15">
        <f t="shared" si="7"/>
        <v>0</v>
      </c>
      <c r="J34" s="15">
        <f t="shared" si="8"/>
        <v>0</v>
      </c>
      <c r="K34" s="15">
        <f t="shared" si="9"/>
        <v>0</v>
      </c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27"/>
      <c r="AR34" s="7">
        <f>IFERROR(IF(Tableau8491315181922[N° employer]="","",AR33+1),"")</f>
        <v>21</v>
      </c>
      <c r="AS34" s="7">
        <f>Août!B34</f>
        <v>0</v>
      </c>
      <c r="AT34" s="17" t="str">
        <f t="shared" ca="1" si="10"/>
        <v/>
      </c>
      <c r="AU34" s="18" t="str">
        <f t="shared" ca="1" si="11"/>
        <v/>
      </c>
      <c r="AV34" s="19" t="str">
        <f ca="1">IFERROR(YEAR(Tableau8491315181922[Date de paiement])&amp;"/"&amp;TEXT(Tableau8491315181922[Date de paiement],"mmmm"),"")</f>
        <v/>
      </c>
      <c r="AW34" s="20" t="str">
        <f t="shared" ca="1" si="12"/>
        <v/>
      </c>
      <c r="AX34" s="19" t="str">
        <f ca="1">IFERROR(IF(OFFSET($AS34,-1,0)=$AS34,OFFSET(AX34,-1,0),INDEX(Mois_Août_Totale,MATCH($AS34,Tableau4271014161720[N°],0))),"")</f>
        <v/>
      </c>
      <c r="AY34" s="21" t="str">
        <f ca="1">IFERROR(SUM(Tableau8491315181922[Montant Journée]*Tableau8491315181922[Journée travaillée]),"")</f>
        <v/>
      </c>
      <c r="AZ34" s="21">
        <f t="shared" ca="1" si="13"/>
        <v>0</v>
      </c>
      <c r="BA34" s="28"/>
      <c r="BB34" s="25">
        <f ca="1">SUM(Tableau8491315181922[[#This Row],[Total mensuel]],-Tableau8491315181922[[#This Row],[Acompte versé]],-Tableau8491315181922[[#This Row],[Salaire]])</f>
        <v>0</v>
      </c>
      <c r="BC34" s="51">
        <f ca="1">SUMPRODUCT(Tableau84913151819[TOTAL]*(Tableau84913151819[Nom employer]=AT34)*((Tableau84913151819[Paiement du mois]="2018/juillet")))</f>
        <v>0</v>
      </c>
      <c r="BD34" s="26">
        <f ca="1">IFERROR(SUM(Tableau8491315181922[[#This Row],[Restant dû]]+Tableau8491315181922[[#This Row],[Restant du mois dernier]]),"")</f>
        <v>0</v>
      </c>
    </row>
    <row r="35" spans="1:56" ht="20.149999999999999" customHeight="1" x14ac:dyDescent="0.35">
      <c r="A35" s="6" t="str">
        <f>IFERROR(IF(Tableau4271014161720[N°]="","",A34+1),"")</f>
        <v/>
      </c>
      <c r="B35" s="30"/>
      <c r="C35" s="10">
        <f t="shared" ca="1" si="4"/>
        <v>0</v>
      </c>
      <c r="D35" s="11">
        <f t="shared" ca="1" si="14"/>
        <v>43285.806319791664</v>
      </c>
      <c r="E35" s="15" t="str">
        <f ca="1">IFERROR(YEAR(Tableau4271014161720[[#This Row],[Date]])&amp;"/"&amp;TEXT(Tableau4271014161720[[#This Row],[Date]],"mmmm"),"")</f>
        <v>2018/juillet</v>
      </c>
      <c r="F35" s="100">
        <f t="shared" ca="1" si="5"/>
        <v>0</v>
      </c>
      <c r="G35" s="15">
        <f>Tableau4271014161720[[#This Row],[/]]+Tableau4271014161720[[#This Row],[X]]</f>
        <v>0</v>
      </c>
      <c r="H35" s="15">
        <f t="shared" si="6"/>
        <v>0</v>
      </c>
      <c r="I35" s="15">
        <f t="shared" si="7"/>
        <v>0</v>
      </c>
      <c r="J35" s="15">
        <f t="shared" si="8"/>
        <v>0</v>
      </c>
      <c r="K35" s="15">
        <f t="shared" si="9"/>
        <v>0</v>
      </c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27"/>
      <c r="AR35" s="7">
        <f>IFERROR(IF(Tableau8491315181922[N° employer]="","",AR34+1),"")</f>
        <v>22</v>
      </c>
      <c r="AS35" s="7">
        <f>Août!B35</f>
        <v>0</v>
      </c>
      <c r="AT35" s="17" t="str">
        <f t="shared" ca="1" si="10"/>
        <v/>
      </c>
      <c r="AU35" s="18" t="str">
        <f t="shared" ca="1" si="11"/>
        <v/>
      </c>
      <c r="AV35" s="19" t="str">
        <f ca="1">IFERROR(YEAR(Tableau8491315181922[Date de paiement])&amp;"/"&amp;TEXT(Tableau8491315181922[Date de paiement],"mmmm"),"")</f>
        <v/>
      </c>
      <c r="AW35" s="20" t="str">
        <f t="shared" ca="1" si="12"/>
        <v/>
      </c>
      <c r="AX35" s="19" t="str">
        <f ca="1">IFERROR(IF(OFFSET($AS35,-1,0)=$AS35,OFFSET(AX35,-1,0),INDEX(Mois_Août_Totale,MATCH($AS35,Tableau4271014161720[N°],0))),"")</f>
        <v/>
      </c>
      <c r="AY35" s="21" t="str">
        <f ca="1">IFERROR(SUM(Tableau8491315181922[Montant Journée]*Tableau8491315181922[Journée travaillée]),"")</f>
        <v/>
      </c>
      <c r="AZ35" s="21">
        <f t="shared" ca="1" si="13"/>
        <v>0</v>
      </c>
      <c r="BA35" s="28"/>
      <c r="BB35" s="25">
        <f ca="1">SUM(Tableau8491315181922[[#This Row],[Total mensuel]],-Tableau8491315181922[[#This Row],[Acompte versé]],-Tableau8491315181922[[#This Row],[Salaire]])</f>
        <v>0</v>
      </c>
      <c r="BC35" s="51">
        <f ca="1">SUMPRODUCT(Tableau84913151819[TOTAL]*(Tableau84913151819[Nom employer]=AT35)*((Tableau84913151819[Paiement du mois]="2018/juillet")))</f>
        <v>0</v>
      </c>
      <c r="BD35" s="26">
        <f ca="1">IFERROR(SUM(Tableau8491315181922[[#This Row],[Restant dû]]+Tableau8491315181922[[#This Row],[Restant du mois dernier]]),"")</f>
        <v>0</v>
      </c>
    </row>
    <row r="36" spans="1:56" ht="20.149999999999999" customHeight="1" x14ac:dyDescent="0.35">
      <c r="A36" s="6" t="str">
        <f>IFERROR(IF(Tableau4271014161720[N°]="","",A35+1),"")</f>
        <v/>
      </c>
      <c r="B36" s="30"/>
      <c r="C36" s="10">
        <f t="shared" ca="1" si="4"/>
        <v>0</v>
      </c>
      <c r="D36" s="11">
        <f t="shared" ca="1" si="14"/>
        <v>43285.806319791664</v>
      </c>
      <c r="E36" s="15" t="str">
        <f ca="1">IFERROR(YEAR(Tableau4271014161720[[#This Row],[Date]])&amp;"/"&amp;TEXT(Tableau4271014161720[[#This Row],[Date]],"mmmm"),"")</f>
        <v>2018/juillet</v>
      </c>
      <c r="F36" s="100">
        <f t="shared" ca="1" si="5"/>
        <v>0</v>
      </c>
      <c r="G36" s="15">
        <f>Tableau4271014161720[[#This Row],[/]]+Tableau4271014161720[[#This Row],[X]]</f>
        <v>0</v>
      </c>
      <c r="H36" s="15">
        <f t="shared" si="6"/>
        <v>0</v>
      </c>
      <c r="I36" s="15">
        <f t="shared" si="7"/>
        <v>0</v>
      </c>
      <c r="J36" s="15">
        <f t="shared" si="8"/>
        <v>0</v>
      </c>
      <c r="K36" s="15">
        <f t="shared" si="9"/>
        <v>0</v>
      </c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27"/>
      <c r="AR36" s="7">
        <f>IFERROR(IF(Tableau8491315181922[N° employer]="","",AR35+1),"")</f>
        <v>23</v>
      </c>
      <c r="AS36" s="7">
        <f>Août!B36</f>
        <v>0</v>
      </c>
      <c r="AT36" s="17" t="str">
        <f t="shared" ca="1" si="10"/>
        <v/>
      </c>
      <c r="AU36" s="18" t="str">
        <f t="shared" ca="1" si="11"/>
        <v/>
      </c>
      <c r="AV36" s="19" t="str">
        <f ca="1">IFERROR(YEAR(Tableau8491315181922[Date de paiement])&amp;"/"&amp;TEXT(Tableau8491315181922[Date de paiement],"mmmm"),"")</f>
        <v/>
      </c>
      <c r="AW36" s="20" t="str">
        <f t="shared" ca="1" si="12"/>
        <v/>
      </c>
      <c r="AX36" s="19" t="str">
        <f ca="1">IFERROR(IF(OFFSET($AS36,-1,0)=$AS36,OFFSET(AX36,-1,0),INDEX(Mois_Août_Totale,MATCH($AS36,Tableau4271014161720[N°],0))),"")</f>
        <v/>
      </c>
      <c r="AY36" s="21" t="str">
        <f ca="1">IFERROR(SUM(Tableau8491315181922[Montant Journée]*Tableau8491315181922[Journée travaillée]),"")</f>
        <v/>
      </c>
      <c r="AZ36" s="21">
        <f t="shared" ca="1" si="13"/>
        <v>0</v>
      </c>
      <c r="BA36" s="28"/>
      <c r="BB36" s="25">
        <f ca="1">SUM(Tableau8491315181922[[#This Row],[Total mensuel]],-Tableau8491315181922[[#This Row],[Acompte versé]],-Tableau8491315181922[[#This Row],[Salaire]])</f>
        <v>0</v>
      </c>
      <c r="BC36" s="51">
        <f ca="1">SUMPRODUCT(Tableau84913151819[TOTAL]*(Tableau84913151819[Nom employer]=AT36)*((Tableau84913151819[Paiement du mois]="2018/juillet")))</f>
        <v>0</v>
      </c>
      <c r="BD36" s="26">
        <f ca="1">IFERROR(SUM(Tableau8491315181922[[#This Row],[Restant dû]]+Tableau8491315181922[[#This Row],[Restant du mois dernier]]),"")</f>
        <v>0</v>
      </c>
    </row>
    <row r="37" spans="1:56" ht="20.149999999999999" customHeight="1" x14ac:dyDescent="0.35">
      <c r="A37" s="6" t="str">
        <f>IFERROR(IF(Tableau4271014161720[N°]="","",A36+1),"")</f>
        <v/>
      </c>
      <c r="B37" s="30"/>
      <c r="C37" s="10">
        <f t="shared" ca="1" si="4"/>
        <v>0</v>
      </c>
      <c r="D37" s="11">
        <f t="shared" ca="1" si="14"/>
        <v>43285.806319791664</v>
      </c>
      <c r="E37" s="15" t="str">
        <f ca="1">IFERROR(YEAR(Tableau4271014161720[[#This Row],[Date]])&amp;"/"&amp;TEXT(Tableau4271014161720[[#This Row],[Date]],"mmmm"),"")</f>
        <v>2018/juillet</v>
      </c>
      <c r="F37" s="100">
        <f t="shared" ca="1" si="5"/>
        <v>0</v>
      </c>
      <c r="G37" s="15">
        <f>Tableau4271014161720[[#This Row],[/]]+Tableau4271014161720[[#This Row],[X]]</f>
        <v>0</v>
      </c>
      <c r="H37" s="15">
        <f t="shared" si="6"/>
        <v>0</v>
      </c>
      <c r="I37" s="15">
        <f t="shared" si="7"/>
        <v>0</v>
      </c>
      <c r="J37" s="15">
        <f t="shared" si="8"/>
        <v>0</v>
      </c>
      <c r="K37" s="15">
        <f t="shared" si="9"/>
        <v>0</v>
      </c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27"/>
      <c r="AR37" s="7">
        <f>IFERROR(IF(Tableau8491315181922[N° employer]="","",AR36+1),"")</f>
        <v>24</v>
      </c>
      <c r="AS37" s="7">
        <f>Août!B37</f>
        <v>0</v>
      </c>
      <c r="AT37" s="17" t="str">
        <f t="shared" ca="1" si="10"/>
        <v/>
      </c>
      <c r="AU37" s="18" t="str">
        <f t="shared" ca="1" si="11"/>
        <v/>
      </c>
      <c r="AV37" s="19" t="str">
        <f ca="1">IFERROR(YEAR(Tableau8491315181922[Date de paiement])&amp;"/"&amp;TEXT(Tableau8491315181922[Date de paiement],"mmmm"),"")</f>
        <v/>
      </c>
      <c r="AW37" s="20" t="str">
        <f t="shared" ca="1" si="12"/>
        <v/>
      </c>
      <c r="AX37" s="19" t="str">
        <f ca="1">IFERROR(IF(OFFSET($AS37,-1,0)=$AS37,OFFSET(AX37,-1,0),INDEX(Mois_Août_Totale,MATCH($AS37,Tableau4271014161720[N°],0))),"")</f>
        <v/>
      </c>
      <c r="AY37" s="21" t="str">
        <f ca="1">IFERROR(SUM(Tableau8491315181922[Montant Journée]*Tableau8491315181922[Journée travaillée]),"")</f>
        <v/>
      </c>
      <c r="AZ37" s="21">
        <f t="shared" ca="1" si="13"/>
        <v>0</v>
      </c>
      <c r="BA37" s="28"/>
      <c r="BB37" s="25">
        <f ca="1">SUM(Tableau8491315181922[[#This Row],[Total mensuel]],-Tableau8491315181922[[#This Row],[Acompte versé]],-Tableau8491315181922[[#This Row],[Salaire]])</f>
        <v>0</v>
      </c>
      <c r="BC37" s="51">
        <f ca="1">SUMPRODUCT(Tableau84913151819[TOTAL]*(Tableau84913151819[Nom employer]=AT37)*((Tableau84913151819[Paiement du mois]="2018/juillet")))</f>
        <v>0</v>
      </c>
      <c r="BD37" s="26">
        <f ca="1">IFERROR(SUM(Tableau8491315181922[[#This Row],[Restant dû]]+Tableau8491315181922[[#This Row],[Restant du mois dernier]]),"")</f>
        <v>0</v>
      </c>
    </row>
    <row r="38" spans="1:56" ht="20.149999999999999" customHeight="1" x14ac:dyDescent="0.35">
      <c r="A38" s="6" t="str">
        <f>IFERROR(IF(Tableau4271014161720[N°]="","",A37+1),"")</f>
        <v/>
      </c>
      <c r="B38" s="30"/>
      <c r="C38" s="10">
        <f t="shared" ca="1" si="4"/>
        <v>0</v>
      </c>
      <c r="D38" s="11">
        <f t="shared" ca="1" si="14"/>
        <v>43285.806319791664</v>
      </c>
      <c r="E38" s="15" t="str">
        <f ca="1">IFERROR(YEAR(Tableau4271014161720[[#This Row],[Date]])&amp;"/"&amp;TEXT(Tableau4271014161720[[#This Row],[Date]],"mmmm"),"")</f>
        <v>2018/juillet</v>
      </c>
      <c r="F38" s="100">
        <f t="shared" ca="1" si="5"/>
        <v>0</v>
      </c>
      <c r="G38" s="15">
        <f>Tableau4271014161720[[#This Row],[/]]+Tableau4271014161720[[#This Row],[X]]</f>
        <v>0</v>
      </c>
      <c r="H38" s="15">
        <f t="shared" si="6"/>
        <v>0</v>
      </c>
      <c r="I38" s="15">
        <f t="shared" si="7"/>
        <v>0</v>
      </c>
      <c r="J38" s="15">
        <f t="shared" si="8"/>
        <v>0</v>
      </c>
      <c r="K38" s="15">
        <f t="shared" si="9"/>
        <v>0</v>
      </c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27"/>
      <c r="AR38" s="7">
        <f>IFERROR(IF(Tableau8491315181922[N° employer]="","",AR37+1),"")</f>
        <v>25</v>
      </c>
      <c r="AS38" s="7">
        <f>Août!B38</f>
        <v>0</v>
      </c>
      <c r="AT38" s="17" t="str">
        <f t="shared" ca="1" si="10"/>
        <v/>
      </c>
      <c r="AU38" s="18" t="str">
        <f t="shared" ca="1" si="11"/>
        <v/>
      </c>
      <c r="AV38" s="19" t="str">
        <f ca="1">IFERROR(YEAR(Tableau8491315181922[Date de paiement])&amp;"/"&amp;TEXT(Tableau8491315181922[Date de paiement],"mmmm"),"")</f>
        <v/>
      </c>
      <c r="AW38" s="20" t="str">
        <f t="shared" ca="1" si="12"/>
        <v/>
      </c>
      <c r="AX38" s="19" t="str">
        <f ca="1">IFERROR(IF(OFFSET($AS38,-1,0)=$AS38,OFFSET(AX38,-1,0),INDEX(Mois_Août_Totale,MATCH($AS38,Tableau4271014161720[N°],0))),"")</f>
        <v/>
      </c>
      <c r="AY38" s="21" t="str">
        <f ca="1">IFERROR(SUM(Tableau8491315181922[Montant Journée]*Tableau8491315181922[Journée travaillée]),"")</f>
        <v/>
      </c>
      <c r="AZ38" s="21">
        <f t="shared" ca="1" si="13"/>
        <v>0</v>
      </c>
      <c r="BA38" s="28"/>
      <c r="BB38" s="25">
        <f ca="1">SUM(Tableau8491315181922[[#This Row],[Total mensuel]],-Tableau8491315181922[[#This Row],[Acompte versé]],-Tableau8491315181922[[#This Row],[Salaire]])</f>
        <v>0</v>
      </c>
      <c r="BC38" s="51">
        <f ca="1">SUMPRODUCT(Tableau84913151819[TOTAL]*(Tableau84913151819[Nom employer]=AT38)*((Tableau84913151819[Paiement du mois]="2018/juillet")))</f>
        <v>0</v>
      </c>
      <c r="BD38" s="26">
        <f ca="1">IFERROR(SUM(Tableau8491315181922[[#This Row],[Restant dû]]+Tableau8491315181922[[#This Row],[Restant du mois dernier]]),"")</f>
        <v>0</v>
      </c>
    </row>
    <row r="39" spans="1:56" ht="20.149999999999999" customHeight="1" x14ac:dyDescent="0.35">
      <c r="A39" s="6" t="str">
        <f>IFERROR(IF(Tableau4271014161720[N°]="","",A38+1),"")</f>
        <v/>
      </c>
      <c r="B39" s="30"/>
      <c r="C39" s="10">
        <f t="shared" ca="1" si="4"/>
        <v>0</v>
      </c>
      <c r="D39" s="11">
        <f t="shared" ca="1" si="14"/>
        <v>43285.806319791664</v>
      </c>
      <c r="E39" s="15" t="str">
        <f ca="1">IFERROR(YEAR(Tableau4271014161720[[#This Row],[Date]])&amp;"/"&amp;TEXT(Tableau4271014161720[[#This Row],[Date]],"mmmm"),"")</f>
        <v>2018/juillet</v>
      </c>
      <c r="F39" s="100">
        <f t="shared" ca="1" si="5"/>
        <v>0</v>
      </c>
      <c r="G39" s="15">
        <f>Tableau4271014161720[[#This Row],[/]]+Tableau4271014161720[[#This Row],[X]]</f>
        <v>0</v>
      </c>
      <c r="H39" s="15">
        <f t="shared" si="6"/>
        <v>0</v>
      </c>
      <c r="I39" s="15">
        <f t="shared" si="7"/>
        <v>0</v>
      </c>
      <c r="J39" s="15">
        <f t="shared" si="8"/>
        <v>0</v>
      </c>
      <c r="K39" s="15">
        <f t="shared" si="9"/>
        <v>0</v>
      </c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27"/>
      <c r="AR39" s="7">
        <f>IFERROR(IF(Tableau8491315181922[N° employer]="","",AR38+1),"")</f>
        <v>26</v>
      </c>
      <c r="AS39" s="7">
        <f>Août!B39</f>
        <v>0</v>
      </c>
      <c r="AT39" s="17" t="str">
        <f t="shared" ca="1" si="10"/>
        <v/>
      </c>
      <c r="AU39" s="18" t="str">
        <f t="shared" ca="1" si="11"/>
        <v/>
      </c>
      <c r="AV39" s="19" t="str">
        <f ca="1">IFERROR(YEAR(Tableau8491315181922[Date de paiement])&amp;"/"&amp;TEXT(Tableau8491315181922[Date de paiement],"mmmm"),"")</f>
        <v/>
      </c>
      <c r="AW39" s="20" t="str">
        <f t="shared" ca="1" si="12"/>
        <v/>
      </c>
      <c r="AX39" s="19" t="str">
        <f ca="1">IFERROR(IF(OFFSET($AS39,-1,0)=$AS39,OFFSET(AX39,-1,0),INDEX(Mois_Août_Totale,MATCH($AS39,Tableau4271014161720[N°],0))),"")</f>
        <v/>
      </c>
      <c r="AY39" s="21" t="str">
        <f ca="1">IFERROR(SUM(Tableau8491315181922[Montant Journée]*Tableau8491315181922[Journée travaillée]),"")</f>
        <v/>
      </c>
      <c r="AZ39" s="21">
        <f t="shared" ca="1" si="13"/>
        <v>0</v>
      </c>
      <c r="BA39" s="28"/>
      <c r="BB39" s="25">
        <f ca="1">SUM(Tableau8491315181922[[#This Row],[Total mensuel]],-Tableau8491315181922[[#This Row],[Acompte versé]],-Tableau8491315181922[[#This Row],[Salaire]])</f>
        <v>0</v>
      </c>
      <c r="BC39" s="51">
        <f ca="1">SUMPRODUCT(Tableau84913151819[TOTAL]*(Tableau84913151819[Nom employer]=AT39)*((Tableau84913151819[Paiement du mois]="2018/juillet")))</f>
        <v>0</v>
      </c>
      <c r="BD39" s="26">
        <f ca="1">IFERROR(SUM(Tableau8491315181922[[#This Row],[Restant dû]]+Tableau8491315181922[[#This Row],[Restant du mois dernier]]),"")</f>
        <v>0</v>
      </c>
    </row>
    <row r="40" spans="1:56" ht="20.149999999999999" customHeight="1" x14ac:dyDescent="0.35">
      <c r="A40" s="6" t="str">
        <f>IFERROR(IF(Tableau4271014161720[N°]="","",A39+1),"")</f>
        <v/>
      </c>
      <c r="B40" s="30"/>
      <c r="C40" s="10">
        <f t="shared" ca="1" si="4"/>
        <v>0</v>
      </c>
      <c r="D40" s="11">
        <f t="shared" ca="1" si="14"/>
        <v>43285.806319791664</v>
      </c>
      <c r="E40" s="15" t="str">
        <f ca="1">IFERROR(YEAR(Tableau4271014161720[[#This Row],[Date]])&amp;"/"&amp;TEXT(Tableau4271014161720[[#This Row],[Date]],"mmmm"),"")</f>
        <v>2018/juillet</v>
      </c>
      <c r="F40" s="100">
        <f t="shared" ca="1" si="5"/>
        <v>0</v>
      </c>
      <c r="G40" s="15">
        <f>Tableau4271014161720[[#This Row],[/]]+Tableau4271014161720[[#This Row],[X]]</f>
        <v>0</v>
      </c>
      <c r="H40" s="15">
        <f t="shared" si="6"/>
        <v>0</v>
      </c>
      <c r="I40" s="15">
        <f t="shared" si="7"/>
        <v>0</v>
      </c>
      <c r="J40" s="15">
        <f t="shared" si="8"/>
        <v>0</v>
      </c>
      <c r="K40" s="15">
        <f t="shared" si="9"/>
        <v>0</v>
      </c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27"/>
      <c r="AR40" s="7">
        <f>IFERROR(IF(Tableau8491315181922[N° employer]="","",AR39+1),"")</f>
        <v>27</v>
      </c>
      <c r="AS40" s="7">
        <f>Août!B40</f>
        <v>0</v>
      </c>
      <c r="AT40" s="17" t="str">
        <f t="shared" ca="1" si="10"/>
        <v/>
      </c>
      <c r="AU40" s="18" t="str">
        <f t="shared" ca="1" si="11"/>
        <v/>
      </c>
      <c r="AV40" s="19" t="str">
        <f ca="1">IFERROR(YEAR(Tableau8491315181922[Date de paiement])&amp;"/"&amp;TEXT(Tableau8491315181922[Date de paiement],"mmmm"),"")</f>
        <v/>
      </c>
      <c r="AW40" s="20" t="str">
        <f t="shared" ca="1" si="12"/>
        <v/>
      </c>
      <c r="AX40" s="19" t="str">
        <f ca="1">IFERROR(IF(OFFSET($AS40,-1,0)=$AS40,OFFSET(AX40,-1,0),INDEX(Mois_Août_Totale,MATCH($AS40,Tableau4271014161720[N°],0))),"")</f>
        <v/>
      </c>
      <c r="AY40" s="21" t="str">
        <f ca="1">IFERROR(SUM(Tableau8491315181922[Montant Journée]*Tableau8491315181922[Journée travaillée]),"")</f>
        <v/>
      </c>
      <c r="AZ40" s="21">
        <f t="shared" ca="1" si="13"/>
        <v>0</v>
      </c>
      <c r="BA40" s="28"/>
      <c r="BB40" s="25">
        <f ca="1">SUM(Tableau8491315181922[[#This Row],[Total mensuel]],-Tableau8491315181922[[#This Row],[Acompte versé]],-Tableau8491315181922[[#This Row],[Salaire]])</f>
        <v>0</v>
      </c>
      <c r="BC40" s="51">
        <f ca="1">SUMPRODUCT(Tableau84913151819[TOTAL]*(Tableau84913151819[Nom employer]=AT40)*((Tableau84913151819[Paiement du mois]="2018/juillet")))</f>
        <v>0</v>
      </c>
      <c r="BD40" s="26">
        <f ca="1">IFERROR(SUM(Tableau8491315181922[[#This Row],[Restant dû]]+Tableau8491315181922[[#This Row],[Restant du mois dernier]]),"")</f>
        <v>0</v>
      </c>
    </row>
    <row r="41" spans="1:56" ht="20.149999999999999" customHeight="1" x14ac:dyDescent="0.35">
      <c r="A41" s="6" t="str">
        <f>IFERROR(IF(Tableau4271014161720[N°]="","",A40+1),"")</f>
        <v/>
      </c>
      <c r="B41" s="30"/>
      <c r="C41" s="10">
        <f t="shared" ca="1" si="4"/>
        <v>0</v>
      </c>
      <c r="D41" s="11">
        <f t="shared" ca="1" si="14"/>
        <v>43285.806319791664</v>
      </c>
      <c r="E41" s="15" t="str">
        <f ca="1">IFERROR(YEAR(Tableau4271014161720[[#This Row],[Date]])&amp;"/"&amp;TEXT(Tableau4271014161720[[#This Row],[Date]],"mmmm"),"")</f>
        <v>2018/juillet</v>
      </c>
      <c r="F41" s="100">
        <f t="shared" ca="1" si="5"/>
        <v>0</v>
      </c>
      <c r="G41" s="15">
        <f>Tableau4271014161720[[#This Row],[/]]+Tableau4271014161720[[#This Row],[X]]</f>
        <v>0</v>
      </c>
      <c r="H41" s="15">
        <f t="shared" si="6"/>
        <v>0</v>
      </c>
      <c r="I41" s="15">
        <f t="shared" si="7"/>
        <v>0</v>
      </c>
      <c r="J41" s="15">
        <f t="shared" si="8"/>
        <v>0</v>
      </c>
      <c r="K41" s="15">
        <f t="shared" si="9"/>
        <v>0</v>
      </c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27"/>
      <c r="AR41" s="7">
        <f>IFERROR(IF(Tableau8491315181922[N° employer]="","",AR40+1),"")</f>
        <v>28</v>
      </c>
      <c r="AS41" s="7">
        <f>Août!B41</f>
        <v>0</v>
      </c>
      <c r="AT41" s="17" t="str">
        <f t="shared" ca="1" si="10"/>
        <v/>
      </c>
      <c r="AU41" s="18" t="str">
        <f t="shared" ca="1" si="11"/>
        <v/>
      </c>
      <c r="AV41" s="19" t="str">
        <f ca="1">IFERROR(YEAR(Tableau8491315181922[Date de paiement])&amp;"/"&amp;TEXT(Tableau8491315181922[Date de paiement],"mmmm"),"")</f>
        <v/>
      </c>
      <c r="AW41" s="20" t="str">
        <f t="shared" ca="1" si="12"/>
        <v/>
      </c>
      <c r="AX41" s="19" t="str">
        <f ca="1">IFERROR(IF(OFFSET($AS41,-1,0)=$AS41,OFFSET(AX41,-1,0),INDEX(Mois_Août_Totale,MATCH($AS41,Tableau4271014161720[N°],0))),"")</f>
        <v/>
      </c>
      <c r="AY41" s="21" t="str">
        <f ca="1">IFERROR(SUM(Tableau8491315181922[Montant Journée]*Tableau8491315181922[Journée travaillée]),"")</f>
        <v/>
      </c>
      <c r="AZ41" s="21">
        <f t="shared" ca="1" si="13"/>
        <v>0</v>
      </c>
      <c r="BA41" s="28"/>
      <c r="BB41" s="25">
        <f ca="1">SUM(Tableau8491315181922[[#This Row],[Total mensuel]],-Tableau8491315181922[[#This Row],[Acompte versé]],-Tableau8491315181922[[#This Row],[Salaire]])</f>
        <v>0</v>
      </c>
      <c r="BC41" s="51">
        <f ca="1">SUMPRODUCT(Tableau84913151819[TOTAL]*(Tableau84913151819[Nom employer]=AT41)*((Tableau84913151819[Paiement du mois]="2018/juillet")))</f>
        <v>0</v>
      </c>
      <c r="BD41" s="26">
        <f ca="1">IFERROR(SUM(Tableau8491315181922[[#This Row],[Restant dû]]+Tableau8491315181922[[#This Row],[Restant du mois dernier]]),"")</f>
        <v>0</v>
      </c>
    </row>
    <row r="42" spans="1:56" ht="20.149999999999999" customHeight="1" x14ac:dyDescent="0.35">
      <c r="A42" s="6" t="str">
        <f>IFERROR(IF(Tableau4271014161720[N°]="","",A41+1),"")</f>
        <v/>
      </c>
      <c r="B42" s="30"/>
      <c r="C42" s="10">
        <f t="shared" ca="1" si="4"/>
        <v>0</v>
      </c>
      <c r="D42" s="11">
        <f t="shared" ca="1" si="14"/>
        <v>43285.806319791664</v>
      </c>
      <c r="E42" s="15" t="str">
        <f ca="1">IFERROR(YEAR(Tableau4271014161720[[#This Row],[Date]])&amp;"/"&amp;TEXT(Tableau4271014161720[[#This Row],[Date]],"mmmm"),"")</f>
        <v>2018/juillet</v>
      </c>
      <c r="F42" s="100">
        <f t="shared" ca="1" si="5"/>
        <v>0</v>
      </c>
      <c r="G42" s="15">
        <f>Tableau4271014161720[[#This Row],[/]]+Tableau4271014161720[[#This Row],[X]]</f>
        <v>0</v>
      </c>
      <c r="H42" s="15">
        <f t="shared" si="6"/>
        <v>0</v>
      </c>
      <c r="I42" s="15">
        <f t="shared" si="7"/>
        <v>0</v>
      </c>
      <c r="J42" s="15">
        <f t="shared" si="8"/>
        <v>0</v>
      </c>
      <c r="K42" s="15">
        <f t="shared" si="9"/>
        <v>0</v>
      </c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27"/>
      <c r="AR42" s="7">
        <f>IFERROR(IF(Tableau8491315181922[N° employer]="","",AR41+1),"")</f>
        <v>29</v>
      </c>
      <c r="AS42" s="7">
        <f>Août!B42</f>
        <v>0</v>
      </c>
      <c r="AT42" s="17" t="str">
        <f t="shared" ca="1" si="10"/>
        <v/>
      </c>
      <c r="AU42" s="18" t="str">
        <f t="shared" ca="1" si="11"/>
        <v/>
      </c>
      <c r="AV42" s="19" t="str">
        <f ca="1">IFERROR(YEAR(Tableau8491315181922[Date de paiement])&amp;"/"&amp;TEXT(Tableau8491315181922[Date de paiement],"mmmm"),"")</f>
        <v/>
      </c>
      <c r="AW42" s="20" t="str">
        <f t="shared" ca="1" si="12"/>
        <v/>
      </c>
      <c r="AX42" s="19" t="str">
        <f ca="1">IFERROR(IF(OFFSET($AS42,-1,0)=$AS42,OFFSET(AX42,-1,0),INDEX(Mois_Août_Totale,MATCH($AS42,Tableau4271014161720[N°],0))),"")</f>
        <v/>
      </c>
      <c r="AY42" s="21" t="str">
        <f ca="1">IFERROR(SUM(Tableau8491315181922[Montant Journée]*Tableau8491315181922[Journée travaillée]),"")</f>
        <v/>
      </c>
      <c r="AZ42" s="21">
        <f t="shared" ca="1" si="13"/>
        <v>0</v>
      </c>
      <c r="BA42" s="28"/>
      <c r="BB42" s="25">
        <f ca="1">SUM(Tableau8491315181922[[#This Row],[Total mensuel]],-Tableau8491315181922[[#This Row],[Acompte versé]],-Tableau8491315181922[[#This Row],[Salaire]])</f>
        <v>0</v>
      </c>
      <c r="BC42" s="51">
        <f ca="1">SUMPRODUCT(Tableau84913151819[TOTAL]*(Tableau84913151819[Nom employer]=AT42)*((Tableau84913151819[Paiement du mois]="2018/juillet")))</f>
        <v>0</v>
      </c>
      <c r="BD42" s="26">
        <f ca="1">IFERROR(SUM(Tableau8491315181922[[#This Row],[Restant dû]]+Tableau8491315181922[[#This Row],[Restant du mois dernier]]),"")</f>
        <v>0</v>
      </c>
    </row>
    <row r="43" spans="1:56" ht="20.149999999999999" customHeight="1" x14ac:dyDescent="0.35">
      <c r="A43" s="6" t="str">
        <f>IFERROR(IF(Tableau4271014161720[N°]="","",A42+1),"")</f>
        <v/>
      </c>
      <c r="B43" s="30"/>
      <c r="C43" s="10">
        <f t="shared" ca="1" si="4"/>
        <v>0</v>
      </c>
      <c r="D43" s="11">
        <f t="shared" ca="1" si="14"/>
        <v>43285.806319791664</v>
      </c>
      <c r="E43" s="15" t="str">
        <f ca="1">IFERROR(YEAR(Tableau4271014161720[[#This Row],[Date]])&amp;"/"&amp;TEXT(Tableau4271014161720[[#This Row],[Date]],"mmmm"),"")</f>
        <v>2018/juillet</v>
      </c>
      <c r="F43" s="100">
        <f t="shared" ca="1" si="5"/>
        <v>0</v>
      </c>
      <c r="G43" s="15">
        <f>Tableau4271014161720[[#This Row],[/]]+Tableau4271014161720[[#This Row],[X]]</f>
        <v>0</v>
      </c>
      <c r="H43" s="15">
        <f t="shared" si="6"/>
        <v>0</v>
      </c>
      <c r="I43" s="15">
        <f t="shared" si="7"/>
        <v>0</v>
      </c>
      <c r="J43" s="15">
        <f t="shared" si="8"/>
        <v>0</v>
      </c>
      <c r="K43" s="15">
        <f t="shared" si="9"/>
        <v>0</v>
      </c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27"/>
      <c r="AR43" s="7">
        <f>IFERROR(IF(Tableau8491315181922[N° employer]="","",AR42+1),"")</f>
        <v>30</v>
      </c>
      <c r="AS43" s="7">
        <f>Août!B43</f>
        <v>0</v>
      </c>
      <c r="AT43" s="17" t="str">
        <f t="shared" ca="1" si="10"/>
        <v/>
      </c>
      <c r="AU43" s="18" t="str">
        <f t="shared" ca="1" si="11"/>
        <v/>
      </c>
      <c r="AV43" s="19" t="str">
        <f ca="1">IFERROR(YEAR(Tableau8491315181922[Date de paiement])&amp;"/"&amp;TEXT(Tableau8491315181922[Date de paiement],"mmmm"),"")</f>
        <v/>
      </c>
      <c r="AW43" s="20" t="str">
        <f t="shared" ca="1" si="12"/>
        <v/>
      </c>
      <c r="AX43" s="19" t="str">
        <f ca="1">IFERROR(IF(OFFSET($AS43,-1,0)=$AS43,OFFSET(AX43,-1,0),INDEX(Mois_Août_Totale,MATCH($AS43,Tableau4271014161720[N°],0))),"")</f>
        <v/>
      </c>
      <c r="AY43" s="21" t="str">
        <f ca="1">IFERROR(SUM(Tableau8491315181922[Montant Journée]*Tableau8491315181922[Journée travaillée]),"")</f>
        <v/>
      </c>
      <c r="AZ43" s="21">
        <f t="shared" ca="1" si="13"/>
        <v>0</v>
      </c>
      <c r="BA43" s="28"/>
      <c r="BB43" s="25">
        <f ca="1">SUM(Tableau8491315181922[[#This Row],[Total mensuel]],-Tableau8491315181922[[#This Row],[Acompte versé]],-Tableau8491315181922[[#This Row],[Salaire]])</f>
        <v>0</v>
      </c>
      <c r="BC43" s="51">
        <f ca="1">SUMPRODUCT(Tableau84913151819[TOTAL]*(Tableau84913151819[Nom employer]=AT43)*((Tableau84913151819[Paiement du mois]="2018/juillet")))</f>
        <v>0</v>
      </c>
      <c r="BD43" s="26">
        <f ca="1">IFERROR(SUM(Tableau8491315181922[[#This Row],[Restant dû]]+Tableau8491315181922[[#This Row],[Restant du mois dernier]]),"")</f>
        <v>0</v>
      </c>
    </row>
  </sheetData>
  <sheetProtection algorithmName="SHA-512" hashValue="ty2rRJX7tBzdkUrY6z0Q6QG0nEkEcMdZF7BREp4DBgOo3o6Swz/FAr6v0aRxrgBmCMsBSiz9327L5IKrhMnpmg==" saltValue="oi2lMmyw5lCRIFeKhTO8uw==" spinCount="100000" sheet="1" objects="1" scenarios="1"/>
  <protectedRanges>
    <protectedRange password="CC29" sqref="C14:C43" name="janvier"/>
    <protectedRange password="CC29" sqref="D14:D43" name="janvier_1"/>
    <protectedRange password="CC29" sqref="F14:F43" name="janvier_2"/>
  </protectedRanges>
  <mergeCells count="2">
    <mergeCell ref="L7:AP10"/>
    <mergeCell ref="K6:K10"/>
  </mergeCells>
  <conditionalFormatting sqref="L6:AP6">
    <cfRule type="cellIs" dxfId="189" priority="7" operator="equal">
      <formula>$A$7</formula>
    </cfRule>
  </conditionalFormatting>
  <conditionalFormatting sqref="L12:AP13">
    <cfRule type="cellIs" dxfId="188" priority="6" operator="equal">
      <formula>$A$7</formula>
    </cfRule>
  </conditionalFormatting>
  <conditionalFormatting sqref="L14:AP43">
    <cfRule type="cellIs" dxfId="187" priority="2" operator="equal">
      <formula>"INT"</formula>
    </cfRule>
    <cfRule type="cellIs" dxfId="186" priority="3" operator="equal">
      <formula>"X"</formula>
    </cfRule>
    <cfRule type="cellIs" dxfId="185" priority="4" operator="equal">
      <formula>"/"</formula>
    </cfRule>
    <cfRule type="cellIs" dxfId="184" priority="5" operator="equal">
      <formula>"ABS"</formula>
    </cfRule>
  </conditionalFormatting>
  <conditionalFormatting sqref="BD14:BD43">
    <cfRule type="cellIs" dxfId="183" priority="1" operator="lessThan">
      <formula>0</formula>
    </cfRule>
  </conditionalFormatting>
  <conditionalFormatting sqref="L13:AP43">
    <cfRule type="expression" dxfId="182" priority="8">
      <formula>OR(WEEKDAY(L$13,3)=5,WEEKDAY(L$13,3)=6)</formula>
    </cfRule>
  </conditionalFormatting>
  <dataValidations count="3">
    <dataValidation type="list" allowBlank="1" showInputMessage="1" showErrorMessage="1" sqref="L14:AP43" xr:uid="{00000000-0002-0000-0100-000003000000}">
      <formula1>"X,/,ABS,INT"</formula1>
    </dataValidation>
    <dataValidation type="list" allowBlank="1" showInputMessage="1" showErrorMessage="1" sqref="B14:B43" xr:uid="{00000000-0002-0000-0100-000002000000}">
      <formula1>config_Colonne_N_</formula1>
    </dataValidation>
    <dataValidation allowBlank="1" showInputMessage="1" sqref="C14:C43" xr:uid="{00000000-0002-0000-0100-000001000000}"/>
  </dataValidations>
  <pageMargins left="0.7" right="0.7" top="0.75" bottom="0.75" header="0.3" footer="0.3"/>
  <tableParts count="2">
    <tablePart r:id="rId1"/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" id="{7F666CF3-EB11-4970-8559-CD9958D9EAD3}">
            <xm:f>L$295=VLOOKUP(L$295,'Note des journées'!$D$4:$E$20,1,0)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m:sqref>L13:AP13</xm:sqref>
        </x14:conditionalFormatting>
        <x14:conditionalFormatting xmlns:xm="http://schemas.microsoft.com/office/excel/2006/main">
          <x14:cfRule type="expression" priority="10" id="{EC597B87-4209-4737-8A8B-3BB4140D9EC9}">
            <xm:f>L$295=VLOOKUP(L$295,'Note des journées'!$D$4:$E$20,1,0)</xm:f>
            <x14:dxf>
              <font>
                <b/>
                <i val="0"/>
                <color theme="0"/>
              </font>
              <fill>
                <patternFill>
                  <bgColor rgb="FFC00000"/>
                </patternFill>
              </fill>
            </x14:dxf>
          </x14:cfRule>
          <xm:sqref>L14:AP43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8AD55-9A7E-4F5A-939F-C7AADF42706C}">
  <sheetPr>
    <tabColor rgb="FF7030A0"/>
  </sheetPr>
  <dimension ref="A1:BD43"/>
  <sheetViews>
    <sheetView showGridLines="0" showRowColHeaders="0" showZeros="0" topLeftCell="A6" workbookViewId="0">
      <pane xSplit="5" ySplit="1" topLeftCell="F7" activePane="bottomRight" state="frozen"/>
      <selection activeCell="A6" sqref="A6"/>
      <selection pane="topRight" activeCell="F6" sqref="F6"/>
      <selection pane="bottomLeft" activeCell="A7" sqref="A7"/>
      <selection pane="bottomRight" activeCell="F7" sqref="F7"/>
    </sheetView>
  </sheetViews>
  <sheetFormatPr baseColWidth="10" defaultColWidth="10.7265625" defaultRowHeight="14.5" x14ac:dyDescent="0.35"/>
  <cols>
    <col min="1" max="1" width="5" customWidth="1"/>
    <col min="2" max="2" width="5.26953125" customWidth="1"/>
    <col min="3" max="3" width="21.08984375" customWidth="1"/>
    <col min="4" max="5" width="0" hidden="1" customWidth="1"/>
    <col min="8" max="11" width="7" customWidth="1"/>
    <col min="12" max="42" width="5.54296875" customWidth="1"/>
    <col min="44" max="44" width="14.08984375" customWidth="1"/>
    <col min="45" max="45" width="13.453125" bestFit="1" customWidth="1"/>
    <col min="46" max="46" width="19.54296875" customWidth="1"/>
    <col min="47" max="47" width="15.90625" bestFit="1" customWidth="1"/>
    <col min="48" max="48" width="16" bestFit="1" customWidth="1"/>
    <col min="49" max="49" width="19.08984375" customWidth="1"/>
    <col min="50" max="50" width="15.6328125" bestFit="1" customWidth="1"/>
    <col min="51" max="51" width="12.6328125" bestFit="1" customWidth="1"/>
    <col min="52" max="52" width="13.26953125" bestFit="1" customWidth="1"/>
    <col min="55" max="55" width="20.1796875" customWidth="1"/>
  </cols>
  <sheetData>
    <row r="1" spans="1:56" hidden="1" x14ac:dyDescent="0.35"/>
    <row r="2" spans="1:56" hidden="1" x14ac:dyDescent="0.35">
      <c r="A2" s="27"/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9"/>
      <c r="BA2" s="27"/>
      <c r="BB2" s="27"/>
      <c r="BC2" s="29"/>
      <c r="BD2" s="27"/>
    </row>
    <row r="3" spans="1:56" hidden="1" x14ac:dyDescent="0.35">
      <c r="A3" s="27"/>
      <c r="B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9"/>
      <c r="BA3" s="27"/>
      <c r="BB3" s="27"/>
      <c r="BC3" s="29"/>
      <c r="BD3" s="27"/>
    </row>
    <row r="4" spans="1:56" hidden="1" x14ac:dyDescent="0.35">
      <c r="A4" s="27"/>
      <c r="B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9"/>
      <c r="BA4" s="27"/>
      <c r="BB4" s="27"/>
      <c r="BC4" s="29"/>
      <c r="BD4" s="27"/>
    </row>
    <row r="5" spans="1:56" ht="53.15" hidden="1" customHeight="1" x14ac:dyDescent="0.35">
      <c r="A5" s="27"/>
      <c r="B5" s="27"/>
      <c r="C5" s="12">
        <v>9</v>
      </c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9"/>
      <c r="BA5" s="27"/>
      <c r="BB5" s="27"/>
      <c r="BC5" s="29"/>
      <c r="BD5" s="27"/>
    </row>
    <row r="6" spans="1:56" ht="65.150000000000006" customHeight="1" x14ac:dyDescent="0.35">
      <c r="A6" s="27"/>
      <c r="B6" s="27"/>
      <c r="C6" s="73" t="s">
        <v>70</v>
      </c>
      <c r="D6" s="27"/>
      <c r="E6" s="27"/>
      <c r="F6" s="27"/>
      <c r="G6" s="27"/>
      <c r="H6" s="27"/>
      <c r="I6" s="27"/>
      <c r="J6" s="27"/>
      <c r="K6" s="103" t="s">
        <v>35</v>
      </c>
      <c r="L6" s="1">
        <f>DATE(C7,C5,1)</f>
        <v>43344</v>
      </c>
      <c r="M6" s="1">
        <f t="shared" ref="M6:AP6" si="0">IF(L6="","",IF(MONTH(L6+1)=$C$5,L6+1,""))</f>
        <v>43345</v>
      </c>
      <c r="N6" s="1">
        <f t="shared" si="0"/>
        <v>43346</v>
      </c>
      <c r="O6" s="1">
        <f t="shared" si="0"/>
        <v>43347</v>
      </c>
      <c r="P6" s="1">
        <f t="shared" si="0"/>
        <v>43348</v>
      </c>
      <c r="Q6" s="1">
        <f t="shared" si="0"/>
        <v>43349</v>
      </c>
      <c r="R6" s="1">
        <f t="shared" si="0"/>
        <v>43350</v>
      </c>
      <c r="S6" s="1">
        <f t="shared" si="0"/>
        <v>43351</v>
      </c>
      <c r="T6" s="1">
        <f t="shared" si="0"/>
        <v>43352</v>
      </c>
      <c r="U6" s="1">
        <f t="shared" si="0"/>
        <v>43353</v>
      </c>
      <c r="V6" s="1">
        <f t="shared" si="0"/>
        <v>43354</v>
      </c>
      <c r="W6" s="1">
        <f t="shared" si="0"/>
        <v>43355</v>
      </c>
      <c r="X6" s="1">
        <f t="shared" si="0"/>
        <v>43356</v>
      </c>
      <c r="Y6" s="1">
        <f t="shared" si="0"/>
        <v>43357</v>
      </c>
      <c r="Z6" s="1">
        <f t="shared" si="0"/>
        <v>43358</v>
      </c>
      <c r="AA6" s="1">
        <f t="shared" si="0"/>
        <v>43359</v>
      </c>
      <c r="AB6" s="1">
        <f t="shared" si="0"/>
        <v>43360</v>
      </c>
      <c r="AC6" s="1">
        <f t="shared" si="0"/>
        <v>43361</v>
      </c>
      <c r="AD6" s="1">
        <f t="shared" si="0"/>
        <v>43362</v>
      </c>
      <c r="AE6" s="1">
        <f t="shared" si="0"/>
        <v>43363</v>
      </c>
      <c r="AF6" s="1">
        <f t="shared" si="0"/>
        <v>43364</v>
      </c>
      <c r="AG6" s="1">
        <f t="shared" si="0"/>
        <v>43365</v>
      </c>
      <c r="AH6" s="1">
        <f t="shared" si="0"/>
        <v>43366</v>
      </c>
      <c r="AI6" s="1">
        <f t="shared" si="0"/>
        <v>43367</v>
      </c>
      <c r="AJ6" s="1">
        <f t="shared" si="0"/>
        <v>43368</v>
      </c>
      <c r="AK6" s="1">
        <f t="shared" si="0"/>
        <v>43369</v>
      </c>
      <c r="AL6" s="1">
        <f t="shared" si="0"/>
        <v>43370</v>
      </c>
      <c r="AM6" s="1">
        <f t="shared" si="0"/>
        <v>43371</v>
      </c>
      <c r="AN6" s="1">
        <f t="shared" si="0"/>
        <v>43372</v>
      </c>
      <c r="AO6" s="1">
        <f t="shared" si="0"/>
        <v>43373</v>
      </c>
      <c r="AP6" s="1" t="str">
        <f t="shared" si="0"/>
        <v/>
      </c>
      <c r="AQ6" s="27"/>
      <c r="AR6" s="27"/>
      <c r="AS6" s="27"/>
      <c r="AT6" s="67" t="s">
        <v>70</v>
      </c>
      <c r="AU6" s="58"/>
      <c r="AV6" s="58"/>
      <c r="AW6" s="68" t="s">
        <v>70</v>
      </c>
      <c r="AX6" s="58"/>
      <c r="AY6" s="58"/>
      <c r="AZ6" s="60"/>
      <c r="BA6" s="58"/>
      <c r="BB6" s="58"/>
      <c r="BC6" s="69" t="s">
        <v>70</v>
      </c>
      <c r="BD6" s="27"/>
    </row>
    <row r="7" spans="1:56" x14ac:dyDescent="0.35">
      <c r="A7" s="99">
        <f ca="1">TODAY()</f>
        <v>43286</v>
      </c>
      <c r="B7" s="27"/>
      <c r="C7" s="13" t="s">
        <v>76</v>
      </c>
      <c r="D7" s="27"/>
      <c r="E7" s="27"/>
      <c r="F7" s="27"/>
      <c r="G7" s="27"/>
      <c r="H7" s="27"/>
      <c r="I7" s="27"/>
      <c r="J7" s="27"/>
      <c r="K7" s="103"/>
      <c r="L7" s="104" t="str">
        <f>TEXT(L6,"Mmmm")</f>
        <v>septembre</v>
      </c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27"/>
      <c r="AR7" s="27"/>
      <c r="AS7" s="27"/>
      <c r="AT7" s="27"/>
      <c r="AU7" s="27"/>
      <c r="AV7" s="27"/>
      <c r="AW7" s="27"/>
      <c r="AX7" s="27"/>
      <c r="AY7" s="27"/>
      <c r="AZ7" s="29"/>
      <c r="BA7" s="27"/>
      <c r="BB7" s="27"/>
      <c r="BC7" s="29"/>
      <c r="BD7" s="27"/>
    </row>
    <row r="8" spans="1:56" x14ac:dyDescent="0.35">
      <c r="A8" s="14">
        <f ca="1">TODAY()</f>
        <v>43286</v>
      </c>
      <c r="B8" s="27"/>
      <c r="C8" s="27"/>
      <c r="D8" s="27"/>
      <c r="E8" s="27"/>
      <c r="F8" s="27"/>
      <c r="G8" s="27"/>
      <c r="H8" s="27"/>
      <c r="I8" s="27"/>
      <c r="J8" s="27"/>
      <c r="K8" s="103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27"/>
      <c r="AR8" s="27"/>
      <c r="AS8" s="27"/>
      <c r="AT8" s="27"/>
      <c r="AU8" s="27"/>
      <c r="AV8" s="27"/>
      <c r="AW8" s="27"/>
      <c r="AX8" s="27"/>
      <c r="AY8" s="27"/>
      <c r="AZ8" s="29"/>
      <c r="BA8" s="27"/>
      <c r="BB8" s="27"/>
      <c r="BC8" s="29"/>
      <c r="BD8" s="27"/>
    </row>
    <row r="9" spans="1:56" x14ac:dyDescent="0.35">
      <c r="A9" s="27"/>
      <c r="B9" s="27"/>
      <c r="C9" s="27"/>
      <c r="D9" s="27"/>
      <c r="E9" s="27"/>
      <c r="F9" s="27"/>
      <c r="G9" s="27"/>
      <c r="H9" s="27"/>
      <c r="I9" s="27"/>
      <c r="J9" s="27"/>
      <c r="K9" s="103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27"/>
      <c r="AR9" s="27"/>
      <c r="AS9" s="27"/>
      <c r="AT9" s="27"/>
      <c r="AU9" s="27"/>
      <c r="AV9" s="27"/>
      <c r="AW9" s="27"/>
      <c r="AX9" s="27"/>
      <c r="AY9" s="27"/>
      <c r="AZ9" s="29"/>
      <c r="BA9" s="27"/>
      <c r="BB9" s="27"/>
      <c r="BC9" s="29"/>
      <c r="BD9" s="27"/>
    </row>
    <row r="10" spans="1:56" x14ac:dyDescent="0.35">
      <c r="A10" s="27"/>
      <c r="B10" s="27"/>
      <c r="C10" s="27"/>
      <c r="D10" s="27"/>
      <c r="E10" s="27"/>
      <c r="F10" s="27"/>
      <c r="G10" s="27"/>
      <c r="H10" s="27"/>
      <c r="I10" s="27"/>
      <c r="J10" s="27"/>
      <c r="K10" s="103"/>
      <c r="L10" s="105"/>
      <c r="M10" s="105"/>
      <c r="N10" s="105"/>
      <c r="O10" s="105"/>
      <c r="P10" s="105"/>
      <c r="Q10" s="105"/>
      <c r="R10" s="105"/>
      <c r="S10" s="105"/>
      <c r="T10" s="105"/>
      <c r="U10" s="105"/>
      <c r="V10" s="105"/>
      <c r="W10" s="105"/>
      <c r="X10" s="105"/>
      <c r="Y10" s="105"/>
      <c r="Z10" s="105"/>
      <c r="AA10" s="105"/>
      <c r="AB10" s="105"/>
      <c r="AC10" s="105"/>
      <c r="AD10" s="105"/>
      <c r="AE10" s="105"/>
      <c r="AF10" s="105"/>
      <c r="AG10" s="105"/>
      <c r="AH10" s="105"/>
      <c r="AI10" s="105"/>
      <c r="AJ10" s="105"/>
      <c r="AK10" s="105"/>
      <c r="AL10" s="105"/>
      <c r="AM10" s="105"/>
      <c r="AN10" s="105"/>
      <c r="AO10" s="105"/>
      <c r="AP10" s="105"/>
      <c r="AQ10" s="27"/>
      <c r="AR10" s="27"/>
      <c r="AS10" s="27"/>
      <c r="AT10" s="27"/>
      <c r="AU10" s="27"/>
      <c r="AV10" s="27"/>
      <c r="AW10" s="27"/>
      <c r="AX10" s="27"/>
      <c r="AY10" s="27"/>
      <c r="AZ10" s="29"/>
      <c r="BA10" s="27"/>
      <c r="BB10" s="27"/>
      <c r="BC10" s="29"/>
      <c r="BD10" s="27"/>
    </row>
    <row r="11" spans="1:56" ht="17.5" customHeight="1" thickBot="1" x14ac:dyDescent="0.4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" t="str">
        <f t="shared" ref="L11:AP11" si="1">IFERROR(IF(L13,"S "&amp;_xlfn.ISOWEEKNUM(L6),""),"")</f>
        <v>S 35</v>
      </c>
      <c r="M11" s="2" t="str">
        <f t="shared" si="1"/>
        <v>S 35</v>
      </c>
      <c r="N11" s="2" t="str">
        <f t="shared" si="1"/>
        <v>S 36</v>
      </c>
      <c r="O11" s="2" t="str">
        <f t="shared" si="1"/>
        <v>S 36</v>
      </c>
      <c r="P11" s="2" t="str">
        <f t="shared" si="1"/>
        <v>S 36</v>
      </c>
      <c r="Q11" s="2" t="str">
        <f t="shared" si="1"/>
        <v>S 36</v>
      </c>
      <c r="R11" s="2" t="str">
        <f t="shared" si="1"/>
        <v>S 36</v>
      </c>
      <c r="S11" s="2" t="str">
        <f t="shared" si="1"/>
        <v>S 36</v>
      </c>
      <c r="T11" s="2" t="str">
        <f t="shared" si="1"/>
        <v>S 36</v>
      </c>
      <c r="U11" s="2" t="str">
        <f t="shared" si="1"/>
        <v>S 37</v>
      </c>
      <c r="V11" s="2" t="str">
        <f t="shared" si="1"/>
        <v>S 37</v>
      </c>
      <c r="W11" s="2" t="str">
        <f t="shared" si="1"/>
        <v>S 37</v>
      </c>
      <c r="X11" s="2" t="str">
        <f t="shared" si="1"/>
        <v>S 37</v>
      </c>
      <c r="Y11" s="2" t="str">
        <f t="shared" si="1"/>
        <v>S 37</v>
      </c>
      <c r="Z11" s="2" t="str">
        <f t="shared" si="1"/>
        <v>S 37</v>
      </c>
      <c r="AA11" s="2" t="str">
        <f t="shared" si="1"/>
        <v>S 37</v>
      </c>
      <c r="AB11" s="2" t="str">
        <f t="shared" si="1"/>
        <v>S 38</v>
      </c>
      <c r="AC11" s="2" t="str">
        <f t="shared" si="1"/>
        <v>S 38</v>
      </c>
      <c r="AD11" s="2" t="str">
        <f t="shared" si="1"/>
        <v>S 38</v>
      </c>
      <c r="AE11" s="2" t="str">
        <f t="shared" si="1"/>
        <v>S 38</v>
      </c>
      <c r="AF11" s="2" t="str">
        <f t="shared" si="1"/>
        <v>S 38</v>
      </c>
      <c r="AG11" s="2" t="str">
        <f t="shared" si="1"/>
        <v>S 38</v>
      </c>
      <c r="AH11" s="2" t="str">
        <f t="shared" si="1"/>
        <v>S 38</v>
      </c>
      <c r="AI11" s="2" t="str">
        <f t="shared" si="1"/>
        <v>S 39</v>
      </c>
      <c r="AJ11" s="2" t="str">
        <f t="shared" si="1"/>
        <v>S 39</v>
      </c>
      <c r="AK11" s="2" t="str">
        <f t="shared" si="1"/>
        <v>S 39</v>
      </c>
      <c r="AL11" s="2" t="str">
        <f t="shared" si="1"/>
        <v>S 39</v>
      </c>
      <c r="AM11" s="2" t="str">
        <f t="shared" si="1"/>
        <v>S 39</v>
      </c>
      <c r="AN11" s="2" t="str">
        <f t="shared" si="1"/>
        <v>S 39</v>
      </c>
      <c r="AO11" s="2" t="str">
        <f t="shared" si="1"/>
        <v>S 39</v>
      </c>
      <c r="AP11" s="42" t="str">
        <f t="shared" si="1"/>
        <v/>
      </c>
      <c r="AQ11" s="27"/>
      <c r="AR11" s="27"/>
      <c r="AS11" s="27"/>
      <c r="AT11" s="27"/>
      <c r="AU11" s="27"/>
      <c r="AV11" s="27"/>
      <c r="AW11" s="27"/>
      <c r="AX11" s="27"/>
      <c r="AY11" s="27"/>
      <c r="AZ11" s="29"/>
      <c r="BA11" s="27"/>
      <c r="BB11" s="27"/>
      <c r="BC11" s="29"/>
      <c r="BD11" s="27"/>
    </row>
    <row r="12" spans="1:56" ht="18.649999999999999" customHeight="1" thickBot="1" x14ac:dyDescent="0.4">
      <c r="A12" s="27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3">
        <f t="shared" ref="L12:AL12" si="2">DAY(L6)</f>
        <v>1</v>
      </c>
      <c r="M12" s="3">
        <f t="shared" si="2"/>
        <v>2</v>
      </c>
      <c r="N12" s="3">
        <f t="shared" si="2"/>
        <v>3</v>
      </c>
      <c r="O12" s="3">
        <f t="shared" si="2"/>
        <v>4</v>
      </c>
      <c r="P12" s="3">
        <f t="shared" si="2"/>
        <v>5</v>
      </c>
      <c r="Q12" s="3">
        <f t="shared" si="2"/>
        <v>6</v>
      </c>
      <c r="R12" s="3">
        <f t="shared" si="2"/>
        <v>7</v>
      </c>
      <c r="S12" s="3">
        <f t="shared" si="2"/>
        <v>8</v>
      </c>
      <c r="T12" s="3">
        <f t="shared" si="2"/>
        <v>9</v>
      </c>
      <c r="U12" s="3">
        <f t="shared" si="2"/>
        <v>10</v>
      </c>
      <c r="V12" s="3">
        <f t="shared" si="2"/>
        <v>11</v>
      </c>
      <c r="W12" s="3">
        <f t="shared" si="2"/>
        <v>12</v>
      </c>
      <c r="X12" s="3">
        <f t="shared" si="2"/>
        <v>13</v>
      </c>
      <c r="Y12" s="3">
        <f t="shared" si="2"/>
        <v>14</v>
      </c>
      <c r="Z12" s="3">
        <f t="shared" si="2"/>
        <v>15</v>
      </c>
      <c r="AA12" s="3">
        <f t="shared" si="2"/>
        <v>16</v>
      </c>
      <c r="AB12" s="3">
        <f t="shared" si="2"/>
        <v>17</v>
      </c>
      <c r="AC12" s="3">
        <f t="shared" si="2"/>
        <v>18</v>
      </c>
      <c r="AD12" s="3">
        <f t="shared" si="2"/>
        <v>19</v>
      </c>
      <c r="AE12" s="3">
        <f t="shared" si="2"/>
        <v>20</v>
      </c>
      <c r="AF12" s="3">
        <f t="shared" si="2"/>
        <v>21</v>
      </c>
      <c r="AG12" s="3">
        <f t="shared" si="2"/>
        <v>22</v>
      </c>
      <c r="AH12" s="3">
        <f t="shared" si="2"/>
        <v>23</v>
      </c>
      <c r="AI12" s="3">
        <f t="shared" si="2"/>
        <v>24</v>
      </c>
      <c r="AJ12" s="3">
        <f t="shared" si="2"/>
        <v>25</v>
      </c>
      <c r="AK12" s="3">
        <f t="shared" si="2"/>
        <v>26</v>
      </c>
      <c r="AL12" s="3">
        <f t="shared" si="2"/>
        <v>27</v>
      </c>
      <c r="AM12" s="3">
        <f>IFERROR(DAY(AM6),"")</f>
        <v>28</v>
      </c>
      <c r="AN12" s="3">
        <f>IFERROR(DAY(AN6),"")</f>
        <v>29</v>
      </c>
      <c r="AO12" s="3">
        <f>IFERROR(DAY(AO6),"")</f>
        <v>30</v>
      </c>
      <c r="AP12" s="44" t="str">
        <f>IFERROR(DAY(AP6),"")</f>
        <v/>
      </c>
      <c r="AQ12" s="27"/>
      <c r="AR12" s="27"/>
      <c r="AS12" s="27"/>
      <c r="AT12" s="27"/>
      <c r="AU12" s="27"/>
      <c r="AV12" s="27"/>
      <c r="AW12" s="27"/>
      <c r="AX12" s="27"/>
      <c r="AY12" s="27"/>
      <c r="AZ12" s="29"/>
      <c r="BA12" s="27"/>
      <c r="BB12" s="27"/>
      <c r="BC12" s="29"/>
      <c r="BD12" s="27"/>
    </row>
    <row r="13" spans="1:56" ht="27" customHeight="1" thickBot="1" x14ac:dyDescent="0.4">
      <c r="A13" s="81" t="s">
        <v>53</v>
      </c>
      <c r="B13" s="81" t="s">
        <v>0</v>
      </c>
      <c r="C13" s="81" t="s">
        <v>1</v>
      </c>
      <c r="D13" s="82" t="s">
        <v>2</v>
      </c>
      <c r="E13" s="82" t="s">
        <v>3</v>
      </c>
      <c r="F13" s="81" t="s">
        <v>4</v>
      </c>
      <c r="G13" s="83" t="s">
        <v>5</v>
      </c>
      <c r="H13" s="84" t="s">
        <v>60</v>
      </c>
      <c r="I13" s="85" t="s">
        <v>6</v>
      </c>
      <c r="J13" s="86" t="s">
        <v>58</v>
      </c>
      <c r="K13" s="87" t="s">
        <v>59</v>
      </c>
      <c r="L13" s="4">
        <f t="shared" ref="L13:AP13" si="3">IFERROR(WEEKDAY(L6),"")</f>
        <v>7</v>
      </c>
      <c r="M13" s="4">
        <f t="shared" si="3"/>
        <v>1</v>
      </c>
      <c r="N13" s="4">
        <f t="shared" si="3"/>
        <v>2</v>
      </c>
      <c r="O13" s="4">
        <f t="shared" si="3"/>
        <v>3</v>
      </c>
      <c r="P13" s="4">
        <f t="shared" si="3"/>
        <v>4</v>
      </c>
      <c r="Q13" s="4">
        <f t="shared" si="3"/>
        <v>5</v>
      </c>
      <c r="R13" s="4">
        <f t="shared" si="3"/>
        <v>6</v>
      </c>
      <c r="S13" s="4">
        <f t="shared" si="3"/>
        <v>7</v>
      </c>
      <c r="T13" s="4">
        <f t="shared" si="3"/>
        <v>1</v>
      </c>
      <c r="U13" s="4">
        <f t="shared" si="3"/>
        <v>2</v>
      </c>
      <c r="V13" s="4">
        <f t="shared" si="3"/>
        <v>3</v>
      </c>
      <c r="W13" s="4">
        <f t="shared" si="3"/>
        <v>4</v>
      </c>
      <c r="X13" s="4">
        <f t="shared" si="3"/>
        <v>5</v>
      </c>
      <c r="Y13" s="4">
        <f t="shared" si="3"/>
        <v>6</v>
      </c>
      <c r="Z13" s="4">
        <f t="shared" si="3"/>
        <v>7</v>
      </c>
      <c r="AA13" s="4">
        <f t="shared" si="3"/>
        <v>1</v>
      </c>
      <c r="AB13" s="4">
        <f t="shared" si="3"/>
        <v>2</v>
      </c>
      <c r="AC13" s="4">
        <f t="shared" si="3"/>
        <v>3</v>
      </c>
      <c r="AD13" s="4">
        <f t="shared" si="3"/>
        <v>4</v>
      </c>
      <c r="AE13" s="4">
        <f t="shared" si="3"/>
        <v>5</v>
      </c>
      <c r="AF13" s="4">
        <f t="shared" si="3"/>
        <v>6</v>
      </c>
      <c r="AG13" s="4">
        <f t="shared" si="3"/>
        <v>7</v>
      </c>
      <c r="AH13" s="4">
        <f t="shared" si="3"/>
        <v>1</v>
      </c>
      <c r="AI13" s="4">
        <f t="shared" si="3"/>
        <v>2</v>
      </c>
      <c r="AJ13" s="4">
        <f t="shared" si="3"/>
        <v>3</v>
      </c>
      <c r="AK13" s="4">
        <f t="shared" si="3"/>
        <v>4</v>
      </c>
      <c r="AL13" s="4">
        <f t="shared" si="3"/>
        <v>5</v>
      </c>
      <c r="AM13" s="4">
        <f t="shared" si="3"/>
        <v>6</v>
      </c>
      <c r="AN13" s="4">
        <f t="shared" si="3"/>
        <v>7</v>
      </c>
      <c r="AO13" s="4">
        <f t="shared" si="3"/>
        <v>1</v>
      </c>
      <c r="AP13" s="43" t="str">
        <f t="shared" si="3"/>
        <v/>
      </c>
      <c r="AQ13" s="27"/>
      <c r="AR13" s="81" t="s">
        <v>24</v>
      </c>
      <c r="AS13" s="81" t="s">
        <v>20</v>
      </c>
      <c r="AT13" s="81" t="s">
        <v>21</v>
      </c>
      <c r="AU13" s="81" t="s">
        <v>25</v>
      </c>
      <c r="AV13" s="81" t="s">
        <v>26</v>
      </c>
      <c r="AW13" s="81" t="s">
        <v>27</v>
      </c>
      <c r="AX13" s="81" t="s">
        <v>28</v>
      </c>
      <c r="AY13" s="81" t="s">
        <v>29</v>
      </c>
      <c r="AZ13" s="83" t="s">
        <v>30</v>
      </c>
      <c r="BA13" s="81" t="s">
        <v>31</v>
      </c>
      <c r="BB13" s="81" t="s">
        <v>32</v>
      </c>
      <c r="BC13" s="41" t="s">
        <v>54</v>
      </c>
      <c r="BD13" s="81" t="s">
        <v>56</v>
      </c>
    </row>
    <row r="14" spans="1:56" ht="20.149999999999999" customHeight="1" x14ac:dyDescent="0.35">
      <c r="A14" s="5" t="str">
        <f>IF(Tableau427101416172021[[#This Row],[N°]]="","",1)</f>
        <v/>
      </c>
      <c r="B14" s="30"/>
      <c r="C14" s="10" t="str">
        <f t="shared" ref="C14:C43" ca="1" si="4">IFERROR(IF(OFFSET($B14,-1,0)=$B14,OFFSET(C14,-1,0),INDEX(config_Colonne_Nom,MATCH($B14,config_Colonne_N_,0))),"")</f>
        <v/>
      </c>
      <c r="D14" s="11" t="str">
        <f t="shared" ref="D14:D43" ca="1" si="5">IF(C14="","",IF(D14&lt;"",D14,NOW()))</f>
        <v/>
      </c>
      <c r="E14" s="15" t="str">
        <f ca="1">IFERROR(YEAR(Tableau427101416172021[[#This Row],[Date]])&amp;"/"&amp;TEXT(Tableau427101416172021[[#This Row],[Date]],"mmmm"),"")</f>
        <v/>
      </c>
      <c r="F14" s="100">
        <f t="shared" ref="F14:F43" ca="1" si="6">SUMPRODUCT(Acompte_Colonne_Montant*(Acompte_Colonne_Nom_employer=C14)*((Acompte_Colonne_N__mois="2018/septembre")))</f>
        <v>0</v>
      </c>
      <c r="G14" s="15">
        <f>Tableau427101416172021[[#This Row],[/]]+Tableau427101416172021[[#This Row],[X]]</f>
        <v>0</v>
      </c>
      <c r="H14" s="15">
        <f t="shared" ref="H14:H43" si="7">IFERROR(COUNTIF(L14:AP14,"INT"),"")</f>
        <v>0</v>
      </c>
      <c r="I14" s="15">
        <f t="shared" ref="I14:I43" si="8">IFERROR(COUNTIF(L14:AP14,"ABS"),"")</f>
        <v>0</v>
      </c>
      <c r="J14" s="15">
        <f t="shared" ref="J14:J43" si="9">COUNTIF(L14:AP14,"/")/2</f>
        <v>0</v>
      </c>
      <c r="K14" s="15">
        <f t="shared" ref="K14:K43" si="10">COUNTIF(L14:AP14,"X")</f>
        <v>0</v>
      </c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27"/>
      <c r="AR14" s="7">
        <f>IF(Tableau849131518192223[N° employer]="","",1)</f>
        <v>1</v>
      </c>
      <c r="AS14" s="7">
        <f>Septembre!B14</f>
        <v>0</v>
      </c>
      <c r="AT14" s="17" t="str">
        <f t="shared" ref="AT14:AT43" ca="1" si="11">IFERROR(IF(OFFSET($AS14,-1,0)=$AS14,OFFSET(AT14,-1,0),INDEX(config_Colonne_Nom,MATCH($AS14,config_Colonne_N_,0))),"")</f>
        <v/>
      </c>
      <c r="AU14" s="18" t="str">
        <f t="shared" ref="AU14:AU43" ca="1" si="12">IF(AT14="","",IF(AU14&lt;"",AU14,NOW()))</f>
        <v/>
      </c>
      <c r="AV14" s="19" t="str">
        <f ca="1">IFERROR(YEAR(Tableau849131518192223[Date de paiement])&amp;"/"&amp;TEXT(Tableau849131518192223[Date de paiement],"mmmm"),"")</f>
        <v/>
      </c>
      <c r="AW14" s="20" t="str">
        <f t="shared" ref="AW14:AW43" ca="1" si="13">IFERROR(IF(OFFSET($AS14,-1,0)=$AS14,OFFSET(AX14,-1,0),INDEX(config_Colonne_Montant_journee,MATCH($AS14,config_Colonne_N_,0))),"")</f>
        <v/>
      </c>
      <c r="AX14" s="19" t="str">
        <f ca="1">IFERROR(IF(OFFSET($AS14,-1,0)=$AS14,OFFSET(AX14,-1,0),INDEX(Mois_Septembre_Totale,MATCH($AS14,Tableau427101416172021[N°],0))),"")</f>
        <v/>
      </c>
      <c r="AY14" s="21" t="str">
        <f ca="1">IFERROR(SUM(Tableau849131518192223[Montant Journée]*Tableau849131518192223[Journée travaillée]),"")</f>
        <v/>
      </c>
      <c r="AZ14" s="21">
        <f t="shared" ref="AZ14:AZ43" ca="1" si="14">SUMPRODUCT(Acompte_Colonne_Montant*(Acompte_Colonne_Nom_employer=AT14)*((Acompte_Colonne_N__mois="2018/septembre")))</f>
        <v>0</v>
      </c>
      <c r="BA14" s="28"/>
      <c r="BB14" s="25">
        <f ca="1">SUM(Tableau849131518192223[[#This Row],[Total mensuel]],-Tableau849131518192223[[#This Row],[Acompte versé]],-Tableau849131518192223[[#This Row],[Salaire]])</f>
        <v>0</v>
      </c>
      <c r="BC14" s="51">
        <f ca="1">SUMPRODUCT(Tableau8491315181922[TOTAL]*(Tableau8491315181922[Nom employer]=AT14)*((Tableau8491315181922[Paiement du mois]="2018/août")))</f>
        <v>0</v>
      </c>
      <c r="BD14" s="26">
        <f ca="1">IFERROR(SUM(Tableau849131518192223[[#This Row],[Restant dû]]+Tableau849131518192223[[#This Row],[Restant du mois dernier]]),"")</f>
        <v>0</v>
      </c>
    </row>
    <row r="15" spans="1:56" ht="20.149999999999999" customHeight="1" x14ac:dyDescent="0.35">
      <c r="A15" s="6" t="str">
        <f>IFERROR(IF(Tableau427101416172021[N°]="","",A14+1),"")</f>
        <v/>
      </c>
      <c r="B15" s="30"/>
      <c r="C15" s="10" t="str">
        <f t="shared" ca="1" si="4"/>
        <v/>
      </c>
      <c r="D15" s="11" t="str">
        <f t="shared" ca="1" si="5"/>
        <v/>
      </c>
      <c r="E15" s="15" t="str">
        <f ca="1">IFERROR(YEAR(Tableau427101416172021[[#This Row],[Date]])&amp;"/"&amp;TEXT(Tableau427101416172021[[#This Row],[Date]],"mmmm"),"")</f>
        <v/>
      </c>
      <c r="F15" s="100">
        <f t="shared" ca="1" si="6"/>
        <v>0</v>
      </c>
      <c r="G15" s="15">
        <f>Tableau427101416172021[[#This Row],[/]]+Tableau427101416172021[[#This Row],[X]]</f>
        <v>0</v>
      </c>
      <c r="H15" s="15">
        <f t="shared" si="7"/>
        <v>0</v>
      </c>
      <c r="I15" s="15">
        <f t="shared" si="8"/>
        <v>0</v>
      </c>
      <c r="J15" s="15">
        <f t="shared" si="9"/>
        <v>0</v>
      </c>
      <c r="K15" s="15">
        <f t="shared" si="10"/>
        <v>0</v>
      </c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27"/>
      <c r="AR15" s="7">
        <f>IFERROR(IF(Tableau849131518192223[N° employer]="","",AR14+1),"")</f>
        <v>2</v>
      </c>
      <c r="AS15" s="7">
        <f>Septembre!B15</f>
        <v>0</v>
      </c>
      <c r="AT15" s="17" t="str">
        <f t="shared" ca="1" si="11"/>
        <v/>
      </c>
      <c r="AU15" s="18" t="str">
        <f t="shared" ca="1" si="12"/>
        <v/>
      </c>
      <c r="AV15" s="19" t="str">
        <f ca="1">IFERROR(YEAR(Tableau849131518192223[Date de paiement])&amp;"/"&amp;TEXT(Tableau849131518192223[Date de paiement],"mmmm"),"")</f>
        <v/>
      </c>
      <c r="AW15" s="20" t="str">
        <f t="shared" ca="1" si="13"/>
        <v/>
      </c>
      <c r="AX15" s="19" t="str">
        <f ca="1">IFERROR(IF(OFFSET($AS15,-1,0)=$AS15,OFFSET(AX15,-1,0),INDEX(Mois_Septembre_Totale,MATCH($AS15,Tableau427101416172021[N°],0))),"")</f>
        <v/>
      </c>
      <c r="AY15" s="21" t="str">
        <f ca="1">IFERROR(SUM(Tableau849131518192223[Montant Journée]*Tableau849131518192223[Journée travaillée]),"")</f>
        <v/>
      </c>
      <c r="AZ15" s="21">
        <f t="shared" ca="1" si="14"/>
        <v>0</v>
      </c>
      <c r="BA15" s="28"/>
      <c r="BB15" s="25">
        <f ca="1">SUM(Tableau849131518192223[[#This Row],[Total mensuel]],-Tableau849131518192223[[#This Row],[Acompte versé]],-Tableau849131518192223[[#This Row],[Salaire]])</f>
        <v>0</v>
      </c>
      <c r="BC15" s="51">
        <f ca="1">SUMPRODUCT(Tableau8491315181922[TOTAL]*(Tableau8491315181922[Nom employer]=AT15)*((Tableau8491315181922[Paiement du mois]="2018/août")))</f>
        <v>0</v>
      </c>
      <c r="BD15" s="26">
        <f ca="1">IFERROR(SUM(Tableau849131518192223[[#This Row],[Restant dû]]+Tableau849131518192223[[#This Row],[Restant du mois dernier]]),"")</f>
        <v>0</v>
      </c>
    </row>
    <row r="16" spans="1:56" ht="20.149999999999999" customHeight="1" x14ac:dyDescent="0.35">
      <c r="A16" s="6" t="str">
        <f>IFERROR(IF(Tableau427101416172021[N°]="","",A15+1),"")</f>
        <v/>
      </c>
      <c r="B16" s="30"/>
      <c r="C16" s="16" t="str">
        <f t="shared" ca="1" si="4"/>
        <v/>
      </c>
      <c r="D16" s="15" t="str">
        <f t="shared" ca="1" si="5"/>
        <v/>
      </c>
      <c r="E16" s="15" t="str">
        <f ca="1">IFERROR(YEAR(Tableau427101416172021[[#This Row],[Date]])&amp;"/"&amp;TEXT(Tableau427101416172021[[#This Row],[Date]],"mmmm"),"")</f>
        <v/>
      </c>
      <c r="F16" s="100">
        <f t="shared" ca="1" si="6"/>
        <v>0</v>
      </c>
      <c r="G16" s="15">
        <f>Tableau427101416172021[[#This Row],[/]]+Tableau427101416172021[[#This Row],[X]]</f>
        <v>0</v>
      </c>
      <c r="H16" s="15">
        <f t="shared" si="7"/>
        <v>0</v>
      </c>
      <c r="I16" s="15">
        <f t="shared" si="8"/>
        <v>0</v>
      </c>
      <c r="J16" s="15">
        <f t="shared" si="9"/>
        <v>0</v>
      </c>
      <c r="K16" s="15">
        <f t="shared" si="10"/>
        <v>0</v>
      </c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27"/>
      <c r="AR16" s="7">
        <f>IFERROR(IF(Tableau849131518192223[N° employer]="","",AR15+1),"")</f>
        <v>3</v>
      </c>
      <c r="AS16" s="7">
        <f>Septembre!B16</f>
        <v>0</v>
      </c>
      <c r="AT16" s="17" t="str">
        <f t="shared" ca="1" si="11"/>
        <v/>
      </c>
      <c r="AU16" s="18" t="str">
        <f t="shared" ca="1" si="12"/>
        <v/>
      </c>
      <c r="AV16" s="19" t="str">
        <f ca="1">IFERROR(YEAR(Tableau849131518192223[Date de paiement])&amp;"/"&amp;TEXT(Tableau849131518192223[Date de paiement],"mmmm"),"")</f>
        <v/>
      </c>
      <c r="AW16" s="20" t="str">
        <f t="shared" ca="1" si="13"/>
        <v/>
      </c>
      <c r="AX16" s="19" t="str">
        <f ca="1">IFERROR(IF(OFFSET($AS16,-1,0)=$AS16,OFFSET(AX16,-1,0),INDEX(Mois_Septembre_Totale,MATCH($AS16,Tableau427101416172021[N°],0))),"")</f>
        <v/>
      </c>
      <c r="AY16" s="21" t="str">
        <f ca="1">IFERROR(SUM(Tableau849131518192223[Montant Journée]*Tableau849131518192223[Journée travaillée]),"")</f>
        <v/>
      </c>
      <c r="AZ16" s="21">
        <f t="shared" ca="1" si="14"/>
        <v>0</v>
      </c>
      <c r="BA16" s="28"/>
      <c r="BB16" s="25">
        <f ca="1">SUM(Tableau849131518192223[[#This Row],[Total mensuel]],-Tableau849131518192223[[#This Row],[Acompte versé]],-Tableau849131518192223[[#This Row],[Salaire]])</f>
        <v>0</v>
      </c>
      <c r="BC16" s="51">
        <f ca="1">SUMPRODUCT(Tableau8491315181922[TOTAL]*(Tableau8491315181922[Nom employer]=AT16)*((Tableau8491315181922[Paiement du mois]="2018/août")))</f>
        <v>0</v>
      </c>
      <c r="BD16" s="26">
        <f ca="1">IFERROR(SUM(Tableau849131518192223[[#This Row],[Restant dû]]+Tableau849131518192223[[#This Row],[Restant du mois dernier]]),"")</f>
        <v>0</v>
      </c>
    </row>
    <row r="17" spans="1:56" ht="20.149999999999999" customHeight="1" x14ac:dyDescent="0.35">
      <c r="A17" s="6" t="str">
        <f>IFERROR(IF(Tableau427101416172021[N°]="","",A16+1),"")</f>
        <v/>
      </c>
      <c r="B17" s="30"/>
      <c r="C17" s="16" t="str">
        <f t="shared" ca="1" si="4"/>
        <v/>
      </c>
      <c r="D17" s="15" t="str">
        <f t="shared" ca="1" si="5"/>
        <v/>
      </c>
      <c r="E17" s="15" t="str">
        <f ca="1">IFERROR(YEAR(Tableau427101416172021[[#This Row],[Date]])&amp;"/"&amp;TEXT(Tableau427101416172021[[#This Row],[Date]],"mmmm"),"")</f>
        <v/>
      </c>
      <c r="F17" s="100">
        <f t="shared" ca="1" si="6"/>
        <v>0</v>
      </c>
      <c r="G17" s="15">
        <f>Tableau427101416172021[[#This Row],[/]]+Tableau427101416172021[[#This Row],[X]]</f>
        <v>0</v>
      </c>
      <c r="H17" s="15">
        <f t="shared" si="7"/>
        <v>0</v>
      </c>
      <c r="I17" s="15">
        <f t="shared" si="8"/>
        <v>0</v>
      </c>
      <c r="J17" s="15">
        <f t="shared" si="9"/>
        <v>0</v>
      </c>
      <c r="K17" s="15">
        <f t="shared" si="10"/>
        <v>0</v>
      </c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27"/>
      <c r="AR17" s="7">
        <f>IFERROR(IF(Tableau849131518192223[N° employer]="","",AR16+1),"")</f>
        <v>4</v>
      </c>
      <c r="AS17" s="7">
        <f>Septembre!B17</f>
        <v>0</v>
      </c>
      <c r="AT17" s="17" t="str">
        <f t="shared" ca="1" si="11"/>
        <v/>
      </c>
      <c r="AU17" s="18" t="str">
        <f t="shared" ca="1" si="12"/>
        <v/>
      </c>
      <c r="AV17" s="19" t="str">
        <f ca="1">IFERROR(YEAR(Tableau849131518192223[Date de paiement])&amp;"/"&amp;TEXT(Tableau849131518192223[Date de paiement],"mmmm"),"")</f>
        <v/>
      </c>
      <c r="AW17" s="20" t="str">
        <f t="shared" ca="1" si="13"/>
        <v/>
      </c>
      <c r="AX17" s="19" t="str">
        <f ca="1">IFERROR(IF(OFFSET($AS17,-1,0)=$AS17,OFFSET(AX17,-1,0),INDEX(Mois_Septembre_Totale,MATCH($AS17,Tableau427101416172021[N°],0))),"")</f>
        <v/>
      </c>
      <c r="AY17" s="21" t="str">
        <f ca="1">IFERROR(SUM(Tableau849131518192223[Montant Journée]*Tableau849131518192223[Journée travaillée]),"")</f>
        <v/>
      </c>
      <c r="AZ17" s="21">
        <f t="shared" ca="1" si="14"/>
        <v>0</v>
      </c>
      <c r="BA17" s="28"/>
      <c r="BB17" s="25">
        <f ca="1">SUM(Tableau849131518192223[[#This Row],[Total mensuel]],-Tableau849131518192223[[#This Row],[Acompte versé]],-Tableau849131518192223[[#This Row],[Salaire]])</f>
        <v>0</v>
      </c>
      <c r="BC17" s="51">
        <f ca="1">SUMPRODUCT(Tableau8491315181922[TOTAL]*(Tableau8491315181922[Nom employer]=AT17)*((Tableau8491315181922[Paiement du mois]="2018/août")))</f>
        <v>0</v>
      </c>
      <c r="BD17" s="26">
        <f ca="1">IFERROR(SUM(Tableau849131518192223[[#This Row],[Restant dû]]+Tableau849131518192223[[#This Row],[Restant du mois dernier]]),"")</f>
        <v>0</v>
      </c>
    </row>
    <row r="18" spans="1:56" ht="20.149999999999999" customHeight="1" x14ac:dyDescent="0.35">
      <c r="A18" s="6" t="str">
        <f>IFERROR(IF(Tableau427101416172021[N°]="","",A17+1),"")</f>
        <v/>
      </c>
      <c r="B18" s="30"/>
      <c r="C18" s="16" t="str">
        <f t="shared" ca="1" si="4"/>
        <v/>
      </c>
      <c r="D18" s="15" t="str">
        <f t="shared" ca="1" si="5"/>
        <v/>
      </c>
      <c r="E18" s="15" t="str">
        <f ca="1">IFERROR(YEAR(Tableau427101416172021[[#This Row],[Date]])&amp;"/"&amp;TEXT(Tableau427101416172021[[#This Row],[Date]],"mmmm"),"")</f>
        <v/>
      </c>
      <c r="F18" s="100">
        <f t="shared" ca="1" si="6"/>
        <v>0</v>
      </c>
      <c r="G18" s="15">
        <f>Tableau427101416172021[[#This Row],[/]]+Tableau427101416172021[[#This Row],[X]]</f>
        <v>0</v>
      </c>
      <c r="H18" s="15">
        <f t="shared" si="7"/>
        <v>0</v>
      </c>
      <c r="I18" s="15">
        <f t="shared" si="8"/>
        <v>0</v>
      </c>
      <c r="J18" s="15">
        <f t="shared" si="9"/>
        <v>0</v>
      </c>
      <c r="K18" s="15">
        <f t="shared" si="10"/>
        <v>0</v>
      </c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27"/>
      <c r="AR18" s="7">
        <f>IFERROR(IF(Tableau849131518192223[N° employer]="","",AR17+1),"")</f>
        <v>5</v>
      </c>
      <c r="AS18" s="7">
        <f>Septembre!B18</f>
        <v>0</v>
      </c>
      <c r="AT18" s="17" t="str">
        <f t="shared" ca="1" si="11"/>
        <v/>
      </c>
      <c r="AU18" s="18" t="str">
        <f t="shared" ca="1" si="12"/>
        <v/>
      </c>
      <c r="AV18" s="19" t="str">
        <f ca="1">IFERROR(YEAR(Tableau849131518192223[Date de paiement])&amp;"/"&amp;TEXT(Tableau849131518192223[Date de paiement],"mmmm"),"")</f>
        <v/>
      </c>
      <c r="AW18" s="20" t="str">
        <f t="shared" ca="1" si="13"/>
        <v/>
      </c>
      <c r="AX18" s="19" t="str">
        <f ca="1">IFERROR(IF(OFFSET($AS18,-1,0)=$AS18,OFFSET(AX18,-1,0),INDEX(Mois_Septembre_Totale,MATCH($AS18,Tableau427101416172021[N°],0))),"")</f>
        <v/>
      </c>
      <c r="AY18" s="21" t="str">
        <f ca="1">IFERROR(SUM(Tableau849131518192223[Montant Journée]*Tableau849131518192223[Journée travaillée]),"")</f>
        <v/>
      </c>
      <c r="AZ18" s="21">
        <f t="shared" ca="1" si="14"/>
        <v>0</v>
      </c>
      <c r="BA18" s="28"/>
      <c r="BB18" s="25">
        <f ca="1">SUM(Tableau849131518192223[[#This Row],[Total mensuel]],-Tableau849131518192223[[#This Row],[Acompte versé]],-Tableau849131518192223[[#This Row],[Salaire]])</f>
        <v>0</v>
      </c>
      <c r="BC18" s="51">
        <f ca="1">SUMPRODUCT(Tableau8491315181922[TOTAL]*(Tableau8491315181922[Nom employer]=AT18)*((Tableau8491315181922[Paiement du mois]="2018/août")))</f>
        <v>0</v>
      </c>
      <c r="BD18" s="26">
        <f ca="1">IFERROR(SUM(Tableau849131518192223[[#This Row],[Restant dû]]+Tableau849131518192223[[#This Row],[Restant du mois dernier]]),"")</f>
        <v>0</v>
      </c>
    </row>
    <row r="19" spans="1:56" ht="20.149999999999999" customHeight="1" x14ac:dyDescent="0.35">
      <c r="A19" s="6" t="str">
        <f>IFERROR(IF(Tableau427101416172021[N°]="","",A18+1),"")</f>
        <v/>
      </c>
      <c r="B19" s="30"/>
      <c r="C19" s="16" t="str">
        <f t="shared" ca="1" si="4"/>
        <v/>
      </c>
      <c r="D19" s="15" t="str">
        <f t="shared" ca="1" si="5"/>
        <v/>
      </c>
      <c r="E19" s="15" t="str">
        <f ca="1">IFERROR(YEAR(Tableau427101416172021[[#This Row],[Date]])&amp;"/"&amp;TEXT(Tableau427101416172021[[#This Row],[Date]],"mmmm"),"")</f>
        <v/>
      </c>
      <c r="F19" s="100">
        <f t="shared" ca="1" si="6"/>
        <v>0</v>
      </c>
      <c r="G19" s="15">
        <f>Tableau427101416172021[[#This Row],[/]]+Tableau427101416172021[[#This Row],[X]]</f>
        <v>0</v>
      </c>
      <c r="H19" s="15">
        <f t="shared" si="7"/>
        <v>0</v>
      </c>
      <c r="I19" s="15">
        <f t="shared" si="8"/>
        <v>0</v>
      </c>
      <c r="J19" s="15">
        <f t="shared" si="9"/>
        <v>0</v>
      </c>
      <c r="K19" s="15">
        <f t="shared" si="10"/>
        <v>0</v>
      </c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27"/>
      <c r="AR19" s="7">
        <f>IFERROR(IF(Tableau849131518192223[N° employer]="","",AR18+1),"")</f>
        <v>6</v>
      </c>
      <c r="AS19" s="7">
        <f>Septembre!B19</f>
        <v>0</v>
      </c>
      <c r="AT19" s="17" t="str">
        <f t="shared" ca="1" si="11"/>
        <v/>
      </c>
      <c r="AU19" s="18" t="str">
        <f t="shared" ca="1" si="12"/>
        <v/>
      </c>
      <c r="AV19" s="19" t="str">
        <f ca="1">IFERROR(YEAR(Tableau849131518192223[Date de paiement])&amp;"/"&amp;TEXT(Tableau849131518192223[Date de paiement],"mmmm"),"")</f>
        <v/>
      </c>
      <c r="AW19" s="20" t="str">
        <f t="shared" ca="1" si="13"/>
        <v/>
      </c>
      <c r="AX19" s="19" t="str">
        <f ca="1">IFERROR(IF(OFFSET($AS19,-1,0)=$AS19,OFFSET(AX19,-1,0),INDEX(Mois_Septembre_Totale,MATCH($AS19,Tableau427101416172021[N°],0))),"")</f>
        <v/>
      </c>
      <c r="AY19" s="21" t="str">
        <f ca="1">IFERROR(SUM(Tableau849131518192223[Montant Journée]*Tableau849131518192223[Journée travaillée]),"")</f>
        <v/>
      </c>
      <c r="AZ19" s="21">
        <f t="shared" ca="1" si="14"/>
        <v>0</v>
      </c>
      <c r="BA19" s="28"/>
      <c r="BB19" s="25">
        <f ca="1">SUM(Tableau849131518192223[[#This Row],[Total mensuel]],-Tableau849131518192223[[#This Row],[Acompte versé]],-Tableau849131518192223[[#This Row],[Salaire]])</f>
        <v>0</v>
      </c>
      <c r="BC19" s="51">
        <f ca="1">SUMPRODUCT(Tableau8491315181922[TOTAL]*(Tableau8491315181922[Nom employer]=AT19)*((Tableau8491315181922[Paiement du mois]="2018/août")))</f>
        <v>0</v>
      </c>
      <c r="BD19" s="26">
        <f ca="1">IFERROR(SUM(Tableau849131518192223[[#This Row],[Restant dû]]+Tableau849131518192223[[#This Row],[Restant du mois dernier]]),"")</f>
        <v>0</v>
      </c>
    </row>
    <row r="20" spans="1:56" ht="20.149999999999999" customHeight="1" x14ac:dyDescent="0.35">
      <c r="A20" s="6" t="str">
        <f>IFERROR(IF(Tableau427101416172021[N°]="","",A19+1),"")</f>
        <v/>
      </c>
      <c r="B20" s="30"/>
      <c r="C20" s="16" t="str">
        <f t="shared" ca="1" si="4"/>
        <v/>
      </c>
      <c r="D20" s="15" t="str">
        <f t="shared" ca="1" si="5"/>
        <v/>
      </c>
      <c r="E20" s="15" t="str">
        <f ca="1">IFERROR(YEAR(Tableau427101416172021[[#This Row],[Date]])&amp;"/"&amp;TEXT(Tableau427101416172021[[#This Row],[Date]],"mmmm"),"")</f>
        <v/>
      </c>
      <c r="F20" s="100">
        <f t="shared" ca="1" si="6"/>
        <v>0</v>
      </c>
      <c r="G20" s="15">
        <f>Tableau427101416172021[[#This Row],[/]]+Tableau427101416172021[[#This Row],[X]]</f>
        <v>0</v>
      </c>
      <c r="H20" s="15">
        <f t="shared" si="7"/>
        <v>0</v>
      </c>
      <c r="I20" s="15">
        <f t="shared" si="8"/>
        <v>0</v>
      </c>
      <c r="J20" s="15">
        <f t="shared" si="9"/>
        <v>0</v>
      </c>
      <c r="K20" s="15">
        <f t="shared" si="10"/>
        <v>0</v>
      </c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27"/>
      <c r="AR20" s="7">
        <f>IFERROR(IF(Tableau849131518192223[N° employer]="","",AR19+1),"")</f>
        <v>7</v>
      </c>
      <c r="AS20" s="7">
        <f>Septembre!B20</f>
        <v>0</v>
      </c>
      <c r="AT20" s="17" t="str">
        <f t="shared" ca="1" si="11"/>
        <v/>
      </c>
      <c r="AU20" s="18" t="str">
        <f t="shared" ca="1" si="12"/>
        <v/>
      </c>
      <c r="AV20" s="19" t="str">
        <f ca="1">IFERROR(YEAR(Tableau849131518192223[Date de paiement])&amp;"/"&amp;TEXT(Tableau849131518192223[Date de paiement],"mmmm"),"")</f>
        <v/>
      </c>
      <c r="AW20" s="20" t="str">
        <f t="shared" ca="1" si="13"/>
        <v/>
      </c>
      <c r="AX20" s="19" t="str">
        <f ca="1">IFERROR(IF(OFFSET($AS20,-1,0)=$AS20,OFFSET(AX20,-1,0),INDEX(Mois_Septembre_Totale,MATCH($AS20,Tableau427101416172021[N°],0))),"")</f>
        <v/>
      </c>
      <c r="AY20" s="21" t="str">
        <f ca="1">IFERROR(SUM(Tableau849131518192223[Montant Journée]*Tableau849131518192223[Journée travaillée]),"")</f>
        <v/>
      </c>
      <c r="AZ20" s="21">
        <f t="shared" ca="1" si="14"/>
        <v>0</v>
      </c>
      <c r="BA20" s="28"/>
      <c r="BB20" s="25">
        <f ca="1">SUM(Tableau849131518192223[[#This Row],[Total mensuel]],-Tableau849131518192223[[#This Row],[Acompte versé]],-Tableau849131518192223[[#This Row],[Salaire]])</f>
        <v>0</v>
      </c>
      <c r="BC20" s="51">
        <f ca="1">SUMPRODUCT(Tableau8491315181922[TOTAL]*(Tableau8491315181922[Nom employer]=AT20)*((Tableau8491315181922[Paiement du mois]="2018/août")))</f>
        <v>0</v>
      </c>
      <c r="BD20" s="26">
        <f ca="1">IFERROR(SUM(Tableau849131518192223[[#This Row],[Restant dû]]+Tableau849131518192223[[#This Row],[Restant du mois dernier]]),"")</f>
        <v>0</v>
      </c>
    </row>
    <row r="21" spans="1:56" ht="20.149999999999999" customHeight="1" x14ac:dyDescent="0.35">
      <c r="A21" s="6" t="str">
        <f>IFERROR(IF(Tableau427101416172021[N°]="","",A20+1),"")</f>
        <v/>
      </c>
      <c r="B21" s="30"/>
      <c r="C21" s="16" t="str">
        <f t="shared" ca="1" si="4"/>
        <v/>
      </c>
      <c r="D21" s="15" t="str">
        <f t="shared" ca="1" si="5"/>
        <v/>
      </c>
      <c r="E21" s="15" t="str">
        <f ca="1">IFERROR(YEAR(Tableau427101416172021[[#This Row],[Date]])&amp;"/"&amp;TEXT(Tableau427101416172021[[#This Row],[Date]],"mmmm"),"")</f>
        <v/>
      </c>
      <c r="F21" s="100">
        <f t="shared" ca="1" si="6"/>
        <v>0</v>
      </c>
      <c r="G21" s="15">
        <f>Tableau427101416172021[[#This Row],[/]]+Tableau427101416172021[[#This Row],[X]]</f>
        <v>0</v>
      </c>
      <c r="H21" s="15">
        <f t="shared" si="7"/>
        <v>0</v>
      </c>
      <c r="I21" s="15">
        <f t="shared" si="8"/>
        <v>0</v>
      </c>
      <c r="J21" s="15">
        <f t="shared" si="9"/>
        <v>0</v>
      </c>
      <c r="K21" s="15">
        <f t="shared" si="10"/>
        <v>0</v>
      </c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27"/>
      <c r="AR21" s="7">
        <f>IFERROR(IF(Tableau849131518192223[N° employer]="","",AR20+1),"")</f>
        <v>8</v>
      </c>
      <c r="AS21" s="7">
        <f>Septembre!B21</f>
        <v>0</v>
      </c>
      <c r="AT21" s="17" t="str">
        <f t="shared" ca="1" si="11"/>
        <v/>
      </c>
      <c r="AU21" s="18" t="str">
        <f t="shared" ca="1" si="12"/>
        <v/>
      </c>
      <c r="AV21" s="19" t="str">
        <f ca="1">IFERROR(YEAR(Tableau849131518192223[Date de paiement])&amp;"/"&amp;TEXT(Tableau849131518192223[Date de paiement],"mmmm"),"")</f>
        <v/>
      </c>
      <c r="AW21" s="20" t="str">
        <f t="shared" ca="1" si="13"/>
        <v/>
      </c>
      <c r="AX21" s="19" t="str">
        <f ca="1">IFERROR(IF(OFFSET($AS21,-1,0)=$AS21,OFFSET(AX21,-1,0),INDEX(Mois_Septembre_Totale,MATCH($AS21,Tableau427101416172021[N°],0))),"")</f>
        <v/>
      </c>
      <c r="AY21" s="21" t="str">
        <f ca="1">IFERROR(SUM(Tableau849131518192223[Montant Journée]*Tableau849131518192223[Journée travaillée]),"")</f>
        <v/>
      </c>
      <c r="AZ21" s="21">
        <f t="shared" ca="1" si="14"/>
        <v>0</v>
      </c>
      <c r="BA21" s="28"/>
      <c r="BB21" s="25">
        <f ca="1">SUM(Tableau849131518192223[[#This Row],[Total mensuel]],-Tableau849131518192223[[#This Row],[Acompte versé]],-Tableau849131518192223[[#This Row],[Salaire]])</f>
        <v>0</v>
      </c>
      <c r="BC21" s="51">
        <f ca="1">SUMPRODUCT(Tableau8491315181922[TOTAL]*(Tableau8491315181922[Nom employer]=AT21)*((Tableau8491315181922[Paiement du mois]="2018/août")))</f>
        <v>0</v>
      </c>
      <c r="BD21" s="26">
        <f ca="1">IFERROR(SUM(Tableau849131518192223[[#This Row],[Restant dû]]+Tableau849131518192223[[#This Row],[Restant du mois dernier]]),"")</f>
        <v>0</v>
      </c>
    </row>
    <row r="22" spans="1:56" ht="20.149999999999999" customHeight="1" x14ac:dyDescent="0.35">
      <c r="A22" s="6" t="str">
        <f>IFERROR(IF(Tableau427101416172021[N°]="","",A21+1),"")</f>
        <v/>
      </c>
      <c r="B22" s="30"/>
      <c r="C22" s="16" t="str">
        <f t="shared" ca="1" si="4"/>
        <v/>
      </c>
      <c r="D22" s="15" t="str">
        <f t="shared" ca="1" si="5"/>
        <v/>
      </c>
      <c r="E22" s="15" t="str">
        <f ca="1">IFERROR(YEAR(Tableau427101416172021[[#This Row],[Date]])&amp;"/"&amp;TEXT(Tableau427101416172021[[#This Row],[Date]],"mmmm"),"")</f>
        <v/>
      </c>
      <c r="F22" s="100">
        <f t="shared" ca="1" si="6"/>
        <v>0</v>
      </c>
      <c r="G22" s="15">
        <f>Tableau427101416172021[[#This Row],[/]]+Tableau427101416172021[[#This Row],[X]]</f>
        <v>0</v>
      </c>
      <c r="H22" s="15">
        <f t="shared" si="7"/>
        <v>0</v>
      </c>
      <c r="I22" s="15">
        <f t="shared" si="8"/>
        <v>0</v>
      </c>
      <c r="J22" s="15">
        <f t="shared" si="9"/>
        <v>0</v>
      </c>
      <c r="K22" s="15">
        <f t="shared" si="10"/>
        <v>0</v>
      </c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27"/>
      <c r="AR22" s="7">
        <f>IFERROR(IF(Tableau849131518192223[N° employer]="","",AR21+1),"")</f>
        <v>9</v>
      </c>
      <c r="AS22" s="7">
        <f>Septembre!B22</f>
        <v>0</v>
      </c>
      <c r="AT22" s="17" t="str">
        <f t="shared" ca="1" si="11"/>
        <v/>
      </c>
      <c r="AU22" s="18" t="str">
        <f t="shared" ca="1" si="12"/>
        <v/>
      </c>
      <c r="AV22" s="19" t="str">
        <f ca="1">IFERROR(YEAR(Tableau849131518192223[Date de paiement])&amp;"/"&amp;TEXT(Tableau849131518192223[Date de paiement],"mmmm"),"")</f>
        <v/>
      </c>
      <c r="AW22" s="20" t="str">
        <f t="shared" ca="1" si="13"/>
        <v/>
      </c>
      <c r="AX22" s="19" t="str">
        <f ca="1">IFERROR(IF(OFFSET($AS22,-1,0)=$AS22,OFFSET(AX22,-1,0),INDEX(Mois_Septembre_Totale,MATCH($AS22,Tableau427101416172021[N°],0))),"")</f>
        <v/>
      </c>
      <c r="AY22" s="21" t="str">
        <f ca="1">IFERROR(SUM(Tableau849131518192223[Montant Journée]*Tableau849131518192223[Journée travaillée]),"")</f>
        <v/>
      </c>
      <c r="AZ22" s="21">
        <f t="shared" ca="1" si="14"/>
        <v>0</v>
      </c>
      <c r="BA22" s="28"/>
      <c r="BB22" s="25">
        <f ca="1">SUM(Tableau849131518192223[[#This Row],[Total mensuel]],-Tableau849131518192223[[#This Row],[Acompte versé]],-Tableau849131518192223[[#This Row],[Salaire]])</f>
        <v>0</v>
      </c>
      <c r="BC22" s="51">
        <f ca="1">SUMPRODUCT(Tableau8491315181922[TOTAL]*(Tableau8491315181922[Nom employer]=AT22)*((Tableau8491315181922[Paiement du mois]="2018/août")))</f>
        <v>0</v>
      </c>
      <c r="BD22" s="26">
        <f ca="1">IFERROR(SUM(Tableau849131518192223[[#This Row],[Restant dû]]+Tableau849131518192223[[#This Row],[Restant du mois dernier]]),"")</f>
        <v>0</v>
      </c>
    </row>
    <row r="23" spans="1:56" ht="20.149999999999999" customHeight="1" x14ac:dyDescent="0.35">
      <c r="A23" s="6" t="str">
        <f>IFERROR(IF(Tableau427101416172021[N°]="","",A22+1),"")</f>
        <v/>
      </c>
      <c r="B23" s="30"/>
      <c r="C23" s="16" t="str">
        <f t="shared" ca="1" si="4"/>
        <v/>
      </c>
      <c r="D23" s="15" t="str">
        <f t="shared" ca="1" si="5"/>
        <v/>
      </c>
      <c r="E23" s="15" t="str">
        <f ca="1">IFERROR(YEAR(Tableau427101416172021[[#This Row],[Date]])&amp;"/"&amp;TEXT(Tableau427101416172021[[#This Row],[Date]],"mmmm"),"")</f>
        <v/>
      </c>
      <c r="F23" s="100">
        <f t="shared" ca="1" si="6"/>
        <v>0</v>
      </c>
      <c r="G23" s="15">
        <f>Tableau427101416172021[[#This Row],[/]]+Tableau427101416172021[[#This Row],[X]]</f>
        <v>0</v>
      </c>
      <c r="H23" s="15">
        <f t="shared" si="7"/>
        <v>0</v>
      </c>
      <c r="I23" s="15">
        <f t="shared" si="8"/>
        <v>0</v>
      </c>
      <c r="J23" s="15">
        <f t="shared" si="9"/>
        <v>0</v>
      </c>
      <c r="K23" s="15">
        <f t="shared" si="10"/>
        <v>0</v>
      </c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27"/>
      <c r="AR23" s="7">
        <f>IFERROR(IF(Tableau849131518192223[N° employer]="","",AR22+1),"")</f>
        <v>10</v>
      </c>
      <c r="AS23" s="7">
        <f>Septembre!B23</f>
        <v>0</v>
      </c>
      <c r="AT23" s="17" t="str">
        <f t="shared" ca="1" si="11"/>
        <v/>
      </c>
      <c r="AU23" s="18" t="str">
        <f t="shared" ca="1" si="12"/>
        <v/>
      </c>
      <c r="AV23" s="19" t="str">
        <f ca="1">IFERROR(YEAR(Tableau849131518192223[Date de paiement])&amp;"/"&amp;TEXT(Tableau849131518192223[Date de paiement],"mmmm"),"")</f>
        <v/>
      </c>
      <c r="AW23" s="20" t="str">
        <f t="shared" ca="1" si="13"/>
        <v/>
      </c>
      <c r="AX23" s="19" t="str">
        <f ca="1">IFERROR(IF(OFFSET($AS23,-1,0)=$AS23,OFFSET(AX23,-1,0),INDEX(Mois_Septembre_Totale,MATCH($AS23,Tableau427101416172021[N°],0))),"")</f>
        <v/>
      </c>
      <c r="AY23" s="21" t="str">
        <f ca="1">IFERROR(SUM(Tableau849131518192223[Montant Journée]*Tableau849131518192223[Journée travaillée]),"")</f>
        <v/>
      </c>
      <c r="AZ23" s="21">
        <f t="shared" ca="1" si="14"/>
        <v>0</v>
      </c>
      <c r="BA23" s="28"/>
      <c r="BB23" s="25">
        <f ca="1">SUM(Tableau849131518192223[[#This Row],[Total mensuel]],-Tableau849131518192223[[#This Row],[Acompte versé]],-Tableau849131518192223[[#This Row],[Salaire]])</f>
        <v>0</v>
      </c>
      <c r="BC23" s="51">
        <f ca="1">SUMPRODUCT(Tableau8491315181922[TOTAL]*(Tableau8491315181922[Nom employer]=AT23)*((Tableau8491315181922[Paiement du mois]="2018/août")))</f>
        <v>0</v>
      </c>
      <c r="BD23" s="26">
        <f ca="1">IFERROR(SUM(Tableau849131518192223[[#This Row],[Restant dû]]+Tableau849131518192223[[#This Row],[Restant du mois dernier]]),"")</f>
        <v>0</v>
      </c>
    </row>
    <row r="24" spans="1:56" ht="20.149999999999999" customHeight="1" x14ac:dyDescent="0.35">
      <c r="A24" s="6" t="str">
        <f>IFERROR(IF(Tableau427101416172021[N°]="","",A23+1),"")</f>
        <v/>
      </c>
      <c r="B24" s="30"/>
      <c r="C24" s="16" t="str">
        <f t="shared" ca="1" si="4"/>
        <v/>
      </c>
      <c r="D24" s="15" t="str">
        <f t="shared" ca="1" si="5"/>
        <v/>
      </c>
      <c r="E24" s="15" t="str">
        <f ca="1">IFERROR(YEAR(Tableau427101416172021[[#This Row],[Date]])&amp;"/"&amp;TEXT(Tableau427101416172021[[#This Row],[Date]],"mmmm"),"")</f>
        <v/>
      </c>
      <c r="F24" s="100">
        <f t="shared" ca="1" si="6"/>
        <v>0</v>
      </c>
      <c r="G24" s="15">
        <f>Tableau427101416172021[[#This Row],[/]]+Tableau427101416172021[[#This Row],[X]]</f>
        <v>0</v>
      </c>
      <c r="H24" s="15">
        <f t="shared" si="7"/>
        <v>0</v>
      </c>
      <c r="I24" s="15">
        <f t="shared" si="8"/>
        <v>0</v>
      </c>
      <c r="J24" s="15">
        <f t="shared" si="9"/>
        <v>0</v>
      </c>
      <c r="K24" s="15">
        <f t="shared" si="10"/>
        <v>0</v>
      </c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27"/>
      <c r="AR24" s="7">
        <f>IFERROR(IF(Tableau849131518192223[N° employer]="","",AR23+1),"")</f>
        <v>11</v>
      </c>
      <c r="AS24" s="7">
        <f>Septembre!B24</f>
        <v>0</v>
      </c>
      <c r="AT24" s="17" t="str">
        <f t="shared" ca="1" si="11"/>
        <v/>
      </c>
      <c r="AU24" s="18" t="str">
        <f t="shared" ca="1" si="12"/>
        <v/>
      </c>
      <c r="AV24" s="19" t="str">
        <f ca="1">IFERROR(YEAR(Tableau849131518192223[Date de paiement])&amp;"/"&amp;TEXT(Tableau849131518192223[Date de paiement],"mmmm"),"")</f>
        <v/>
      </c>
      <c r="AW24" s="20" t="str">
        <f t="shared" ca="1" si="13"/>
        <v/>
      </c>
      <c r="AX24" s="19" t="str">
        <f ca="1">IFERROR(IF(OFFSET($AS24,-1,0)=$AS24,OFFSET(AX24,-1,0),INDEX(Mois_Septembre_Totale,MATCH($AS24,Tableau427101416172021[N°],0))),"")</f>
        <v/>
      </c>
      <c r="AY24" s="21" t="str">
        <f ca="1">IFERROR(SUM(Tableau849131518192223[Montant Journée]*Tableau849131518192223[Journée travaillée]),"")</f>
        <v/>
      </c>
      <c r="AZ24" s="21">
        <f t="shared" ca="1" si="14"/>
        <v>0</v>
      </c>
      <c r="BA24" s="28"/>
      <c r="BB24" s="25">
        <f ca="1">SUM(Tableau849131518192223[[#This Row],[Total mensuel]],-Tableau849131518192223[[#This Row],[Acompte versé]],-Tableau849131518192223[[#This Row],[Salaire]])</f>
        <v>0</v>
      </c>
      <c r="BC24" s="51">
        <f ca="1">SUMPRODUCT(Tableau8491315181922[TOTAL]*(Tableau8491315181922[Nom employer]=AT24)*((Tableau8491315181922[Paiement du mois]="2018/août")))</f>
        <v>0</v>
      </c>
      <c r="BD24" s="26">
        <f ca="1">IFERROR(SUM(Tableau849131518192223[[#This Row],[Restant dû]]+Tableau849131518192223[[#This Row],[Restant du mois dernier]]),"")</f>
        <v>0</v>
      </c>
    </row>
    <row r="25" spans="1:56" ht="20.149999999999999" customHeight="1" x14ac:dyDescent="0.35">
      <c r="A25" s="6" t="str">
        <f>IFERROR(IF(Tableau427101416172021[N°]="","",A24+1),"")</f>
        <v/>
      </c>
      <c r="B25" s="30"/>
      <c r="C25" s="16" t="str">
        <f t="shared" ca="1" si="4"/>
        <v/>
      </c>
      <c r="D25" s="15" t="str">
        <f t="shared" ca="1" si="5"/>
        <v/>
      </c>
      <c r="E25" s="15" t="str">
        <f ca="1">IFERROR(YEAR(Tableau427101416172021[[#This Row],[Date]])&amp;"/"&amp;TEXT(Tableau427101416172021[[#This Row],[Date]],"mmmm"),"")</f>
        <v/>
      </c>
      <c r="F25" s="100">
        <f t="shared" ca="1" si="6"/>
        <v>0</v>
      </c>
      <c r="G25" s="15">
        <f>Tableau427101416172021[[#This Row],[/]]+Tableau427101416172021[[#This Row],[X]]</f>
        <v>0</v>
      </c>
      <c r="H25" s="15">
        <f t="shared" si="7"/>
        <v>0</v>
      </c>
      <c r="I25" s="15">
        <f t="shared" si="8"/>
        <v>0</v>
      </c>
      <c r="J25" s="15">
        <f t="shared" si="9"/>
        <v>0</v>
      </c>
      <c r="K25" s="15">
        <f t="shared" si="10"/>
        <v>0</v>
      </c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27"/>
      <c r="AR25" s="7">
        <f>IFERROR(IF(Tableau849131518192223[N° employer]="","",AR24+1),"")</f>
        <v>12</v>
      </c>
      <c r="AS25" s="7">
        <f>Septembre!B25</f>
        <v>0</v>
      </c>
      <c r="AT25" s="17" t="str">
        <f t="shared" ca="1" si="11"/>
        <v/>
      </c>
      <c r="AU25" s="18" t="str">
        <f t="shared" ca="1" si="12"/>
        <v/>
      </c>
      <c r="AV25" s="19" t="str">
        <f ca="1">IFERROR(YEAR(Tableau849131518192223[Date de paiement])&amp;"/"&amp;TEXT(Tableau849131518192223[Date de paiement],"mmmm"),"")</f>
        <v/>
      </c>
      <c r="AW25" s="20" t="str">
        <f t="shared" ca="1" si="13"/>
        <v/>
      </c>
      <c r="AX25" s="19" t="str">
        <f ca="1">IFERROR(IF(OFFSET($AS25,-1,0)=$AS25,OFFSET(AX25,-1,0),INDEX(Mois_Septembre_Totale,MATCH($AS25,Tableau427101416172021[N°],0))),"")</f>
        <v/>
      </c>
      <c r="AY25" s="21" t="str">
        <f ca="1">IFERROR(SUM(Tableau849131518192223[Montant Journée]*Tableau849131518192223[Journée travaillée]),"")</f>
        <v/>
      </c>
      <c r="AZ25" s="21">
        <f t="shared" ca="1" si="14"/>
        <v>0</v>
      </c>
      <c r="BA25" s="28"/>
      <c r="BB25" s="25">
        <f ca="1">SUM(Tableau849131518192223[[#This Row],[Total mensuel]],-Tableau849131518192223[[#This Row],[Acompte versé]],-Tableau849131518192223[[#This Row],[Salaire]])</f>
        <v>0</v>
      </c>
      <c r="BC25" s="51">
        <f ca="1">SUMPRODUCT(Tableau8491315181922[TOTAL]*(Tableau8491315181922[Nom employer]=AT25)*((Tableau8491315181922[Paiement du mois]="2018/août")))</f>
        <v>0</v>
      </c>
      <c r="BD25" s="26">
        <f ca="1">IFERROR(SUM(Tableau849131518192223[[#This Row],[Restant dû]]+Tableau849131518192223[[#This Row],[Restant du mois dernier]]),"")</f>
        <v>0</v>
      </c>
    </row>
    <row r="26" spans="1:56" ht="20.149999999999999" customHeight="1" x14ac:dyDescent="0.35">
      <c r="A26" s="6" t="str">
        <f>IFERROR(IF(Tableau427101416172021[N°]="","",A25+1),"")</f>
        <v/>
      </c>
      <c r="B26" s="30"/>
      <c r="C26" s="16" t="str">
        <f t="shared" ca="1" si="4"/>
        <v/>
      </c>
      <c r="D26" s="15" t="str">
        <f t="shared" ca="1" si="5"/>
        <v/>
      </c>
      <c r="E26" s="15" t="str">
        <f ca="1">IFERROR(YEAR(Tableau427101416172021[[#This Row],[Date]])&amp;"/"&amp;TEXT(Tableau427101416172021[[#This Row],[Date]],"mmmm"),"")</f>
        <v/>
      </c>
      <c r="F26" s="100">
        <f t="shared" ca="1" si="6"/>
        <v>0</v>
      </c>
      <c r="G26" s="15">
        <f>Tableau427101416172021[[#This Row],[/]]+Tableau427101416172021[[#This Row],[X]]</f>
        <v>0</v>
      </c>
      <c r="H26" s="15">
        <f t="shared" si="7"/>
        <v>0</v>
      </c>
      <c r="I26" s="15">
        <f t="shared" si="8"/>
        <v>0</v>
      </c>
      <c r="J26" s="15">
        <f t="shared" si="9"/>
        <v>0</v>
      </c>
      <c r="K26" s="15">
        <f t="shared" si="10"/>
        <v>0</v>
      </c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27"/>
      <c r="AR26" s="7">
        <f>IFERROR(IF(Tableau849131518192223[N° employer]="","",AR25+1),"")</f>
        <v>13</v>
      </c>
      <c r="AS26" s="7">
        <f>Septembre!B26</f>
        <v>0</v>
      </c>
      <c r="AT26" s="17" t="str">
        <f t="shared" ca="1" si="11"/>
        <v/>
      </c>
      <c r="AU26" s="18" t="str">
        <f t="shared" ca="1" si="12"/>
        <v/>
      </c>
      <c r="AV26" s="19" t="str">
        <f ca="1">IFERROR(YEAR(Tableau849131518192223[Date de paiement])&amp;"/"&amp;TEXT(Tableau849131518192223[Date de paiement],"mmmm"),"")</f>
        <v/>
      </c>
      <c r="AW26" s="20" t="str">
        <f t="shared" ca="1" si="13"/>
        <v/>
      </c>
      <c r="AX26" s="19" t="str">
        <f ca="1">IFERROR(IF(OFFSET($AS26,-1,0)=$AS26,OFFSET(AX26,-1,0),INDEX(Mois_Septembre_Totale,MATCH($AS26,Tableau427101416172021[N°],0))),"")</f>
        <v/>
      </c>
      <c r="AY26" s="21" t="str">
        <f ca="1">IFERROR(SUM(Tableau849131518192223[Montant Journée]*Tableau849131518192223[Journée travaillée]),"")</f>
        <v/>
      </c>
      <c r="AZ26" s="21">
        <f t="shared" ca="1" si="14"/>
        <v>0</v>
      </c>
      <c r="BA26" s="28"/>
      <c r="BB26" s="25">
        <f ca="1">SUM(Tableau849131518192223[[#This Row],[Total mensuel]],-Tableau849131518192223[[#This Row],[Acompte versé]],-Tableau849131518192223[[#This Row],[Salaire]])</f>
        <v>0</v>
      </c>
      <c r="BC26" s="51">
        <f ca="1">SUMPRODUCT(Tableau8491315181922[TOTAL]*(Tableau8491315181922[Nom employer]=AT26)*((Tableau8491315181922[Paiement du mois]="2018/août")))</f>
        <v>0</v>
      </c>
      <c r="BD26" s="26">
        <f ca="1">IFERROR(SUM(Tableau849131518192223[[#This Row],[Restant dû]]+Tableau849131518192223[[#This Row],[Restant du mois dernier]]),"")</f>
        <v>0</v>
      </c>
    </row>
    <row r="27" spans="1:56" ht="20.149999999999999" customHeight="1" x14ac:dyDescent="0.35">
      <c r="A27" s="6" t="str">
        <f>IFERROR(IF(Tableau427101416172021[N°]="","",A26+1),"")</f>
        <v/>
      </c>
      <c r="B27" s="30"/>
      <c r="C27" s="16" t="str">
        <f t="shared" ca="1" si="4"/>
        <v/>
      </c>
      <c r="D27" s="15" t="str">
        <f t="shared" ca="1" si="5"/>
        <v/>
      </c>
      <c r="E27" s="15" t="str">
        <f ca="1">IFERROR(YEAR(Tableau427101416172021[[#This Row],[Date]])&amp;"/"&amp;TEXT(Tableau427101416172021[[#This Row],[Date]],"mmmm"),"")</f>
        <v/>
      </c>
      <c r="F27" s="100">
        <f t="shared" ca="1" si="6"/>
        <v>0</v>
      </c>
      <c r="G27" s="15">
        <f>Tableau427101416172021[[#This Row],[/]]+Tableau427101416172021[[#This Row],[X]]</f>
        <v>0</v>
      </c>
      <c r="H27" s="15">
        <f t="shared" si="7"/>
        <v>0</v>
      </c>
      <c r="I27" s="15">
        <f t="shared" si="8"/>
        <v>0</v>
      </c>
      <c r="J27" s="15">
        <f t="shared" si="9"/>
        <v>0</v>
      </c>
      <c r="K27" s="15">
        <f t="shared" si="10"/>
        <v>0</v>
      </c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27"/>
      <c r="AR27" s="7">
        <f>IFERROR(IF(Tableau849131518192223[N° employer]="","",AR26+1),"")</f>
        <v>14</v>
      </c>
      <c r="AS27" s="7">
        <f>Septembre!B27</f>
        <v>0</v>
      </c>
      <c r="AT27" s="17" t="str">
        <f t="shared" ca="1" si="11"/>
        <v/>
      </c>
      <c r="AU27" s="18" t="str">
        <f t="shared" ca="1" si="12"/>
        <v/>
      </c>
      <c r="AV27" s="19" t="str">
        <f ca="1">IFERROR(YEAR(Tableau849131518192223[Date de paiement])&amp;"/"&amp;TEXT(Tableau849131518192223[Date de paiement],"mmmm"),"")</f>
        <v/>
      </c>
      <c r="AW27" s="20" t="str">
        <f t="shared" ca="1" si="13"/>
        <v/>
      </c>
      <c r="AX27" s="19" t="str">
        <f ca="1">IFERROR(IF(OFFSET($AS27,-1,0)=$AS27,OFFSET(AX27,-1,0),INDEX(Mois_Septembre_Totale,MATCH($AS27,Tableau427101416172021[N°],0))),"")</f>
        <v/>
      </c>
      <c r="AY27" s="21" t="str">
        <f ca="1">IFERROR(SUM(Tableau849131518192223[Montant Journée]*Tableau849131518192223[Journée travaillée]),"")</f>
        <v/>
      </c>
      <c r="AZ27" s="21">
        <f t="shared" ca="1" si="14"/>
        <v>0</v>
      </c>
      <c r="BA27" s="28"/>
      <c r="BB27" s="25">
        <f ca="1">SUM(Tableau849131518192223[[#This Row],[Total mensuel]],-Tableau849131518192223[[#This Row],[Acompte versé]],-Tableau849131518192223[[#This Row],[Salaire]])</f>
        <v>0</v>
      </c>
      <c r="BC27" s="51">
        <f ca="1">SUMPRODUCT(Tableau8491315181922[TOTAL]*(Tableau8491315181922[Nom employer]=AT27)*((Tableau8491315181922[Paiement du mois]="2018/août")))</f>
        <v>0</v>
      </c>
      <c r="BD27" s="26">
        <f ca="1">IFERROR(SUM(Tableau849131518192223[[#This Row],[Restant dû]]+Tableau849131518192223[[#This Row],[Restant du mois dernier]]),"")</f>
        <v>0</v>
      </c>
    </row>
    <row r="28" spans="1:56" ht="20.149999999999999" customHeight="1" x14ac:dyDescent="0.35">
      <c r="A28" s="6" t="str">
        <f>IFERROR(IF(Tableau427101416172021[N°]="","",A27+1),"")</f>
        <v/>
      </c>
      <c r="B28" s="30"/>
      <c r="C28" s="16" t="str">
        <f t="shared" ca="1" si="4"/>
        <v/>
      </c>
      <c r="D28" s="15" t="str">
        <f t="shared" ca="1" si="5"/>
        <v/>
      </c>
      <c r="E28" s="15" t="str">
        <f ca="1">IFERROR(YEAR(Tableau427101416172021[[#This Row],[Date]])&amp;"/"&amp;TEXT(Tableau427101416172021[[#This Row],[Date]],"mmmm"),"")</f>
        <v/>
      </c>
      <c r="F28" s="100">
        <f t="shared" ca="1" si="6"/>
        <v>0</v>
      </c>
      <c r="G28" s="15">
        <f>Tableau427101416172021[[#This Row],[/]]+Tableau427101416172021[[#This Row],[X]]</f>
        <v>0</v>
      </c>
      <c r="H28" s="15">
        <f t="shared" si="7"/>
        <v>0</v>
      </c>
      <c r="I28" s="15">
        <f t="shared" si="8"/>
        <v>0</v>
      </c>
      <c r="J28" s="15">
        <f t="shared" si="9"/>
        <v>0</v>
      </c>
      <c r="K28" s="15">
        <f t="shared" si="10"/>
        <v>0</v>
      </c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27"/>
      <c r="AR28" s="7">
        <f>IFERROR(IF(Tableau849131518192223[N° employer]="","",AR27+1),"")</f>
        <v>15</v>
      </c>
      <c r="AS28" s="7">
        <f>Septembre!B28</f>
        <v>0</v>
      </c>
      <c r="AT28" s="17" t="str">
        <f t="shared" ca="1" si="11"/>
        <v/>
      </c>
      <c r="AU28" s="18" t="str">
        <f t="shared" ca="1" si="12"/>
        <v/>
      </c>
      <c r="AV28" s="19" t="str">
        <f ca="1">IFERROR(YEAR(Tableau849131518192223[Date de paiement])&amp;"/"&amp;TEXT(Tableau849131518192223[Date de paiement],"mmmm"),"")</f>
        <v/>
      </c>
      <c r="AW28" s="20" t="str">
        <f t="shared" ca="1" si="13"/>
        <v/>
      </c>
      <c r="AX28" s="19" t="str">
        <f ca="1">IFERROR(IF(OFFSET($AS28,-1,0)=$AS28,OFFSET(AX28,-1,0),INDEX(Mois_Septembre_Totale,MATCH($AS28,Tableau427101416172021[N°],0))),"")</f>
        <v/>
      </c>
      <c r="AY28" s="21" t="str">
        <f ca="1">IFERROR(SUM(Tableau849131518192223[Montant Journée]*Tableau849131518192223[Journée travaillée]),"")</f>
        <v/>
      </c>
      <c r="AZ28" s="21">
        <f t="shared" ca="1" si="14"/>
        <v>0</v>
      </c>
      <c r="BA28" s="28"/>
      <c r="BB28" s="25">
        <f ca="1">SUM(Tableau849131518192223[[#This Row],[Total mensuel]],-Tableau849131518192223[[#This Row],[Acompte versé]],-Tableau849131518192223[[#This Row],[Salaire]])</f>
        <v>0</v>
      </c>
      <c r="BC28" s="51">
        <f ca="1">SUMPRODUCT(Tableau8491315181922[TOTAL]*(Tableau8491315181922[Nom employer]=AT28)*((Tableau8491315181922[Paiement du mois]="2018/août")))</f>
        <v>0</v>
      </c>
      <c r="BD28" s="26">
        <f ca="1">IFERROR(SUM(Tableau849131518192223[[#This Row],[Restant dû]]+Tableau849131518192223[[#This Row],[Restant du mois dernier]]),"")</f>
        <v>0</v>
      </c>
    </row>
    <row r="29" spans="1:56" ht="20.149999999999999" customHeight="1" x14ac:dyDescent="0.35">
      <c r="A29" s="6" t="str">
        <f>IFERROR(IF(Tableau427101416172021[N°]="","",A28+1),"")</f>
        <v/>
      </c>
      <c r="B29" s="30"/>
      <c r="C29" s="16" t="str">
        <f t="shared" ca="1" si="4"/>
        <v/>
      </c>
      <c r="D29" s="15" t="str">
        <f t="shared" ca="1" si="5"/>
        <v/>
      </c>
      <c r="E29" s="15" t="str">
        <f ca="1">IFERROR(YEAR(Tableau427101416172021[[#This Row],[Date]])&amp;"/"&amp;TEXT(Tableau427101416172021[[#This Row],[Date]],"mmmm"),"")</f>
        <v/>
      </c>
      <c r="F29" s="100">
        <f t="shared" ca="1" si="6"/>
        <v>0</v>
      </c>
      <c r="G29" s="15">
        <f>Tableau427101416172021[[#This Row],[/]]+Tableau427101416172021[[#This Row],[X]]</f>
        <v>0</v>
      </c>
      <c r="H29" s="15">
        <f t="shared" si="7"/>
        <v>0</v>
      </c>
      <c r="I29" s="15">
        <f t="shared" si="8"/>
        <v>0</v>
      </c>
      <c r="J29" s="15">
        <f t="shared" si="9"/>
        <v>0</v>
      </c>
      <c r="K29" s="15">
        <f t="shared" si="10"/>
        <v>0</v>
      </c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27"/>
      <c r="AR29" s="7">
        <f>IFERROR(IF(Tableau849131518192223[N° employer]="","",AR28+1),"")</f>
        <v>16</v>
      </c>
      <c r="AS29" s="7">
        <f>Septembre!B29</f>
        <v>0</v>
      </c>
      <c r="AT29" s="17" t="str">
        <f t="shared" ca="1" si="11"/>
        <v/>
      </c>
      <c r="AU29" s="18" t="str">
        <f t="shared" ca="1" si="12"/>
        <v/>
      </c>
      <c r="AV29" s="19" t="str">
        <f ca="1">IFERROR(YEAR(Tableau849131518192223[Date de paiement])&amp;"/"&amp;TEXT(Tableau849131518192223[Date de paiement],"mmmm"),"")</f>
        <v/>
      </c>
      <c r="AW29" s="20" t="str">
        <f t="shared" ca="1" si="13"/>
        <v/>
      </c>
      <c r="AX29" s="19" t="str">
        <f ca="1">IFERROR(IF(OFFSET($AS29,-1,0)=$AS29,OFFSET(AX29,-1,0),INDEX(Mois_Septembre_Totale,MATCH($AS29,Tableau427101416172021[N°],0))),"")</f>
        <v/>
      </c>
      <c r="AY29" s="21" t="str">
        <f ca="1">IFERROR(SUM(Tableau849131518192223[Montant Journée]*Tableau849131518192223[Journée travaillée]),"")</f>
        <v/>
      </c>
      <c r="AZ29" s="21">
        <f t="shared" ca="1" si="14"/>
        <v>0</v>
      </c>
      <c r="BA29" s="28"/>
      <c r="BB29" s="25">
        <f ca="1">SUM(Tableau849131518192223[[#This Row],[Total mensuel]],-Tableau849131518192223[[#This Row],[Acompte versé]],-Tableau849131518192223[[#This Row],[Salaire]])</f>
        <v>0</v>
      </c>
      <c r="BC29" s="51">
        <f ca="1">SUMPRODUCT(Tableau8491315181922[TOTAL]*(Tableau8491315181922[Nom employer]=AT29)*((Tableau8491315181922[Paiement du mois]="2018/août")))</f>
        <v>0</v>
      </c>
      <c r="BD29" s="26">
        <f ca="1">IFERROR(SUM(Tableau849131518192223[[#This Row],[Restant dû]]+Tableau849131518192223[[#This Row],[Restant du mois dernier]]),"")</f>
        <v>0</v>
      </c>
    </row>
    <row r="30" spans="1:56" ht="20.149999999999999" customHeight="1" x14ac:dyDescent="0.35">
      <c r="A30" s="6" t="str">
        <f>IFERROR(IF(Tableau427101416172021[N°]="","",A29+1),"")</f>
        <v/>
      </c>
      <c r="B30" s="30"/>
      <c r="C30" s="16" t="str">
        <f t="shared" ca="1" si="4"/>
        <v/>
      </c>
      <c r="D30" s="15" t="str">
        <f t="shared" ca="1" si="5"/>
        <v/>
      </c>
      <c r="E30" s="15" t="str">
        <f ca="1">IFERROR(YEAR(Tableau427101416172021[[#This Row],[Date]])&amp;"/"&amp;TEXT(Tableau427101416172021[[#This Row],[Date]],"mmmm"),"")</f>
        <v/>
      </c>
      <c r="F30" s="100">
        <f t="shared" ca="1" si="6"/>
        <v>0</v>
      </c>
      <c r="G30" s="15">
        <f>Tableau427101416172021[[#This Row],[/]]+Tableau427101416172021[[#This Row],[X]]</f>
        <v>0</v>
      </c>
      <c r="H30" s="15">
        <f t="shared" si="7"/>
        <v>0</v>
      </c>
      <c r="I30" s="15">
        <f t="shared" si="8"/>
        <v>0</v>
      </c>
      <c r="J30" s="15">
        <f t="shared" si="9"/>
        <v>0</v>
      </c>
      <c r="K30" s="15">
        <f t="shared" si="10"/>
        <v>0</v>
      </c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27"/>
      <c r="AR30" s="7">
        <f>IFERROR(IF(Tableau849131518192223[N° employer]="","",AR29+1),"")</f>
        <v>17</v>
      </c>
      <c r="AS30" s="7">
        <f>Septembre!B30</f>
        <v>0</v>
      </c>
      <c r="AT30" s="17" t="str">
        <f t="shared" ca="1" si="11"/>
        <v/>
      </c>
      <c r="AU30" s="18" t="str">
        <f t="shared" ca="1" si="12"/>
        <v/>
      </c>
      <c r="AV30" s="19" t="str">
        <f ca="1">IFERROR(YEAR(Tableau849131518192223[Date de paiement])&amp;"/"&amp;TEXT(Tableau849131518192223[Date de paiement],"mmmm"),"")</f>
        <v/>
      </c>
      <c r="AW30" s="20" t="str">
        <f t="shared" ca="1" si="13"/>
        <v/>
      </c>
      <c r="AX30" s="19" t="str">
        <f ca="1">IFERROR(IF(OFFSET($AS30,-1,0)=$AS30,OFFSET(AX30,-1,0),INDEX(Mois_Septembre_Totale,MATCH($AS30,Tableau427101416172021[N°],0))),"")</f>
        <v/>
      </c>
      <c r="AY30" s="21" t="str">
        <f ca="1">IFERROR(SUM(Tableau849131518192223[Montant Journée]*Tableau849131518192223[Journée travaillée]),"")</f>
        <v/>
      </c>
      <c r="AZ30" s="21">
        <f t="shared" ca="1" si="14"/>
        <v>0</v>
      </c>
      <c r="BA30" s="28"/>
      <c r="BB30" s="25">
        <f ca="1">SUM(Tableau849131518192223[[#This Row],[Total mensuel]],-Tableau849131518192223[[#This Row],[Acompte versé]],-Tableau849131518192223[[#This Row],[Salaire]])</f>
        <v>0</v>
      </c>
      <c r="BC30" s="51">
        <f ca="1">SUMPRODUCT(Tableau8491315181922[TOTAL]*(Tableau8491315181922[Nom employer]=AT30)*((Tableau8491315181922[Paiement du mois]="2018/août")))</f>
        <v>0</v>
      </c>
      <c r="BD30" s="26">
        <f ca="1">IFERROR(SUM(Tableau849131518192223[[#This Row],[Restant dû]]+Tableau849131518192223[[#This Row],[Restant du mois dernier]]),"")</f>
        <v>0</v>
      </c>
    </row>
    <row r="31" spans="1:56" ht="20.149999999999999" customHeight="1" x14ac:dyDescent="0.35">
      <c r="A31" s="6" t="str">
        <f>IFERROR(IF(Tableau427101416172021[N°]="","",A30+1),"")</f>
        <v/>
      </c>
      <c r="B31" s="30"/>
      <c r="C31" s="16" t="str">
        <f t="shared" ca="1" si="4"/>
        <v/>
      </c>
      <c r="D31" s="15" t="str">
        <f t="shared" ca="1" si="5"/>
        <v/>
      </c>
      <c r="E31" s="15" t="str">
        <f ca="1">IFERROR(YEAR(Tableau427101416172021[[#This Row],[Date]])&amp;"/"&amp;TEXT(Tableau427101416172021[[#This Row],[Date]],"mmmm"),"")</f>
        <v/>
      </c>
      <c r="F31" s="100">
        <f t="shared" ca="1" si="6"/>
        <v>0</v>
      </c>
      <c r="G31" s="15">
        <f>Tableau427101416172021[[#This Row],[/]]+Tableau427101416172021[[#This Row],[X]]</f>
        <v>0</v>
      </c>
      <c r="H31" s="15">
        <f t="shared" si="7"/>
        <v>0</v>
      </c>
      <c r="I31" s="15">
        <f t="shared" si="8"/>
        <v>0</v>
      </c>
      <c r="J31" s="15">
        <f t="shared" si="9"/>
        <v>0</v>
      </c>
      <c r="K31" s="15">
        <f t="shared" si="10"/>
        <v>0</v>
      </c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27"/>
      <c r="AR31" s="7">
        <f>IFERROR(IF(Tableau849131518192223[N° employer]="","",AR30+1),"")</f>
        <v>18</v>
      </c>
      <c r="AS31" s="7">
        <f>Septembre!B31</f>
        <v>0</v>
      </c>
      <c r="AT31" s="17" t="str">
        <f t="shared" ca="1" si="11"/>
        <v/>
      </c>
      <c r="AU31" s="18" t="str">
        <f t="shared" ca="1" si="12"/>
        <v/>
      </c>
      <c r="AV31" s="19" t="str">
        <f ca="1">IFERROR(YEAR(Tableau849131518192223[Date de paiement])&amp;"/"&amp;TEXT(Tableau849131518192223[Date de paiement],"mmmm"),"")</f>
        <v/>
      </c>
      <c r="AW31" s="20" t="str">
        <f t="shared" ca="1" si="13"/>
        <v/>
      </c>
      <c r="AX31" s="19" t="str">
        <f ca="1">IFERROR(IF(OFFSET($AS31,-1,0)=$AS31,OFFSET(AX31,-1,0),INDEX(Mois_Septembre_Totale,MATCH($AS31,Tableau427101416172021[N°],0))),"")</f>
        <v/>
      </c>
      <c r="AY31" s="21" t="str">
        <f ca="1">IFERROR(SUM(Tableau849131518192223[Montant Journée]*Tableau849131518192223[Journée travaillée]),"")</f>
        <v/>
      </c>
      <c r="AZ31" s="21">
        <f t="shared" ca="1" si="14"/>
        <v>0</v>
      </c>
      <c r="BA31" s="28"/>
      <c r="BB31" s="25">
        <f ca="1">SUM(Tableau849131518192223[[#This Row],[Total mensuel]],-Tableau849131518192223[[#This Row],[Acompte versé]],-Tableau849131518192223[[#This Row],[Salaire]])</f>
        <v>0</v>
      </c>
      <c r="BC31" s="51">
        <f ca="1">SUMPRODUCT(Tableau8491315181922[TOTAL]*(Tableau8491315181922[Nom employer]=AT31)*((Tableau8491315181922[Paiement du mois]="2018/août")))</f>
        <v>0</v>
      </c>
      <c r="BD31" s="26">
        <f ca="1">IFERROR(SUM(Tableau849131518192223[[#This Row],[Restant dû]]+Tableau849131518192223[[#This Row],[Restant du mois dernier]]),"")</f>
        <v>0</v>
      </c>
    </row>
    <row r="32" spans="1:56" ht="20.149999999999999" customHeight="1" x14ac:dyDescent="0.35">
      <c r="A32" s="6" t="str">
        <f>IFERROR(IF(Tableau427101416172021[N°]="","",A31+1),"")</f>
        <v/>
      </c>
      <c r="B32" s="30"/>
      <c r="C32" s="16" t="str">
        <f t="shared" ca="1" si="4"/>
        <v/>
      </c>
      <c r="D32" s="15" t="str">
        <f t="shared" ca="1" si="5"/>
        <v/>
      </c>
      <c r="E32" s="15" t="str">
        <f ca="1">IFERROR(YEAR(Tableau427101416172021[[#This Row],[Date]])&amp;"/"&amp;TEXT(Tableau427101416172021[[#This Row],[Date]],"mmmm"),"")</f>
        <v/>
      </c>
      <c r="F32" s="100">
        <f t="shared" ca="1" si="6"/>
        <v>0</v>
      </c>
      <c r="G32" s="15">
        <f>Tableau427101416172021[[#This Row],[/]]+Tableau427101416172021[[#This Row],[X]]</f>
        <v>0</v>
      </c>
      <c r="H32" s="15">
        <f t="shared" si="7"/>
        <v>0</v>
      </c>
      <c r="I32" s="15">
        <f t="shared" si="8"/>
        <v>0</v>
      </c>
      <c r="J32" s="15">
        <f t="shared" si="9"/>
        <v>0</v>
      </c>
      <c r="K32" s="15">
        <f t="shared" si="10"/>
        <v>0</v>
      </c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27"/>
      <c r="AR32" s="7">
        <f>IFERROR(IF(Tableau849131518192223[N° employer]="","",AR31+1),"")</f>
        <v>19</v>
      </c>
      <c r="AS32" s="7">
        <f>Septembre!B32</f>
        <v>0</v>
      </c>
      <c r="AT32" s="17" t="str">
        <f t="shared" ca="1" si="11"/>
        <v/>
      </c>
      <c r="AU32" s="18" t="str">
        <f t="shared" ca="1" si="12"/>
        <v/>
      </c>
      <c r="AV32" s="19" t="str">
        <f ca="1">IFERROR(YEAR(Tableau849131518192223[Date de paiement])&amp;"/"&amp;TEXT(Tableau849131518192223[Date de paiement],"mmmm"),"")</f>
        <v/>
      </c>
      <c r="AW32" s="20" t="str">
        <f t="shared" ca="1" si="13"/>
        <v/>
      </c>
      <c r="AX32" s="19" t="str">
        <f ca="1">IFERROR(IF(OFFSET($AS32,-1,0)=$AS32,OFFSET(AX32,-1,0),INDEX(Mois_Septembre_Totale,MATCH($AS32,Tableau427101416172021[N°],0))),"")</f>
        <v/>
      </c>
      <c r="AY32" s="21" t="str">
        <f ca="1">IFERROR(SUM(Tableau849131518192223[Montant Journée]*Tableau849131518192223[Journée travaillée]),"")</f>
        <v/>
      </c>
      <c r="AZ32" s="21">
        <f t="shared" ca="1" si="14"/>
        <v>0</v>
      </c>
      <c r="BA32" s="28"/>
      <c r="BB32" s="25">
        <f ca="1">SUM(Tableau849131518192223[[#This Row],[Total mensuel]],-Tableau849131518192223[[#This Row],[Acompte versé]],-Tableau849131518192223[[#This Row],[Salaire]])</f>
        <v>0</v>
      </c>
      <c r="BC32" s="51">
        <f ca="1">SUMPRODUCT(Tableau8491315181922[TOTAL]*(Tableau8491315181922[Nom employer]=AT32)*((Tableau8491315181922[Paiement du mois]="2018/août")))</f>
        <v>0</v>
      </c>
      <c r="BD32" s="26">
        <f ca="1">IFERROR(SUM(Tableau849131518192223[[#This Row],[Restant dû]]+Tableau849131518192223[[#This Row],[Restant du mois dernier]]),"")</f>
        <v>0</v>
      </c>
    </row>
    <row r="33" spans="1:56" ht="20.149999999999999" customHeight="1" x14ac:dyDescent="0.35">
      <c r="A33" s="6" t="str">
        <f>IFERROR(IF(Tableau427101416172021[N°]="","",A32+1),"")</f>
        <v/>
      </c>
      <c r="B33" s="30"/>
      <c r="C33" s="16" t="str">
        <f t="shared" ca="1" si="4"/>
        <v/>
      </c>
      <c r="D33" s="15" t="str">
        <f t="shared" ca="1" si="5"/>
        <v/>
      </c>
      <c r="E33" s="15" t="str">
        <f ca="1">IFERROR(YEAR(Tableau427101416172021[[#This Row],[Date]])&amp;"/"&amp;TEXT(Tableau427101416172021[[#This Row],[Date]],"mmmm"),"")</f>
        <v/>
      </c>
      <c r="F33" s="100">
        <f t="shared" ca="1" si="6"/>
        <v>0</v>
      </c>
      <c r="G33" s="15">
        <f>Tableau427101416172021[[#This Row],[/]]+Tableau427101416172021[[#This Row],[X]]</f>
        <v>0</v>
      </c>
      <c r="H33" s="15">
        <f t="shared" si="7"/>
        <v>0</v>
      </c>
      <c r="I33" s="15">
        <f t="shared" si="8"/>
        <v>0</v>
      </c>
      <c r="J33" s="15">
        <f t="shared" si="9"/>
        <v>0</v>
      </c>
      <c r="K33" s="15">
        <f t="shared" si="10"/>
        <v>0</v>
      </c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27"/>
      <c r="AR33" s="7">
        <f>IFERROR(IF(Tableau849131518192223[N° employer]="","",AR32+1),"")</f>
        <v>20</v>
      </c>
      <c r="AS33" s="7">
        <f>Septembre!B33</f>
        <v>0</v>
      </c>
      <c r="AT33" s="17" t="str">
        <f t="shared" ca="1" si="11"/>
        <v/>
      </c>
      <c r="AU33" s="18" t="str">
        <f t="shared" ca="1" si="12"/>
        <v/>
      </c>
      <c r="AV33" s="19" t="str">
        <f ca="1">IFERROR(YEAR(Tableau849131518192223[Date de paiement])&amp;"/"&amp;TEXT(Tableau849131518192223[Date de paiement],"mmmm"),"")</f>
        <v/>
      </c>
      <c r="AW33" s="20" t="str">
        <f t="shared" ca="1" si="13"/>
        <v/>
      </c>
      <c r="AX33" s="19" t="str">
        <f ca="1">IFERROR(IF(OFFSET($AS33,-1,0)=$AS33,OFFSET(AX33,-1,0),INDEX(Mois_Septembre_Totale,MATCH($AS33,Tableau427101416172021[N°],0))),"")</f>
        <v/>
      </c>
      <c r="AY33" s="21" t="str">
        <f ca="1">IFERROR(SUM(Tableau849131518192223[Montant Journée]*Tableau849131518192223[Journée travaillée]),"")</f>
        <v/>
      </c>
      <c r="AZ33" s="21">
        <f t="shared" ca="1" si="14"/>
        <v>0</v>
      </c>
      <c r="BA33" s="28"/>
      <c r="BB33" s="25">
        <f ca="1">SUM(Tableau849131518192223[[#This Row],[Total mensuel]],-Tableau849131518192223[[#This Row],[Acompte versé]],-Tableau849131518192223[[#This Row],[Salaire]])</f>
        <v>0</v>
      </c>
      <c r="BC33" s="51">
        <f ca="1">SUMPRODUCT(Tableau8491315181922[TOTAL]*(Tableau8491315181922[Nom employer]=AT33)*((Tableau8491315181922[Paiement du mois]="2018/août")))</f>
        <v>0</v>
      </c>
      <c r="BD33" s="26">
        <f ca="1">IFERROR(SUM(Tableau849131518192223[[#This Row],[Restant dû]]+Tableau849131518192223[[#This Row],[Restant du mois dernier]]),"")</f>
        <v>0</v>
      </c>
    </row>
    <row r="34" spans="1:56" ht="20.149999999999999" customHeight="1" x14ac:dyDescent="0.35">
      <c r="A34" s="6" t="str">
        <f>IFERROR(IF(Tableau427101416172021[N°]="","",A33+1),"")</f>
        <v/>
      </c>
      <c r="B34" s="30"/>
      <c r="C34" s="16" t="str">
        <f t="shared" ca="1" si="4"/>
        <v/>
      </c>
      <c r="D34" s="15" t="str">
        <f t="shared" ca="1" si="5"/>
        <v/>
      </c>
      <c r="E34" s="15" t="str">
        <f ca="1">IFERROR(YEAR(Tableau427101416172021[[#This Row],[Date]])&amp;"/"&amp;TEXT(Tableau427101416172021[[#This Row],[Date]],"mmmm"),"")</f>
        <v/>
      </c>
      <c r="F34" s="100">
        <f t="shared" ca="1" si="6"/>
        <v>0</v>
      </c>
      <c r="G34" s="15">
        <f>Tableau427101416172021[[#This Row],[/]]+Tableau427101416172021[[#This Row],[X]]</f>
        <v>0</v>
      </c>
      <c r="H34" s="15">
        <f t="shared" si="7"/>
        <v>0</v>
      </c>
      <c r="I34" s="15">
        <f t="shared" si="8"/>
        <v>0</v>
      </c>
      <c r="J34" s="15">
        <f t="shared" si="9"/>
        <v>0</v>
      </c>
      <c r="K34" s="15">
        <f t="shared" si="10"/>
        <v>0</v>
      </c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27"/>
      <c r="AR34" s="7">
        <f>IFERROR(IF(Tableau849131518192223[N° employer]="","",AR33+1),"")</f>
        <v>21</v>
      </c>
      <c r="AS34" s="7">
        <f>Septembre!B34</f>
        <v>0</v>
      </c>
      <c r="AT34" s="17" t="str">
        <f t="shared" ca="1" si="11"/>
        <v/>
      </c>
      <c r="AU34" s="18" t="str">
        <f t="shared" ca="1" si="12"/>
        <v/>
      </c>
      <c r="AV34" s="19" t="str">
        <f ca="1">IFERROR(YEAR(Tableau849131518192223[Date de paiement])&amp;"/"&amp;TEXT(Tableau849131518192223[Date de paiement],"mmmm"),"")</f>
        <v/>
      </c>
      <c r="AW34" s="20" t="str">
        <f t="shared" ca="1" si="13"/>
        <v/>
      </c>
      <c r="AX34" s="19" t="str">
        <f ca="1">IFERROR(IF(OFFSET($AS34,-1,0)=$AS34,OFFSET(AX34,-1,0),INDEX(Mois_Septembre_Totale,MATCH($AS34,Tableau427101416172021[N°],0))),"")</f>
        <v/>
      </c>
      <c r="AY34" s="21" t="str">
        <f ca="1">IFERROR(SUM(Tableau849131518192223[Montant Journée]*Tableau849131518192223[Journée travaillée]),"")</f>
        <v/>
      </c>
      <c r="AZ34" s="21">
        <f t="shared" ca="1" si="14"/>
        <v>0</v>
      </c>
      <c r="BA34" s="28"/>
      <c r="BB34" s="25">
        <f ca="1">SUM(Tableau849131518192223[[#This Row],[Total mensuel]],-Tableau849131518192223[[#This Row],[Acompte versé]],-Tableau849131518192223[[#This Row],[Salaire]])</f>
        <v>0</v>
      </c>
      <c r="BC34" s="51">
        <f ca="1">SUMPRODUCT(Tableau8491315181922[TOTAL]*(Tableau8491315181922[Nom employer]=AT34)*((Tableau8491315181922[Paiement du mois]="2018/août")))</f>
        <v>0</v>
      </c>
      <c r="BD34" s="26">
        <f ca="1">IFERROR(SUM(Tableau849131518192223[[#This Row],[Restant dû]]+Tableau849131518192223[[#This Row],[Restant du mois dernier]]),"")</f>
        <v>0</v>
      </c>
    </row>
    <row r="35" spans="1:56" ht="20.149999999999999" customHeight="1" x14ac:dyDescent="0.35">
      <c r="A35" s="6" t="str">
        <f>IFERROR(IF(Tableau427101416172021[N°]="","",A34+1),"")</f>
        <v/>
      </c>
      <c r="B35" s="30"/>
      <c r="C35" s="16" t="str">
        <f t="shared" ca="1" si="4"/>
        <v/>
      </c>
      <c r="D35" s="15" t="str">
        <f t="shared" ca="1" si="5"/>
        <v/>
      </c>
      <c r="E35" s="15" t="str">
        <f ca="1">IFERROR(YEAR(Tableau427101416172021[[#This Row],[Date]])&amp;"/"&amp;TEXT(Tableau427101416172021[[#This Row],[Date]],"mmmm"),"")</f>
        <v/>
      </c>
      <c r="F35" s="100">
        <f t="shared" ca="1" si="6"/>
        <v>0</v>
      </c>
      <c r="G35" s="15">
        <f>Tableau427101416172021[[#This Row],[/]]+Tableau427101416172021[[#This Row],[X]]</f>
        <v>0</v>
      </c>
      <c r="H35" s="15">
        <f t="shared" si="7"/>
        <v>0</v>
      </c>
      <c r="I35" s="15">
        <f t="shared" si="8"/>
        <v>0</v>
      </c>
      <c r="J35" s="15">
        <f t="shared" si="9"/>
        <v>0</v>
      </c>
      <c r="K35" s="15">
        <f t="shared" si="10"/>
        <v>0</v>
      </c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27"/>
      <c r="AR35" s="7">
        <f>IFERROR(IF(Tableau849131518192223[N° employer]="","",AR34+1),"")</f>
        <v>22</v>
      </c>
      <c r="AS35" s="7">
        <f>Septembre!B35</f>
        <v>0</v>
      </c>
      <c r="AT35" s="17" t="str">
        <f t="shared" ca="1" si="11"/>
        <v/>
      </c>
      <c r="AU35" s="18" t="str">
        <f t="shared" ca="1" si="12"/>
        <v/>
      </c>
      <c r="AV35" s="19" t="str">
        <f ca="1">IFERROR(YEAR(Tableau849131518192223[Date de paiement])&amp;"/"&amp;TEXT(Tableau849131518192223[Date de paiement],"mmmm"),"")</f>
        <v/>
      </c>
      <c r="AW35" s="20" t="str">
        <f t="shared" ca="1" si="13"/>
        <v/>
      </c>
      <c r="AX35" s="19" t="str">
        <f ca="1">IFERROR(IF(OFFSET($AS35,-1,0)=$AS35,OFFSET(AX35,-1,0),INDEX(Mois_Septembre_Totale,MATCH($AS35,Tableau427101416172021[N°],0))),"")</f>
        <v/>
      </c>
      <c r="AY35" s="21" t="str">
        <f ca="1">IFERROR(SUM(Tableau849131518192223[Montant Journée]*Tableau849131518192223[Journée travaillée]),"")</f>
        <v/>
      </c>
      <c r="AZ35" s="21">
        <f t="shared" ca="1" si="14"/>
        <v>0</v>
      </c>
      <c r="BA35" s="28"/>
      <c r="BB35" s="25">
        <f ca="1">SUM(Tableau849131518192223[[#This Row],[Total mensuel]],-Tableau849131518192223[[#This Row],[Acompte versé]],-Tableau849131518192223[[#This Row],[Salaire]])</f>
        <v>0</v>
      </c>
      <c r="BC35" s="51">
        <f ca="1">SUMPRODUCT(Tableau8491315181922[TOTAL]*(Tableau8491315181922[Nom employer]=AT35)*((Tableau8491315181922[Paiement du mois]="2018/août")))</f>
        <v>0</v>
      </c>
      <c r="BD35" s="26">
        <f ca="1">IFERROR(SUM(Tableau849131518192223[[#This Row],[Restant dû]]+Tableau849131518192223[[#This Row],[Restant du mois dernier]]),"")</f>
        <v>0</v>
      </c>
    </row>
    <row r="36" spans="1:56" ht="20.149999999999999" customHeight="1" x14ac:dyDescent="0.35">
      <c r="A36" s="6" t="str">
        <f>IFERROR(IF(Tableau427101416172021[N°]="","",A35+1),"")</f>
        <v/>
      </c>
      <c r="B36" s="30"/>
      <c r="C36" s="16" t="str">
        <f t="shared" ca="1" si="4"/>
        <v/>
      </c>
      <c r="D36" s="15" t="str">
        <f t="shared" ca="1" si="5"/>
        <v/>
      </c>
      <c r="E36" s="15" t="str">
        <f ca="1">IFERROR(YEAR(Tableau427101416172021[[#This Row],[Date]])&amp;"/"&amp;TEXT(Tableau427101416172021[[#This Row],[Date]],"mmmm"),"")</f>
        <v/>
      </c>
      <c r="F36" s="100">
        <f t="shared" ca="1" si="6"/>
        <v>0</v>
      </c>
      <c r="G36" s="15">
        <f>Tableau427101416172021[[#This Row],[/]]+Tableau427101416172021[[#This Row],[X]]</f>
        <v>0</v>
      </c>
      <c r="H36" s="15">
        <f t="shared" si="7"/>
        <v>0</v>
      </c>
      <c r="I36" s="15">
        <f t="shared" si="8"/>
        <v>0</v>
      </c>
      <c r="J36" s="15">
        <f t="shared" si="9"/>
        <v>0</v>
      </c>
      <c r="K36" s="15">
        <f t="shared" si="10"/>
        <v>0</v>
      </c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27"/>
      <c r="AR36" s="7">
        <f>IFERROR(IF(Tableau849131518192223[N° employer]="","",AR35+1),"")</f>
        <v>23</v>
      </c>
      <c r="AS36" s="7">
        <f>Septembre!B36</f>
        <v>0</v>
      </c>
      <c r="AT36" s="17" t="str">
        <f t="shared" ca="1" si="11"/>
        <v/>
      </c>
      <c r="AU36" s="18" t="str">
        <f t="shared" ca="1" si="12"/>
        <v/>
      </c>
      <c r="AV36" s="19" t="str">
        <f ca="1">IFERROR(YEAR(Tableau849131518192223[Date de paiement])&amp;"/"&amp;TEXT(Tableau849131518192223[Date de paiement],"mmmm"),"")</f>
        <v/>
      </c>
      <c r="AW36" s="20" t="str">
        <f t="shared" ca="1" si="13"/>
        <v/>
      </c>
      <c r="AX36" s="19" t="str">
        <f ca="1">IFERROR(IF(OFFSET($AS36,-1,0)=$AS36,OFFSET(AX36,-1,0),INDEX(Mois_Septembre_Totale,MATCH($AS36,Tableau427101416172021[N°],0))),"")</f>
        <v/>
      </c>
      <c r="AY36" s="21" t="str">
        <f ca="1">IFERROR(SUM(Tableau849131518192223[Montant Journée]*Tableau849131518192223[Journée travaillée]),"")</f>
        <v/>
      </c>
      <c r="AZ36" s="21">
        <f t="shared" ca="1" si="14"/>
        <v>0</v>
      </c>
      <c r="BA36" s="28"/>
      <c r="BB36" s="25">
        <f ca="1">SUM(Tableau849131518192223[[#This Row],[Total mensuel]],-Tableau849131518192223[[#This Row],[Acompte versé]],-Tableau849131518192223[[#This Row],[Salaire]])</f>
        <v>0</v>
      </c>
      <c r="BC36" s="51">
        <f ca="1">SUMPRODUCT(Tableau8491315181922[TOTAL]*(Tableau8491315181922[Nom employer]=AT36)*((Tableau8491315181922[Paiement du mois]="2018/août")))</f>
        <v>0</v>
      </c>
      <c r="BD36" s="26">
        <f ca="1">IFERROR(SUM(Tableau849131518192223[[#This Row],[Restant dû]]+Tableau849131518192223[[#This Row],[Restant du mois dernier]]),"")</f>
        <v>0</v>
      </c>
    </row>
    <row r="37" spans="1:56" ht="20.149999999999999" customHeight="1" x14ac:dyDescent="0.35">
      <c r="A37" s="6" t="str">
        <f>IFERROR(IF(Tableau427101416172021[N°]="","",A36+1),"")</f>
        <v/>
      </c>
      <c r="B37" s="30"/>
      <c r="C37" s="16" t="str">
        <f t="shared" ca="1" si="4"/>
        <v/>
      </c>
      <c r="D37" s="15" t="str">
        <f t="shared" ca="1" si="5"/>
        <v/>
      </c>
      <c r="E37" s="15" t="str">
        <f ca="1">IFERROR(YEAR(Tableau427101416172021[[#This Row],[Date]])&amp;"/"&amp;TEXT(Tableau427101416172021[[#This Row],[Date]],"mmmm"),"")</f>
        <v/>
      </c>
      <c r="F37" s="100">
        <f t="shared" ca="1" si="6"/>
        <v>0</v>
      </c>
      <c r="G37" s="15">
        <f>Tableau427101416172021[[#This Row],[/]]+Tableau427101416172021[[#This Row],[X]]</f>
        <v>0</v>
      </c>
      <c r="H37" s="15">
        <f t="shared" si="7"/>
        <v>0</v>
      </c>
      <c r="I37" s="15">
        <f t="shared" si="8"/>
        <v>0</v>
      </c>
      <c r="J37" s="15">
        <f t="shared" si="9"/>
        <v>0</v>
      </c>
      <c r="K37" s="15">
        <f t="shared" si="10"/>
        <v>0</v>
      </c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27"/>
      <c r="AR37" s="7">
        <f>IFERROR(IF(Tableau849131518192223[N° employer]="","",AR36+1),"")</f>
        <v>24</v>
      </c>
      <c r="AS37" s="7">
        <f>Septembre!B37</f>
        <v>0</v>
      </c>
      <c r="AT37" s="17" t="str">
        <f t="shared" ca="1" si="11"/>
        <v/>
      </c>
      <c r="AU37" s="18" t="str">
        <f t="shared" ca="1" si="12"/>
        <v/>
      </c>
      <c r="AV37" s="19" t="str">
        <f ca="1">IFERROR(YEAR(Tableau849131518192223[Date de paiement])&amp;"/"&amp;TEXT(Tableau849131518192223[Date de paiement],"mmmm"),"")</f>
        <v/>
      </c>
      <c r="AW37" s="20" t="str">
        <f t="shared" ca="1" si="13"/>
        <v/>
      </c>
      <c r="AX37" s="19" t="str">
        <f ca="1">IFERROR(IF(OFFSET($AS37,-1,0)=$AS37,OFFSET(AX37,-1,0),INDEX(Mois_Septembre_Totale,MATCH($AS37,Tableau427101416172021[N°],0))),"")</f>
        <v/>
      </c>
      <c r="AY37" s="21" t="str">
        <f ca="1">IFERROR(SUM(Tableau849131518192223[Montant Journée]*Tableau849131518192223[Journée travaillée]),"")</f>
        <v/>
      </c>
      <c r="AZ37" s="21">
        <f t="shared" ca="1" si="14"/>
        <v>0</v>
      </c>
      <c r="BA37" s="28"/>
      <c r="BB37" s="25">
        <f ca="1">SUM(Tableau849131518192223[[#This Row],[Total mensuel]],-Tableau849131518192223[[#This Row],[Acompte versé]],-Tableau849131518192223[[#This Row],[Salaire]])</f>
        <v>0</v>
      </c>
      <c r="BC37" s="51">
        <f ca="1">SUMPRODUCT(Tableau8491315181922[TOTAL]*(Tableau8491315181922[Nom employer]=AT37)*((Tableau8491315181922[Paiement du mois]="2018/août")))</f>
        <v>0</v>
      </c>
      <c r="BD37" s="26">
        <f ca="1">IFERROR(SUM(Tableau849131518192223[[#This Row],[Restant dû]]+Tableau849131518192223[[#This Row],[Restant du mois dernier]]),"")</f>
        <v>0</v>
      </c>
    </row>
    <row r="38" spans="1:56" ht="20.149999999999999" customHeight="1" x14ac:dyDescent="0.35">
      <c r="A38" s="6" t="str">
        <f>IFERROR(IF(Tableau427101416172021[N°]="","",A37+1),"")</f>
        <v/>
      </c>
      <c r="B38" s="30"/>
      <c r="C38" s="16" t="str">
        <f t="shared" ca="1" si="4"/>
        <v/>
      </c>
      <c r="D38" s="15" t="str">
        <f t="shared" ca="1" si="5"/>
        <v/>
      </c>
      <c r="E38" s="15" t="str">
        <f ca="1">IFERROR(YEAR(Tableau427101416172021[[#This Row],[Date]])&amp;"/"&amp;TEXT(Tableau427101416172021[[#This Row],[Date]],"mmmm"),"")</f>
        <v/>
      </c>
      <c r="F38" s="100">
        <f t="shared" ca="1" si="6"/>
        <v>0</v>
      </c>
      <c r="G38" s="15">
        <f>Tableau427101416172021[[#This Row],[/]]+Tableau427101416172021[[#This Row],[X]]</f>
        <v>0</v>
      </c>
      <c r="H38" s="15">
        <f t="shared" si="7"/>
        <v>0</v>
      </c>
      <c r="I38" s="15">
        <f t="shared" si="8"/>
        <v>0</v>
      </c>
      <c r="J38" s="15">
        <f t="shared" si="9"/>
        <v>0</v>
      </c>
      <c r="K38" s="15">
        <f t="shared" si="10"/>
        <v>0</v>
      </c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27"/>
      <c r="AR38" s="7">
        <f>IFERROR(IF(Tableau849131518192223[N° employer]="","",AR37+1),"")</f>
        <v>25</v>
      </c>
      <c r="AS38" s="7">
        <f>Septembre!B38</f>
        <v>0</v>
      </c>
      <c r="AT38" s="17" t="str">
        <f t="shared" ca="1" si="11"/>
        <v/>
      </c>
      <c r="AU38" s="18" t="str">
        <f t="shared" ca="1" si="12"/>
        <v/>
      </c>
      <c r="AV38" s="19" t="str">
        <f ca="1">IFERROR(YEAR(Tableau849131518192223[Date de paiement])&amp;"/"&amp;TEXT(Tableau849131518192223[Date de paiement],"mmmm"),"")</f>
        <v/>
      </c>
      <c r="AW38" s="20" t="str">
        <f t="shared" ca="1" si="13"/>
        <v/>
      </c>
      <c r="AX38" s="19" t="str">
        <f ca="1">IFERROR(IF(OFFSET($AS38,-1,0)=$AS38,OFFSET(AX38,-1,0),INDEX(Mois_Septembre_Totale,MATCH($AS38,Tableau427101416172021[N°],0))),"")</f>
        <v/>
      </c>
      <c r="AY38" s="21" t="str">
        <f ca="1">IFERROR(SUM(Tableau849131518192223[Montant Journée]*Tableau849131518192223[Journée travaillée]),"")</f>
        <v/>
      </c>
      <c r="AZ38" s="21">
        <f t="shared" ca="1" si="14"/>
        <v>0</v>
      </c>
      <c r="BA38" s="28"/>
      <c r="BB38" s="25">
        <f ca="1">SUM(Tableau849131518192223[[#This Row],[Total mensuel]],-Tableau849131518192223[[#This Row],[Acompte versé]],-Tableau849131518192223[[#This Row],[Salaire]])</f>
        <v>0</v>
      </c>
      <c r="BC38" s="51">
        <f ca="1">SUMPRODUCT(Tableau8491315181922[TOTAL]*(Tableau8491315181922[Nom employer]=AT38)*((Tableau8491315181922[Paiement du mois]="2018/août")))</f>
        <v>0</v>
      </c>
      <c r="BD38" s="26">
        <f ca="1">IFERROR(SUM(Tableau849131518192223[[#This Row],[Restant dû]]+Tableau849131518192223[[#This Row],[Restant du mois dernier]]),"")</f>
        <v>0</v>
      </c>
    </row>
    <row r="39" spans="1:56" ht="20.149999999999999" customHeight="1" x14ac:dyDescent="0.35">
      <c r="A39" s="6" t="str">
        <f>IFERROR(IF(Tableau427101416172021[N°]="","",A38+1),"")</f>
        <v/>
      </c>
      <c r="B39" s="30"/>
      <c r="C39" s="16" t="str">
        <f t="shared" ca="1" si="4"/>
        <v/>
      </c>
      <c r="D39" s="15" t="str">
        <f t="shared" ca="1" si="5"/>
        <v/>
      </c>
      <c r="E39" s="15" t="str">
        <f ca="1">IFERROR(YEAR(Tableau427101416172021[[#This Row],[Date]])&amp;"/"&amp;TEXT(Tableau427101416172021[[#This Row],[Date]],"mmmm"),"")</f>
        <v/>
      </c>
      <c r="F39" s="100">
        <f t="shared" ca="1" si="6"/>
        <v>0</v>
      </c>
      <c r="G39" s="15">
        <f>Tableau427101416172021[[#This Row],[/]]+Tableau427101416172021[[#This Row],[X]]</f>
        <v>0</v>
      </c>
      <c r="H39" s="15">
        <f t="shared" si="7"/>
        <v>0</v>
      </c>
      <c r="I39" s="15">
        <f t="shared" si="8"/>
        <v>0</v>
      </c>
      <c r="J39" s="15">
        <f t="shared" si="9"/>
        <v>0</v>
      </c>
      <c r="K39" s="15">
        <f t="shared" si="10"/>
        <v>0</v>
      </c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27"/>
      <c r="AR39" s="7">
        <f>IFERROR(IF(Tableau849131518192223[N° employer]="","",AR38+1),"")</f>
        <v>26</v>
      </c>
      <c r="AS39" s="7">
        <f>Septembre!B39</f>
        <v>0</v>
      </c>
      <c r="AT39" s="17" t="str">
        <f t="shared" ca="1" si="11"/>
        <v/>
      </c>
      <c r="AU39" s="18" t="str">
        <f t="shared" ca="1" si="12"/>
        <v/>
      </c>
      <c r="AV39" s="19" t="str">
        <f ca="1">IFERROR(YEAR(Tableau849131518192223[Date de paiement])&amp;"/"&amp;TEXT(Tableau849131518192223[Date de paiement],"mmmm"),"")</f>
        <v/>
      </c>
      <c r="AW39" s="20" t="str">
        <f t="shared" ca="1" si="13"/>
        <v/>
      </c>
      <c r="AX39" s="19" t="str">
        <f ca="1">IFERROR(IF(OFFSET($AS39,-1,0)=$AS39,OFFSET(AX39,-1,0),INDEX(Mois_Septembre_Totale,MATCH($AS39,Tableau427101416172021[N°],0))),"")</f>
        <v/>
      </c>
      <c r="AY39" s="21" t="str">
        <f ca="1">IFERROR(SUM(Tableau849131518192223[Montant Journée]*Tableau849131518192223[Journée travaillée]),"")</f>
        <v/>
      </c>
      <c r="AZ39" s="21">
        <f t="shared" ca="1" si="14"/>
        <v>0</v>
      </c>
      <c r="BA39" s="28"/>
      <c r="BB39" s="25">
        <f ca="1">SUM(Tableau849131518192223[[#This Row],[Total mensuel]],-Tableau849131518192223[[#This Row],[Acompte versé]],-Tableau849131518192223[[#This Row],[Salaire]])</f>
        <v>0</v>
      </c>
      <c r="BC39" s="51">
        <f ca="1">SUMPRODUCT(Tableau8491315181922[TOTAL]*(Tableau8491315181922[Nom employer]=AT39)*((Tableau8491315181922[Paiement du mois]="2018/août")))</f>
        <v>0</v>
      </c>
      <c r="BD39" s="26">
        <f ca="1">IFERROR(SUM(Tableau849131518192223[[#This Row],[Restant dû]]+Tableau849131518192223[[#This Row],[Restant du mois dernier]]),"")</f>
        <v>0</v>
      </c>
    </row>
    <row r="40" spans="1:56" ht="20.149999999999999" customHeight="1" x14ac:dyDescent="0.35">
      <c r="A40" s="6" t="str">
        <f>IFERROR(IF(Tableau427101416172021[N°]="","",A39+1),"")</f>
        <v/>
      </c>
      <c r="B40" s="30"/>
      <c r="C40" s="16" t="str">
        <f t="shared" ca="1" si="4"/>
        <v/>
      </c>
      <c r="D40" s="15" t="str">
        <f t="shared" ca="1" si="5"/>
        <v/>
      </c>
      <c r="E40" s="15" t="str">
        <f ca="1">IFERROR(YEAR(Tableau427101416172021[[#This Row],[Date]])&amp;"/"&amp;TEXT(Tableau427101416172021[[#This Row],[Date]],"mmmm"),"")</f>
        <v/>
      </c>
      <c r="F40" s="100">
        <f t="shared" ca="1" si="6"/>
        <v>0</v>
      </c>
      <c r="G40" s="15">
        <f>Tableau427101416172021[[#This Row],[/]]+Tableau427101416172021[[#This Row],[X]]</f>
        <v>0</v>
      </c>
      <c r="H40" s="15">
        <f t="shared" si="7"/>
        <v>0</v>
      </c>
      <c r="I40" s="15">
        <f t="shared" si="8"/>
        <v>0</v>
      </c>
      <c r="J40" s="15">
        <f t="shared" si="9"/>
        <v>0</v>
      </c>
      <c r="K40" s="15">
        <f t="shared" si="10"/>
        <v>0</v>
      </c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27"/>
      <c r="AR40" s="7">
        <f>IFERROR(IF(Tableau849131518192223[N° employer]="","",AR39+1),"")</f>
        <v>27</v>
      </c>
      <c r="AS40" s="7">
        <f>Septembre!B40</f>
        <v>0</v>
      </c>
      <c r="AT40" s="17" t="str">
        <f t="shared" ca="1" si="11"/>
        <v/>
      </c>
      <c r="AU40" s="18" t="str">
        <f t="shared" ca="1" si="12"/>
        <v/>
      </c>
      <c r="AV40" s="19" t="str">
        <f ca="1">IFERROR(YEAR(Tableau849131518192223[Date de paiement])&amp;"/"&amp;TEXT(Tableau849131518192223[Date de paiement],"mmmm"),"")</f>
        <v/>
      </c>
      <c r="AW40" s="20" t="str">
        <f t="shared" ca="1" si="13"/>
        <v/>
      </c>
      <c r="AX40" s="19" t="str">
        <f ca="1">IFERROR(IF(OFFSET($AS40,-1,0)=$AS40,OFFSET(AX40,-1,0),INDEX(Mois_Septembre_Totale,MATCH($AS40,Tableau427101416172021[N°],0))),"")</f>
        <v/>
      </c>
      <c r="AY40" s="21" t="str">
        <f ca="1">IFERROR(SUM(Tableau849131518192223[Montant Journée]*Tableau849131518192223[Journée travaillée]),"")</f>
        <v/>
      </c>
      <c r="AZ40" s="21">
        <f t="shared" ca="1" si="14"/>
        <v>0</v>
      </c>
      <c r="BA40" s="28"/>
      <c r="BB40" s="25">
        <f ca="1">SUM(Tableau849131518192223[[#This Row],[Total mensuel]],-Tableau849131518192223[[#This Row],[Acompte versé]],-Tableau849131518192223[[#This Row],[Salaire]])</f>
        <v>0</v>
      </c>
      <c r="BC40" s="51">
        <f ca="1">SUMPRODUCT(Tableau8491315181922[TOTAL]*(Tableau8491315181922[Nom employer]=AT40)*((Tableau8491315181922[Paiement du mois]="2018/août")))</f>
        <v>0</v>
      </c>
      <c r="BD40" s="26">
        <f ca="1">IFERROR(SUM(Tableau849131518192223[[#This Row],[Restant dû]]+Tableau849131518192223[[#This Row],[Restant du mois dernier]]),"")</f>
        <v>0</v>
      </c>
    </row>
    <row r="41" spans="1:56" ht="20.149999999999999" customHeight="1" x14ac:dyDescent="0.35">
      <c r="A41" s="6" t="str">
        <f>IFERROR(IF(Tableau427101416172021[N°]="","",A40+1),"")</f>
        <v/>
      </c>
      <c r="B41" s="30"/>
      <c r="C41" s="16" t="str">
        <f t="shared" ca="1" si="4"/>
        <v/>
      </c>
      <c r="D41" s="15" t="str">
        <f t="shared" ca="1" si="5"/>
        <v/>
      </c>
      <c r="E41" s="15" t="str">
        <f ca="1">IFERROR(YEAR(Tableau427101416172021[[#This Row],[Date]])&amp;"/"&amp;TEXT(Tableau427101416172021[[#This Row],[Date]],"mmmm"),"")</f>
        <v/>
      </c>
      <c r="F41" s="100">
        <f t="shared" ca="1" si="6"/>
        <v>0</v>
      </c>
      <c r="G41" s="15">
        <f>Tableau427101416172021[[#This Row],[/]]+Tableau427101416172021[[#This Row],[X]]</f>
        <v>0</v>
      </c>
      <c r="H41" s="15">
        <f t="shared" si="7"/>
        <v>0</v>
      </c>
      <c r="I41" s="15">
        <f t="shared" si="8"/>
        <v>0</v>
      </c>
      <c r="J41" s="15">
        <f t="shared" si="9"/>
        <v>0</v>
      </c>
      <c r="K41" s="15">
        <f t="shared" si="10"/>
        <v>0</v>
      </c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27"/>
      <c r="AR41" s="7">
        <f>IFERROR(IF(Tableau849131518192223[N° employer]="","",AR40+1),"")</f>
        <v>28</v>
      </c>
      <c r="AS41" s="7">
        <f>Septembre!B41</f>
        <v>0</v>
      </c>
      <c r="AT41" s="17" t="str">
        <f t="shared" ca="1" si="11"/>
        <v/>
      </c>
      <c r="AU41" s="18" t="str">
        <f t="shared" ca="1" si="12"/>
        <v/>
      </c>
      <c r="AV41" s="19" t="str">
        <f ca="1">IFERROR(YEAR(Tableau849131518192223[Date de paiement])&amp;"/"&amp;TEXT(Tableau849131518192223[Date de paiement],"mmmm"),"")</f>
        <v/>
      </c>
      <c r="AW41" s="20" t="str">
        <f t="shared" ca="1" si="13"/>
        <v/>
      </c>
      <c r="AX41" s="19" t="str">
        <f ca="1">IFERROR(IF(OFFSET($AS41,-1,0)=$AS41,OFFSET(AX41,-1,0),INDEX(Mois_Septembre_Totale,MATCH($AS41,Tableau427101416172021[N°],0))),"")</f>
        <v/>
      </c>
      <c r="AY41" s="21" t="str">
        <f ca="1">IFERROR(SUM(Tableau849131518192223[Montant Journée]*Tableau849131518192223[Journée travaillée]),"")</f>
        <v/>
      </c>
      <c r="AZ41" s="21">
        <f t="shared" ca="1" si="14"/>
        <v>0</v>
      </c>
      <c r="BA41" s="28"/>
      <c r="BB41" s="25">
        <f ca="1">SUM(Tableau849131518192223[[#This Row],[Total mensuel]],-Tableau849131518192223[[#This Row],[Acompte versé]],-Tableau849131518192223[[#This Row],[Salaire]])</f>
        <v>0</v>
      </c>
      <c r="BC41" s="51">
        <f ca="1">SUMPRODUCT(Tableau8491315181922[TOTAL]*(Tableau8491315181922[Nom employer]=AT41)*((Tableau8491315181922[Paiement du mois]="2018/août")))</f>
        <v>0</v>
      </c>
      <c r="BD41" s="26">
        <f ca="1">IFERROR(SUM(Tableau849131518192223[[#This Row],[Restant dû]]+Tableau849131518192223[[#This Row],[Restant du mois dernier]]),"")</f>
        <v>0</v>
      </c>
    </row>
    <row r="42" spans="1:56" ht="20.149999999999999" customHeight="1" x14ac:dyDescent="0.35">
      <c r="A42" s="6" t="str">
        <f>IFERROR(IF(Tableau427101416172021[N°]="","",A41+1),"")</f>
        <v/>
      </c>
      <c r="B42" s="30"/>
      <c r="C42" s="16" t="str">
        <f t="shared" ca="1" si="4"/>
        <v/>
      </c>
      <c r="D42" s="15" t="str">
        <f t="shared" ca="1" si="5"/>
        <v/>
      </c>
      <c r="E42" s="15" t="str">
        <f ca="1">IFERROR(YEAR(Tableau427101416172021[[#This Row],[Date]])&amp;"/"&amp;TEXT(Tableau427101416172021[[#This Row],[Date]],"mmmm"),"")</f>
        <v/>
      </c>
      <c r="F42" s="100">
        <f t="shared" ca="1" si="6"/>
        <v>0</v>
      </c>
      <c r="G42" s="15">
        <f>Tableau427101416172021[[#This Row],[/]]+Tableau427101416172021[[#This Row],[X]]</f>
        <v>0</v>
      </c>
      <c r="H42" s="15">
        <f t="shared" si="7"/>
        <v>0</v>
      </c>
      <c r="I42" s="15">
        <f t="shared" si="8"/>
        <v>0</v>
      </c>
      <c r="J42" s="15">
        <f t="shared" si="9"/>
        <v>0</v>
      </c>
      <c r="K42" s="15">
        <f t="shared" si="10"/>
        <v>0</v>
      </c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27"/>
      <c r="AR42" s="7">
        <f>IFERROR(IF(Tableau849131518192223[N° employer]="","",AR41+1),"")</f>
        <v>29</v>
      </c>
      <c r="AS42" s="7">
        <f>Septembre!B42</f>
        <v>0</v>
      </c>
      <c r="AT42" s="17" t="str">
        <f t="shared" ca="1" si="11"/>
        <v/>
      </c>
      <c r="AU42" s="18" t="str">
        <f t="shared" ca="1" si="12"/>
        <v/>
      </c>
      <c r="AV42" s="19" t="str">
        <f ca="1">IFERROR(YEAR(Tableau849131518192223[Date de paiement])&amp;"/"&amp;TEXT(Tableau849131518192223[Date de paiement],"mmmm"),"")</f>
        <v/>
      </c>
      <c r="AW42" s="20" t="str">
        <f t="shared" ca="1" si="13"/>
        <v/>
      </c>
      <c r="AX42" s="19" t="str">
        <f ca="1">IFERROR(IF(OFFSET($AS42,-1,0)=$AS42,OFFSET(AX42,-1,0),INDEX(Mois_Septembre_Totale,MATCH($AS42,Tableau427101416172021[N°],0))),"")</f>
        <v/>
      </c>
      <c r="AY42" s="21" t="str">
        <f ca="1">IFERROR(SUM(Tableau849131518192223[Montant Journée]*Tableau849131518192223[Journée travaillée]),"")</f>
        <v/>
      </c>
      <c r="AZ42" s="21">
        <f t="shared" ca="1" si="14"/>
        <v>0</v>
      </c>
      <c r="BA42" s="28"/>
      <c r="BB42" s="25">
        <f ca="1">SUM(Tableau849131518192223[[#This Row],[Total mensuel]],-Tableau849131518192223[[#This Row],[Acompte versé]],-Tableau849131518192223[[#This Row],[Salaire]])</f>
        <v>0</v>
      </c>
      <c r="BC42" s="51">
        <f ca="1">SUMPRODUCT(Tableau8491315181922[TOTAL]*(Tableau8491315181922[Nom employer]=AT42)*((Tableau8491315181922[Paiement du mois]="2018/août")))</f>
        <v>0</v>
      </c>
      <c r="BD42" s="26">
        <f ca="1">IFERROR(SUM(Tableau849131518192223[[#This Row],[Restant dû]]+Tableau849131518192223[[#This Row],[Restant du mois dernier]]),"")</f>
        <v>0</v>
      </c>
    </row>
    <row r="43" spans="1:56" ht="20.149999999999999" customHeight="1" x14ac:dyDescent="0.35">
      <c r="A43" s="6" t="str">
        <f>IFERROR(IF(Tableau427101416172021[N°]="","",A42+1),"")</f>
        <v/>
      </c>
      <c r="B43" s="30"/>
      <c r="C43" s="16" t="str">
        <f t="shared" ca="1" si="4"/>
        <v/>
      </c>
      <c r="D43" s="15" t="str">
        <f t="shared" ca="1" si="5"/>
        <v/>
      </c>
      <c r="E43" s="15" t="str">
        <f ca="1">IFERROR(YEAR(Tableau427101416172021[[#This Row],[Date]])&amp;"/"&amp;TEXT(Tableau427101416172021[[#This Row],[Date]],"mmmm"),"")</f>
        <v/>
      </c>
      <c r="F43" s="100">
        <f t="shared" ca="1" si="6"/>
        <v>0</v>
      </c>
      <c r="G43" s="15">
        <f>Tableau427101416172021[[#This Row],[/]]+Tableau427101416172021[[#This Row],[X]]</f>
        <v>0</v>
      </c>
      <c r="H43" s="15">
        <f t="shared" si="7"/>
        <v>0</v>
      </c>
      <c r="I43" s="15">
        <f t="shared" si="8"/>
        <v>0</v>
      </c>
      <c r="J43" s="15">
        <f t="shared" si="9"/>
        <v>0</v>
      </c>
      <c r="K43" s="15">
        <f t="shared" si="10"/>
        <v>0</v>
      </c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27"/>
      <c r="AR43" s="7">
        <f>IFERROR(IF(Tableau849131518192223[N° employer]="","",AR42+1),"")</f>
        <v>30</v>
      </c>
      <c r="AS43" s="7">
        <f>Septembre!B43</f>
        <v>0</v>
      </c>
      <c r="AT43" s="17" t="str">
        <f t="shared" ca="1" si="11"/>
        <v/>
      </c>
      <c r="AU43" s="18" t="str">
        <f t="shared" ca="1" si="12"/>
        <v/>
      </c>
      <c r="AV43" s="19" t="str">
        <f ca="1">IFERROR(YEAR(Tableau849131518192223[Date de paiement])&amp;"/"&amp;TEXT(Tableau849131518192223[Date de paiement],"mmmm"),"")</f>
        <v/>
      </c>
      <c r="AW43" s="20" t="str">
        <f t="shared" ca="1" si="13"/>
        <v/>
      </c>
      <c r="AX43" s="19" t="str">
        <f ca="1">IFERROR(IF(OFFSET($AS43,-1,0)=$AS43,OFFSET(AX43,-1,0),INDEX(Mois_Septembre_Totale,MATCH($AS43,Tableau427101416172021[N°],0))),"")</f>
        <v/>
      </c>
      <c r="AY43" s="21" t="str">
        <f ca="1">IFERROR(SUM(Tableau849131518192223[Montant Journée]*Tableau849131518192223[Journée travaillée]),"")</f>
        <v/>
      </c>
      <c r="AZ43" s="21">
        <f t="shared" ca="1" si="14"/>
        <v>0</v>
      </c>
      <c r="BA43" s="28"/>
      <c r="BB43" s="25">
        <f ca="1">SUM(Tableau849131518192223[[#This Row],[Total mensuel]],-Tableau849131518192223[[#This Row],[Acompte versé]],-Tableau849131518192223[[#This Row],[Salaire]])</f>
        <v>0</v>
      </c>
      <c r="BC43" s="51">
        <f ca="1">SUMPRODUCT(Tableau8491315181922[TOTAL]*(Tableau8491315181922[Nom employer]=AT43)*((Tableau8491315181922[Paiement du mois]="2018/août")))</f>
        <v>0</v>
      </c>
      <c r="BD43" s="26">
        <f ca="1">IFERROR(SUM(Tableau849131518192223[[#This Row],[Restant dû]]+Tableau849131518192223[[#This Row],[Restant du mois dernier]]),"")</f>
        <v>0</v>
      </c>
    </row>
  </sheetData>
  <sheetProtection algorithmName="SHA-512" hashValue="wodpYNJlxNJMwhhnHgfFLZGKpwJbKvdGEgj1EiY17bwJCQd2dQfQKF075dQDAIrc0WYk0j2aTHGfjjZPu7ns3A==" saltValue="OCjWaWuPQdIa2bVXG7wulQ==" spinCount="100000" sheet="1" objects="1" scenarios="1"/>
  <protectedRanges>
    <protectedRange password="CC29" sqref="C14:C15" name="janvier_5"/>
    <protectedRange password="CC29" sqref="D14:D15" name="janvier_1_3"/>
    <protectedRange password="CC29" sqref="F14:F43" name="janvier_2_3"/>
  </protectedRanges>
  <mergeCells count="2">
    <mergeCell ref="L7:AP10"/>
    <mergeCell ref="K6:K10"/>
  </mergeCells>
  <conditionalFormatting sqref="L6:AP6">
    <cfRule type="cellIs" dxfId="151" priority="7" operator="equal">
      <formula>$A$7</formula>
    </cfRule>
  </conditionalFormatting>
  <conditionalFormatting sqref="L12:AP13">
    <cfRule type="cellIs" dxfId="150" priority="6" operator="equal">
      <formula>$A$7</formula>
    </cfRule>
  </conditionalFormatting>
  <conditionalFormatting sqref="L14:AP43">
    <cfRule type="cellIs" dxfId="149" priority="2" operator="equal">
      <formula>"INT"</formula>
    </cfRule>
    <cfRule type="cellIs" dxfId="148" priority="3" operator="equal">
      <formula>"X"</formula>
    </cfRule>
    <cfRule type="cellIs" dxfId="147" priority="4" operator="equal">
      <formula>"/"</formula>
    </cfRule>
    <cfRule type="cellIs" dxfId="146" priority="5" operator="equal">
      <formula>"ABS"</formula>
    </cfRule>
  </conditionalFormatting>
  <conditionalFormatting sqref="BD14:BD43">
    <cfRule type="cellIs" dxfId="145" priority="1" operator="lessThan">
      <formula>0</formula>
    </cfRule>
  </conditionalFormatting>
  <conditionalFormatting sqref="L13:AP43">
    <cfRule type="expression" dxfId="144" priority="8">
      <formula>OR(WEEKDAY(L$13,3)=5,WEEKDAY(L$13,3)=6)</formula>
    </cfRule>
  </conditionalFormatting>
  <dataValidations count="3">
    <dataValidation type="list" allowBlank="1" showInputMessage="1" showErrorMessage="1" sqref="L14:AP43" xr:uid="{00000000-0002-0000-0100-000003000000}">
      <formula1>"X,/,ABS,INT"</formula1>
    </dataValidation>
    <dataValidation type="list" allowBlank="1" showInputMessage="1" showErrorMessage="1" sqref="B14:B43" xr:uid="{00000000-0002-0000-0100-000002000000}">
      <formula1>config_Colonne_N_</formula1>
    </dataValidation>
    <dataValidation allowBlank="1" showInputMessage="1" sqref="C14:C43" xr:uid="{00000000-0002-0000-0100-000001000000}"/>
  </dataValidations>
  <pageMargins left="0.7" right="0.7" top="0.75" bottom="0.75" header="0.3" footer="0.3"/>
  <tableParts count="2">
    <tablePart r:id="rId1"/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" id="{80199175-5BE6-495C-8455-68F297F2AA39}">
            <xm:f>L$337=VLOOKUP(L$337,'Note des journées'!$D$4:$E$20,1,0)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m:sqref>L13:AP13</xm:sqref>
        </x14:conditionalFormatting>
        <x14:conditionalFormatting xmlns:xm="http://schemas.microsoft.com/office/excel/2006/main">
          <x14:cfRule type="expression" priority="10" id="{A0AAE788-F55B-457E-8021-8593AA740581}">
            <xm:f>L$337=VLOOKUP(L$337,'Note des journées'!$D$4:$E$20,1,0)</xm:f>
            <x14:dxf>
              <font>
                <b/>
                <i val="0"/>
                <color theme="0"/>
              </font>
              <fill>
                <patternFill>
                  <bgColor rgb="FFC00000"/>
                </patternFill>
              </fill>
            </x14:dxf>
          </x14:cfRule>
          <xm:sqref>L14:AP43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D1737E-0491-4010-BB69-704EBBB86A7C}">
  <sheetPr>
    <tabColor rgb="FF00B0F0"/>
  </sheetPr>
  <dimension ref="A1:BD43"/>
  <sheetViews>
    <sheetView showGridLines="0" showRowColHeaders="0" showZeros="0" topLeftCell="A6" workbookViewId="0">
      <pane xSplit="5" ySplit="1" topLeftCell="F7" activePane="bottomRight" state="frozen"/>
      <selection activeCell="A6" sqref="A6"/>
      <selection pane="topRight" activeCell="F6" sqref="F6"/>
      <selection pane="bottomLeft" activeCell="A7" sqref="A7"/>
      <selection pane="bottomRight" activeCell="F7" sqref="F7"/>
    </sheetView>
  </sheetViews>
  <sheetFormatPr baseColWidth="10" defaultColWidth="10.7265625" defaultRowHeight="14.5" x14ac:dyDescent="0.35"/>
  <cols>
    <col min="1" max="1" width="5" customWidth="1"/>
    <col min="2" max="2" width="5.26953125" customWidth="1"/>
    <col min="3" max="3" width="21.08984375" customWidth="1"/>
    <col min="4" max="5" width="0" hidden="1" customWidth="1"/>
    <col min="8" max="11" width="7" customWidth="1"/>
    <col min="12" max="42" width="5.54296875" customWidth="1"/>
    <col min="44" max="44" width="14.08984375" customWidth="1"/>
    <col min="45" max="45" width="13.453125" bestFit="1" customWidth="1"/>
    <col min="46" max="46" width="19.54296875" customWidth="1"/>
    <col min="47" max="47" width="15.90625" bestFit="1" customWidth="1"/>
    <col min="48" max="48" width="16" bestFit="1" customWidth="1"/>
    <col min="49" max="49" width="19.08984375" customWidth="1"/>
    <col min="50" max="50" width="15.6328125" bestFit="1" customWidth="1"/>
    <col min="51" max="51" width="12.6328125" bestFit="1" customWidth="1"/>
    <col min="52" max="52" width="13.26953125" bestFit="1" customWidth="1"/>
    <col min="55" max="55" width="20.1796875" customWidth="1"/>
  </cols>
  <sheetData>
    <row r="1" spans="1:56" hidden="1" x14ac:dyDescent="0.35"/>
    <row r="2" spans="1:56" hidden="1" x14ac:dyDescent="0.35"/>
    <row r="3" spans="1:56" hidden="1" x14ac:dyDescent="0.35"/>
    <row r="4" spans="1:56" hidden="1" x14ac:dyDescent="0.35">
      <c r="A4" s="27"/>
      <c r="B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9"/>
      <c r="BA4" s="27"/>
      <c r="BB4" s="27"/>
      <c r="BC4" s="29"/>
      <c r="BD4" s="27"/>
    </row>
    <row r="5" spans="1:56" ht="53.15" hidden="1" customHeight="1" x14ac:dyDescent="0.35">
      <c r="A5" s="27"/>
      <c r="B5" s="27"/>
      <c r="C5" s="12">
        <v>10</v>
      </c>
      <c r="D5" s="27"/>
      <c r="E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9"/>
      <c r="BA5" s="27"/>
      <c r="BB5" s="27"/>
      <c r="BC5" s="29"/>
      <c r="BD5" s="27"/>
    </row>
    <row r="6" spans="1:56" ht="65.150000000000006" customHeight="1" x14ac:dyDescent="0.35">
      <c r="A6" s="27"/>
      <c r="B6" s="27"/>
      <c r="C6" s="65" t="s">
        <v>71</v>
      </c>
      <c r="D6" s="27"/>
      <c r="E6" s="27"/>
      <c r="G6" s="27"/>
      <c r="H6" s="27"/>
      <c r="I6" s="27"/>
      <c r="J6" s="27"/>
      <c r="K6" s="103" t="s">
        <v>35</v>
      </c>
      <c r="L6" s="1">
        <f>DATE(C7,C5,1)</f>
        <v>43374</v>
      </c>
      <c r="M6" s="1">
        <f t="shared" ref="M6:AP6" si="0">IF(L6="","",IF(MONTH(L6+1)=$C$5,L6+1,""))</f>
        <v>43375</v>
      </c>
      <c r="N6" s="1">
        <f t="shared" si="0"/>
        <v>43376</v>
      </c>
      <c r="O6" s="1">
        <f t="shared" si="0"/>
        <v>43377</v>
      </c>
      <c r="P6" s="1">
        <f t="shared" si="0"/>
        <v>43378</v>
      </c>
      <c r="Q6" s="1">
        <f t="shared" si="0"/>
        <v>43379</v>
      </c>
      <c r="R6" s="1">
        <f t="shared" si="0"/>
        <v>43380</v>
      </c>
      <c r="S6" s="1">
        <f t="shared" si="0"/>
        <v>43381</v>
      </c>
      <c r="T6" s="1">
        <f t="shared" si="0"/>
        <v>43382</v>
      </c>
      <c r="U6" s="1">
        <f t="shared" si="0"/>
        <v>43383</v>
      </c>
      <c r="V6" s="1">
        <f t="shared" si="0"/>
        <v>43384</v>
      </c>
      <c r="W6" s="1">
        <f t="shared" si="0"/>
        <v>43385</v>
      </c>
      <c r="X6" s="1">
        <f t="shared" si="0"/>
        <v>43386</v>
      </c>
      <c r="Y6" s="1">
        <f t="shared" si="0"/>
        <v>43387</v>
      </c>
      <c r="Z6" s="1">
        <f t="shared" si="0"/>
        <v>43388</v>
      </c>
      <c r="AA6" s="1">
        <f t="shared" si="0"/>
        <v>43389</v>
      </c>
      <c r="AB6" s="1">
        <f t="shared" si="0"/>
        <v>43390</v>
      </c>
      <c r="AC6" s="1">
        <f t="shared" si="0"/>
        <v>43391</v>
      </c>
      <c r="AD6" s="1">
        <f t="shared" si="0"/>
        <v>43392</v>
      </c>
      <c r="AE6" s="1">
        <f t="shared" si="0"/>
        <v>43393</v>
      </c>
      <c r="AF6" s="1">
        <f t="shared" si="0"/>
        <v>43394</v>
      </c>
      <c r="AG6" s="1">
        <f t="shared" si="0"/>
        <v>43395</v>
      </c>
      <c r="AH6" s="1">
        <f t="shared" si="0"/>
        <v>43396</v>
      </c>
      <c r="AI6" s="1">
        <f t="shared" si="0"/>
        <v>43397</v>
      </c>
      <c r="AJ6" s="1">
        <f t="shared" si="0"/>
        <v>43398</v>
      </c>
      <c r="AK6" s="1">
        <f t="shared" si="0"/>
        <v>43399</v>
      </c>
      <c r="AL6" s="1">
        <f t="shared" si="0"/>
        <v>43400</v>
      </c>
      <c r="AM6" s="1">
        <f t="shared" si="0"/>
        <v>43401</v>
      </c>
      <c r="AN6" s="1">
        <f t="shared" si="0"/>
        <v>43402</v>
      </c>
      <c r="AO6" s="1">
        <f t="shared" si="0"/>
        <v>43403</v>
      </c>
      <c r="AP6" s="1">
        <f t="shared" si="0"/>
        <v>43404</v>
      </c>
      <c r="AQ6" s="27"/>
      <c r="AR6" s="27"/>
      <c r="AS6" s="27"/>
      <c r="AT6" s="65" t="s">
        <v>71</v>
      </c>
      <c r="AU6" s="58"/>
      <c r="AV6" s="58"/>
      <c r="AW6" s="66" t="s">
        <v>71</v>
      </c>
      <c r="AX6" s="58"/>
      <c r="AY6" s="58"/>
      <c r="AZ6" s="60"/>
      <c r="BA6" s="58"/>
      <c r="BB6" s="58"/>
      <c r="BC6" s="65" t="s">
        <v>71</v>
      </c>
      <c r="BD6" s="27"/>
    </row>
    <row r="7" spans="1:56" x14ac:dyDescent="0.35">
      <c r="A7" s="27"/>
      <c r="B7" s="27"/>
      <c r="C7" s="13" t="s">
        <v>76</v>
      </c>
      <c r="D7" s="27"/>
      <c r="E7" s="27"/>
      <c r="F7" s="27"/>
      <c r="G7" s="27"/>
      <c r="H7" s="27"/>
      <c r="I7" s="27"/>
      <c r="J7" s="27"/>
      <c r="K7" s="103"/>
      <c r="L7" s="104" t="str">
        <f>TEXT(L6,"Mmmm")</f>
        <v>octobre</v>
      </c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27"/>
      <c r="AR7" s="27"/>
      <c r="AS7" s="27"/>
      <c r="AT7" s="27"/>
      <c r="AU7" s="27"/>
      <c r="AV7" s="27"/>
      <c r="AW7" s="27"/>
      <c r="AX7" s="27"/>
      <c r="AY7" s="27"/>
      <c r="AZ7" s="29"/>
      <c r="BA7" s="27"/>
      <c r="BB7" s="27"/>
      <c r="BC7" s="29"/>
      <c r="BD7" s="27"/>
    </row>
    <row r="8" spans="1:56" x14ac:dyDescent="0.35">
      <c r="A8" s="14">
        <f ca="1">TODAY()</f>
        <v>43286</v>
      </c>
      <c r="B8" s="27"/>
      <c r="C8" s="27"/>
      <c r="D8" s="27"/>
      <c r="E8" s="27"/>
      <c r="F8" s="27"/>
      <c r="G8" s="27"/>
      <c r="H8" s="27"/>
      <c r="I8" s="27"/>
      <c r="J8" s="27"/>
      <c r="K8" s="103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27"/>
      <c r="AR8" s="27"/>
      <c r="AS8" s="27"/>
      <c r="AT8" s="27"/>
      <c r="AU8" s="27"/>
      <c r="AV8" s="27"/>
      <c r="AW8" s="27"/>
      <c r="AX8" s="27"/>
      <c r="AY8" s="27"/>
      <c r="AZ8" s="29"/>
      <c r="BA8" s="27"/>
      <c r="BB8" s="27"/>
      <c r="BC8" s="29"/>
      <c r="BD8" s="27"/>
    </row>
    <row r="9" spans="1:56" x14ac:dyDescent="0.35">
      <c r="A9" s="99">
        <f ca="1">TODAY()</f>
        <v>43286</v>
      </c>
      <c r="B9" s="27"/>
      <c r="C9" s="27"/>
      <c r="D9" s="27"/>
      <c r="E9" s="27"/>
      <c r="F9" s="27"/>
      <c r="G9" s="27"/>
      <c r="H9" s="27"/>
      <c r="I9" s="27"/>
      <c r="J9" s="27"/>
      <c r="K9" s="103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27"/>
      <c r="AR9" s="27"/>
      <c r="AS9" s="27"/>
      <c r="AT9" s="27"/>
      <c r="AU9" s="27"/>
      <c r="AV9" s="27"/>
      <c r="AW9" s="27"/>
      <c r="AX9" s="27"/>
      <c r="AY9" s="27"/>
      <c r="AZ9" s="29"/>
      <c r="BA9" s="27"/>
      <c r="BB9" s="27"/>
      <c r="BC9" s="29"/>
      <c r="BD9" s="27"/>
    </row>
    <row r="10" spans="1:56" x14ac:dyDescent="0.35">
      <c r="A10" s="27"/>
      <c r="B10" s="27"/>
      <c r="C10" s="27"/>
      <c r="D10" s="27"/>
      <c r="E10" s="27"/>
      <c r="F10" s="27"/>
      <c r="G10" s="27"/>
      <c r="H10" s="27"/>
      <c r="I10" s="27"/>
      <c r="J10" s="27"/>
      <c r="K10" s="103"/>
      <c r="L10" s="105"/>
      <c r="M10" s="105"/>
      <c r="N10" s="105"/>
      <c r="O10" s="105"/>
      <c r="P10" s="105"/>
      <c r="Q10" s="105"/>
      <c r="R10" s="105"/>
      <c r="S10" s="105"/>
      <c r="T10" s="105"/>
      <c r="U10" s="105"/>
      <c r="V10" s="105"/>
      <c r="W10" s="105"/>
      <c r="X10" s="105"/>
      <c r="Y10" s="105"/>
      <c r="Z10" s="105"/>
      <c r="AA10" s="105"/>
      <c r="AB10" s="105"/>
      <c r="AC10" s="105"/>
      <c r="AD10" s="105"/>
      <c r="AE10" s="105"/>
      <c r="AF10" s="105"/>
      <c r="AG10" s="105"/>
      <c r="AH10" s="105"/>
      <c r="AI10" s="105"/>
      <c r="AJ10" s="105"/>
      <c r="AK10" s="105"/>
      <c r="AL10" s="105"/>
      <c r="AM10" s="105"/>
      <c r="AN10" s="105"/>
      <c r="AO10" s="105"/>
      <c r="AP10" s="105"/>
      <c r="AQ10" s="27"/>
      <c r="AR10" s="27"/>
      <c r="AS10" s="27"/>
      <c r="AT10" s="27"/>
      <c r="AU10" s="27"/>
      <c r="AV10" s="27"/>
      <c r="AW10" s="27"/>
      <c r="AX10" s="27"/>
      <c r="AY10" s="27"/>
      <c r="AZ10" s="29"/>
      <c r="BA10" s="27"/>
      <c r="BB10" s="27"/>
      <c r="BC10" s="29"/>
      <c r="BD10" s="27"/>
    </row>
    <row r="11" spans="1:56" ht="17.5" customHeight="1" thickBot="1" x14ac:dyDescent="0.4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" t="str">
        <f t="shared" ref="L11:AP11" si="1">IFERROR(IF(L13,"S "&amp;_xlfn.ISOWEEKNUM(L6),""),"")</f>
        <v>S 40</v>
      </c>
      <c r="M11" s="2" t="str">
        <f t="shared" si="1"/>
        <v>S 40</v>
      </c>
      <c r="N11" s="2" t="str">
        <f t="shared" si="1"/>
        <v>S 40</v>
      </c>
      <c r="O11" s="2" t="str">
        <f t="shared" si="1"/>
        <v>S 40</v>
      </c>
      <c r="P11" s="2" t="str">
        <f t="shared" si="1"/>
        <v>S 40</v>
      </c>
      <c r="Q11" s="2" t="str">
        <f t="shared" si="1"/>
        <v>S 40</v>
      </c>
      <c r="R11" s="2" t="str">
        <f t="shared" si="1"/>
        <v>S 40</v>
      </c>
      <c r="S11" s="2" t="str">
        <f t="shared" si="1"/>
        <v>S 41</v>
      </c>
      <c r="T11" s="2" t="str">
        <f t="shared" si="1"/>
        <v>S 41</v>
      </c>
      <c r="U11" s="2" t="str">
        <f t="shared" si="1"/>
        <v>S 41</v>
      </c>
      <c r="V11" s="2" t="str">
        <f t="shared" si="1"/>
        <v>S 41</v>
      </c>
      <c r="W11" s="2" t="str">
        <f t="shared" si="1"/>
        <v>S 41</v>
      </c>
      <c r="X11" s="2" t="str">
        <f t="shared" si="1"/>
        <v>S 41</v>
      </c>
      <c r="Y11" s="2" t="str">
        <f t="shared" si="1"/>
        <v>S 41</v>
      </c>
      <c r="Z11" s="2" t="str">
        <f t="shared" si="1"/>
        <v>S 42</v>
      </c>
      <c r="AA11" s="2" t="str">
        <f t="shared" si="1"/>
        <v>S 42</v>
      </c>
      <c r="AB11" s="2" t="str">
        <f t="shared" si="1"/>
        <v>S 42</v>
      </c>
      <c r="AC11" s="2" t="str">
        <f t="shared" si="1"/>
        <v>S 42</v>
      </c>
      <c r="AD11" s="2" t="str">
        <f t="shared" si="1"/>
        <v>S 42</v>
      </c>
      <c r="AE11" s="2" t="str">
        <f t="shared" si="1"/>
        <v>S 42</v>
      </c>
      <c r="AF11" s="2" t="str">
        <f t="shared" si="1"/>
        <v>S 42</v>
      </c>
      <c r="AG11" s="2" t="str">
        <f t="shared" si="1"/>
        <v>S 43</v>
      </c>
      <c r="AH11" s="2" t="str">
        <f t="shared" si="1"/>
        <v>S 43</v>
      </c>
      <c r="AI11" s="2" t="str">
        <f t="shared" si="1"/>
        <v>S 43</v>
      </c>
      <c r="AJ11" s="2" t="str">
        <f t="shared" si="1"/>
        <v>S 43</v>
      </c>
      <c r="AK11" s="2" t="str">
        <f t="shared" si="1"/>
        <v>S 43</v>
      </c>
      <c r="AL11" s="2" t="str">
        <f t="shared" si="1"/>
        <v>S 43</v>
      </c>
      <c r="AM11" s="2" t="str">
        <f t="shared" si="1"/>
        <v>S 43</v>
      </c>
      <c r="AN11" s="2" t="str">
        <f t="shared" si="1"/>
        <v>S 44</v>
      </c>
      <c r="AO11" s="2" t="str">
        <f t="shared" si="1"/>
        <v>S 44</v>
      </c>
      <c r="AP11" s="42" t="str">
        <f t="shared" si="1"/>
        <v>S 44</v>
      </c>
      <c r="AQ11" s="27"/>
      <c r="AR11" s="27"/>
      <c r="AS11" s="27"/>
      <c r="AT11" s="27"/>
      <c r="AU11" s="27"/>
      <c r="AV11" s="27"/>
      <c r="AW11" s="27"/>
      <c r="AX11" s="27"/>
      <c r="AY11" s="27"/>
      <c r="AZ11" s="29"/>
      <c r="BA11" s="27"/>
      <c r="BB11" s="27"/>
      <c r="BC11" s="29"/>
      <c r="BD11" s="27"/>
    </row>
    <row r="12" spans="1:56" ht="18.649999999999999" customHeight="1" thickBot="1" x14ac:dyDescent="0.4">
      <c r="A12" s="27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3">
        <f t="shared" ref="L12:AL12" si="2">DAY(L6)</f>
        <v>1</v>
      </c>
      <c r="M12" s="3">
        <f t="shared" si="2"/>
        <v>2</v>
      </c>
      <c r="N12" s="3">
        <f t="shared" si="2"/>
        <v>3</v>
      </c>
      <c r="O12" s="3">
        <f t="shared" si="2"/>
        <v>4</v>
      </c>
      <c r="P12" s="3">
        <f t="shared" si="2"/>
        <v>5</v>
      </c>
      <c r="Q12" s="3">
        <f t="shared" si="2"/>
        <v>6</v>
      </c>
      <c r="R12" s="3">
        <f t="shared" si="2"/>
        <v>7</v>
      </c>
      <c r="S12" s="3">
        <f t="shared" si="2"/>
        <v>8</v>
      </c>
      <c r="T12" s="3">
        <f t="shared" si="2"/>
        <v>9</v>
      </c>
      <c r="U12" s="3">
        <f t="shared" si="2"/>
        <v>10</v>
      </c>
      <c r="V12" s="3">
        <f t="shared" si="2"/>
        <v>11</v>
      </c>
      <c r="W12" s="3">
        <f t="shared" si="2"/>
        <v>12</v>
      </c>
      <c r="X12" s="3">
        <f t="shared" si="2"/>
        <v>13</v>
      </c>
      <c r="Y12" s="3">
        <f t="shared" si="2"/>
        <v>14</v>
      </c>
      <c r="Z12" s="3">
        <f t="shared" si="2"/>
        <v>15</v>
      </c>
      <c r="AA12" s="3">
        <f t="shared" si="2"/>
        <v>16</v>
      </c>
      <c r="AB12" s="3">
        <f t="shared" si="2"/>
        <v>17</v>
      </c>
      <c r="AC12" s="3">
        <f t="shared" si="2"/>
        <v>18</v>
      </c>
      <c r="AD12" s="3">
        <f t="shared" si="2"/>
        <v>19</v>
      </c>
      <c r="AE12" s="3">
        <f t="shared" si="2"/>
        <v>20</v>
      </c>
      <c r="AF12" s="3">
        <f t="shared" si="2"/>
        <v>21</v>
      </c>
      <c r="AG12" s="3">
        <f t="shared" si="2"/>
        <v>22</v>
      </c>
      <c r="AH12" s="3">
        <f t="shared" si="2"/>
        <v>23</v>
      </c>
      <c r="AI12" s="3">
        <f t="shared" si="2"/>
        <v>24</v>
      </c>
      <c r="AJ12" s="3">
        <f t="shared" si="2"/>
        <v>25</v>
      </c>
      <c r="AK12" s="3">
        <f t="shared" si="2"/>
        <v>26</v>
      </c>
      <c r="AL12" s="3">
        <f t="shared" si="2"/>
        <v>27</v>
      </c>
      <c r="AM12" s="3">
        <f>IFERROR(DAY(AM6),"")</f>
        <v>28</v>
      </c>
      <c r="AN12" s="3">
        <f>IFERROR(DAY(AN6),"")</f>
        <v>29</v>
      </c>
      <c r="AO12" s="3">
        <f>IFERROR(DAY(AO6),"")</f>
        <v>30</v>
      </c>
      <c r="AP12" s="44">
        <f>IFERROR(DAY(AP6),"")</f>
        <v>31</v>
      </c>
      <c r="AQ12" s="27"/>
      <c r="AR12" s="27"/>
      <c r="AS12" s="27"/>
      <c r="AT12" s="27"/>
      <c r="AU12" s="27"/>
      <c r="AV12" s="27"/>
      <c r="AW12" s="27"/>
      <c r="AX12" s="27"/>
      <c r="AY12" s="27"/>
      <c r="AZ12" s="29"/>
      <c r="BA12" s="27"/>
      <c r="BB12" s="27"/>
      <c r="BC12" s="29"/>
      <c r="BD12" s="27"/>
    </row>
    <row r="13" spans="1:56" ht="29.5" thickBot="1" x14ac:dyDescent="0.4">
      <c r="A13" s="81" t="s">
        <v>53</v>
      </c>
      <c r="B13" s="81" t="s">
        <v>0</v>
      </c>
      <c r="C13" s="81" t="s">
        <v>1</v>
      </c>
      <c r="D13" s="82" t="s">
        <v>2</v>
      </c>
      <c r="E13" s="82" t="s">
        <v>3</v>
      </c>
      <c r="F13" s="81" t="s">
        <v>4</v>
      </c>
      <c r="G13" s="83" t="s">
        <v>5</v>
      </c>
      <c r="H13" s="84" t="s">
        <v>60</v>
      </c>
      <c r="I13" s="85" t="s">
        <v>6</v>
      </c>
      <c r="J13" s="86" t="s">
        <v>58</v>
      </c>
      <c r="K13" s="87" t="s">
        <v>59</v>
      </c>
      <c r="L13" s="4">
        <f t="shared" ref="L13:AP13" si="3">IFERROR(WEEKDAY(L6),"")</f>
        <v>2</v>
      </c>
      <c r="M13" s="4">
        <f t="shared" si="3"/>
        <v>3</v>
      </c>
      <c r="N13" s="4">
        <f t="shared" si="3"/>
        <v>4</v>
      </c>
      <c r="O13" s="4">
        <f t="shared" si="3"/>
        <v>5</v>
      </c>
      <c r="P13" s="4">
        <f t="shared" si="3"/>
        <v>6</v>
      </c>
      <c r="Q13" s="4">
        <f t="shared" si="3"/>
        <v>7</v>
      </c>
      <c r="R13" s="4">
        <f t="shared" si="3"/>
        <v>1</v>
      </c>
      <c r="S13" s="4">
        <f t="shared" si="3"/>
        <v>2</v>
      </c>
      <c r="T13" s="4">
        <f t="shared" si="3"/>
        <v>3</v>
      </c>
      <c r="U13" s="4">
        <f t="shared" si="3"/>
        <v>4</v>
      </c>
      <c r="V13" s="4">
        <f t="shared" si="3"/>
        <v>5</v>
      </c>
      <c r="W13" s="4">
        <f t="shared" si="3"/>
        <v>6</v>
      </c>
      <c r="X13" s="4">
        <f t="shared" si="3"/>
        <v>7</v>
      </c>
      <c r="Y13" s="4">
        <f t="shared" si="3"/>
        <v>1</v>
      </c>
      <c r="Z13" s="4">
        <f t="shared" si="3"/>
        <v>2</v>
      </c>
      <c r="AA13" s="4">
        <f t="shared" si="3"/>
        <v>3</v>
      </c>
      <c r="AB13" s="4">
        <f t="shared" si="3"/>
        <v>4</v>
      </c>
      <c r="AC13" s="4">
        <f t="shared" si="3"/>
        <v>5</v>
      </c>
      <c r="AD13" s="4">
        <f t="shared" si="3"/>
        <v>6</v>
      </c>
      <c r="AE13" s="4">
        <f t="shared" si="3"/>
        <v>7</v>
      </c>
      <c r="AF13" s="4">
        <f t="shared" si="3"/>
        <v>1</v>
      </c>
      <c r="AG13" s="4">
        <f t="shared" si="3"/>
        <v>2</v>
      </c>
      <c r="AH13" s="4">
        <f t="shared" si="3"/>
        <v>3</v>
      </c>
      <c r="AI13" s="4">
        <f t="shared" si="3"/>
        <v>4</v>
      </c>
      <c r="AJ13" s="4">
        <f t="shared" si="3"/>
        <v>5</v>
      </c>
      <c r="AK13" s="4">
        <f t="shared" si="3"/>
        <v>6</v>
      </c>
      <c r="AL13" s="4">
        <f t="shared" si="3"/>
        <v>7</v>
      </c>
      <c r="AM13" s="4">
        <f t="shared" si="3"/>
        <v>1</v>
      </c>
      <c r="AN13" s="4">
        <f t="shared" si="3"/>
        <v>2</v>
      </c>
      <c r="AO13" s="4">
        <f t="shared" si="3"/>
        <v>3</v>
      </c>
      <c r="AP13" s="43">
        <f t="shared" si="3"/>
        <v>4</v>
      </c>
      <c r="AQ13" s="27"/>
      <c r="AR13" s="81" t="s">
        <v>24</v>
      </c>
      <c r="AS13" s="81" t="s">
        <v>20</v>
      </c>
      <c r="AT13" s="81" t="s">
        <v>21</v>
      </c>
      <c r="AU13" s="81" t="s">
        <v>25</v>
      </c>
      <c r="AV13" s="81" t="s">
        <v>26</v>
      </c>
      <c r="AW13" s="81" t="s">
        <v>27</v>
      </c>
      <c r="AX13" s="81" t="s">
        <v>28</v>
      </c>
      <c r="AY13" s="81" t="s">
        <v>29</v>
      </c>
      <c r="AZ13" s="83" t="s">
        <v>30</v>
      </c>
      <c r="BA13" s="81" t="s">
        <v>31</v>
      </c>
      <c r="BB13" s="81" t="s">
        <v>32</v>
      </c>
      <c r="BC13" s="41" t="s">
        <v>54</v>
      </c>
      <c r="BD13" s="81" t="s">
        <v>56</v>
      </c>
    </row>
    <row r="14" spans="1:56" ht="20.149999999999999" customHeight="1" x14ac:dyDescent="0.35">
      <c r="A14" s="5" t="str">
        <f>IF(Tableau42710141617202124[[#This Row],[N°]]="","",1)</f>
        <v/>
      </c>
      <c r="B14" s="30"/>
      <c r="C14" s="10" t="str">
        <f t="shared" ref="C14:C43" ca="1" si="4">IFERROR(IF(OFFSET($B14,-1,0)=$B14,OFFSET(C14,-1,0),INDEX(config_Colonne_Nom,MATCH($B14,config_Colonne_N_,0))),"")</f>
        <v/>
      </c>
      <c r="D14" s="11" t="str">
        <f t="shared" ref="D14:D43" ca="1" si="5">IF(C14="","",IF(D14&lt;"",D14,NOW()))</f>
        <v/>
      </c>
      <c r="E14" s="15" t="str">
        <f ca="1">IFERROR(YEAR(Tableau42710141617202124[[#This Row],[Date]])&amp;"/"&amp;TEXT(Tableau42710141617202124[[#This Row],[Date]],"mmmm"),"")</f>
        <v/>
      </c>
      <c r="F14" s="100">
        <f t="shared" ref="F14:F43" ca="1" si="6">SUMPRODUCT(Acompte_Colonne_Montant*(Acompte_Colonne_Nom_employer=C14)*((Acompte_Colonne_N__mois="2018/octobre")))</f>
        <v>0</v>
      </c>
      <c r="G14" s="15">
        <f>Tableau42710141617202124[[#This Row],[/]]+Tableau42710141617202124[[#This Row],[X]]</f>
        <v>0</v>
      </c>
      <c r="H14" s="15">
        <f t="shared" ref="H14:H43" si="7">IFERROR(COUNTIF(L14:AP14,"INT"),"")</f>
        <v>0</v>
      </c>
      <c r="I14" s="15">
        <f t="shared" ref="I14:I43" si="8">IFERROR(COUNTIF(L14:AP14,"ABS"),"")</f>
        <v>0</v>
      </c>
      <c r="J14" s="15">
        <f t="shared" ref="J14:J43" si="9">COUNTIF(L14:AP14,"/")/2</f>
        <v>0</v>
      </c>
      <c r="K14" s="15">
        <f t="shared" ref="K14:K43" si="10">COUNTIF(L14:AP14,"X")</f>
        <v>0</v>
      </c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27"/>
      <c r="AR14" s="7">
        <f>IF(Tableau84913151819222326[N° employer]="","",1)</f>
        <v>1</v>
      </c>
      <c r="AS14" s="7">
        <f>Octobre!B14</f>
        <v>0</v>
      </c>
      <c r="AT14" s="17" t="str">
        <f t="shared" ref="AT14:AT43" ca="1" si="11">IFERROR(IF(OFFSET($AS14,-1,0)=$AS14,OFFSET(AT14,-1,0),INDEX(config_Colonne_Nom,MATCH($AS14,config_Colonne_N_,0))),"")</f>
        <v/>
      </c>
      <c r="AU14" s="18" t="str">
        <f t="shared" ref="AU14:AU43" ca="1" si="12">IF(AT14="","",IF(AU14&lt;"",AU14,NOW()))</f>
        <v/>
      </c>
      <c r="AV14" s="19" t="str">
        <f ca="1">IFERROR(YEAR(Tableau84913151819222326[Date de paiement])&amp;"/"&amp;TEXT(Tableau84913151819222326[Date de paiement],"mmmm"),"")</f>
        <v/>
      </c>
      <c r="AW14" s="20" t="str">
        <f t="shared" ref="AW14:AW43" ca="1" si="13">IFERROR(IF(OFFSET($AS14,-1,0)=$AS14,OFFSET(AX14,-1,0),INDEX(config_Colonne_Montant_journee,MATCH($AS14,config_Colonne_N_,0))),"")</f>
        <v/>
      </c>
      <c r="AX14" s="19" t="str">
        <f ca="1">IFERROR(IF(OFFSET($AS14,-1,0)=$AS14,OFFSET(AX14,-1,0),INDEX(Mois_Octobre_Totale,MATCH($AS14,Tableau42710141617202124[N°],0))),"")</f>
        <v/>
      </c>
      <c r="AY14" s="21" t="str">
        <f ca="1">IFERROR(SUM(Tableau84913151819222326[Montant Journée]*Tableau84913151819222326[Journée travaillée]),"")</f>
        <v/>
      </c>
      <c r="AZ14" s="21">
        <f t="shared" ref="AZ14:AZ43" ca="1" si="14">SUMPRODUCT(Acompte_Colonne_Montant*(Acompte_Colonne_Nom_employer=AT14)*((Acompte_Colonne_N__mois="2018/octobre")))</f>
        <v>0</v>
      </c>
      <c r="BA14" s="28"/>
      <c r="BB14" s="25">
        <f ca="1">SUM(Tableau84913151819222326[[#This Row],[Total mensuel]],-Tableau84913151819222326[[#This Row],[Acompte versé]],-Tableau84913151819222326[[#This Row],[Salaire]])</f>
        <v>0</v>
      </c>
      <c r="BC14" s="51">
        <f ca="1">SUMPRODUCT(Tableau849131518192223[TOTAL]*(Tableau849131518192223[Nom employer]=AT14)*((Tableau849131518192223[Paiement du mois]="2018/septembre")))</f>
        <v>0</v>
      </c>
      <c r="BD14" s="26">
        <f ca="1">IFERROR(SUM(Tableau84913151819222326[[#This Row],[Restant dû]]+Tableau84913151819222326[[#This Row],[Restant du mois dernier]]),"")</f>
        <v>0</v>
      </c>
    </row>
    <row r="15" spans="1:56" ht="20.149999999999999" customHeight="1" x14ac:dyDescent="0.35">
      <c r="A15" s="88" t="str">
        <f>IFERROR(IF(Tableau42710141617202124[N°]="","",A14+1),"")</f>
        <v/>
      </c>
      <c r="B15" s="89"/>
      <c r="C15" s="90" t="str">
        <f t="shared" ca="1" si="4"/>
        <v/>
      </c>
      <c r="D15" s="91" t="str">
        <f t="shared" ca="1" si="5"/>
        <v/>
      </c>
      <c r="E15" s="83" t="str">
        <f ca="1">IFERROR(YEAR(Tableau42710141617202124[[#This Row],[Date]])&amp;"/"&amp;TEXT(Tableau42710141617202124[[#This Row],[Date]],"mmmm"),"")</f>
        <v/>
      </c>
      <c r="F15" s="102">
        <f t="shared" ca="1" si="6"/>
        <v>0</v>
      </c>
      <c r="G15" s="83">
        <f>Tableau42710141617202124[[#This Row],[/]]+Tableau42710141617202124[[#This Row],[X]]</f>
        <v>0</v>
      </c>
      <c r="H15" s="83">
        <f t="shared" si="7"/>
        <v>0</v>
      </c>
      <c r="I15" s="83">
        <f t="shared" si="8"/>
        <v>0</v>
      </c>
      <c r="J15" s="83">
        <f t="shared" si="9"/>
        <v>0</v>
      </c>
      <c r="K15" s="83">
        <f t="shared" si="10"/>
        <v>0</v>
      </c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27"/>
      <c r="AR15" s="7">
        <f>IFERROR(IF(Tableau84913151819222326[N° employer]="","",AR14+1),"")</f>
        <v>2</v>
      </c>
      <c r="AS15" s="7">
        <f>Octobre!B15</f>
        <v>0</v>
      </c>
      <c r="AT15" s="17" t="str">
        <f t="shared" ca="1" si="11"/>
        <v/>
      </c>
      <c r="AU15" s="18" t="str">
        <f t="shared" ca="1" si="12"/>
        <v/>
      </c>
      <c r="AV15" s="19" t="str">
        <f ca="1">IFERROR(YEAR(Tableau84913151819222326[Date de paiement])&amp;"/"&amp;TEXT(Tableau84913151819222326[Date de paiement],"mmmm"),"")</f>
        <v/>
      </c>
      <c r="AW15" s="20" t="str">
        <f t="shared" ca="1" si="13"/>
        <v/>
      </c>
      <c r="AX15" s="19" t="str">
        <f ca="1">IFERROR(IF(OFFSET($AS15,-1,0)=$AS15,OFFSET(AX15,-1,0),INDEX(Mois_Octobre_Totale,MATCH($AS15,Tableau42710141617202124[N°],0))),"")</f>
        <v/>
      </c>
      <c r="AY15" s="21" t="str">
        <f ca="1">IFERROR(SUM(Tableau84913151819222326[Montant Journée]*Tableau84913151819222326[Journée travaillée]),"")</f>
        <v/>
      </c>
      <c r="AZ15" s="21">
        <f t="shared" ca="1" si="14"/>
        <v>0</v>
      </c>
      <c r="BA15" s="28"/>
      <c r="BB15" s="25">
        <f ca="1">SUM(Tableau84913151819222326[[#This Row],[Total mensuel]],-Tableau84913151819222326[[#This Row],[Acompte versé]],-Tableau84913151819222326[[#This Row],[Salaire]])</f>
        <v>0</v>
      </c>
      <c r="BC15" s="51">
        <f ca="1">SUMPRODUCT(Tableau849131518192223[TOTAL]*(Tableau849131518192223[Nom employer]=AT15)*((Tableau849131518192223[Paiement du mois]="2018/septembre")))</f>
        <v>0</v>
      </c>
      <c r="BD15" s="26">
        <f ca="1">IFERROR(SUM(Tableau84913151819222326[[#This Row],[Restant dû]]+Tableau84913151819222326[[#This Row],[Restant du mois dernier]]),"")</f>
        <v>0</v>
      </c>
    </row>
    <row r="16" spans="1:56" ht="20.149999999999999" customHeight="1" x14ac:dyDescent="0.35">
      <c r="A16" s="6" t="str">
        <f>IFERROR(IF(Tableau42710141617202124[N°]="","",A15+1),"")</f>
        <v/>
      </c>
      <c r="B16" s="30"/>
      <c r="C16" s="16" t="str">
        <f t="shared" ca="1" si="4"/>
        <v/>
      </c>
      <c r="D16" s="15" t="str">
        <f t="shared" ca="1" si="5"/>
        <v/>
      </c>
      <c r="E16" s="15" t="str">
        <f ca="1">IFERROR(YEAR(Tableau42710141617202124[[#This Row],[Date]])&amp;"/"&amp;TEXT(Tableau42710141617202124[[#This Row],[Date]],"mmmm"),"")</f>
        <v/>
      </c>
      <c r="F16" s="100">
        <f t="shared" ca="1" si="6"/>
        <v>0</v>
      </c>
      <c r="G16" s="15">
        <f>Tableau42710141617202124[[#This Row],[/]]+Tableau42710141617202124[[#This Row],[X]]</f>
        <v>0</v>
      </c>
      <c r="H16" s="15">
        <f t="shared" si="7"/>
        <v>0</v>
      </c>
      <c r="I16" s="15">
        <f t="shared" si="8"/>
        <v>0</v>
      </c>
      <c r="J16" s="15">
        <f t="shared" si="9"/>
        <v>0</v>
      </c>
      <c r="K16" s="15">
        <f t="shared" si="10"/>
        <v>0</v>
      </c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27"/>
      <c r="AR16" s="7">
        <f>IFERROR(IF(Tableau84913151819222326[N° employer]="","",AR15+1),"")</f>
        <v>3</v>
      </c>
      <c r="AS16" s="7">
        <f>Octobre!B16</f>
        <v>0</v>
      </c>
      <c r="AT16" s="17" t="str">
        <f t="shared" ca="1" si="11"/>
        <v/>
      </c>
      <c r="AU16" s="18" t="str">
        <f t="shared" ca="1" si="12"/>
        <v/>
      </c>
      <c r="AV16" s="19" t="str">
        <f ca="1">IFERROR(YEAR(Tableau84913151819222326[Date de paiement])&amp;"/"&amp;TEXT(Tableau84913151819222326[Date de paiement],"mmmm"),"")</f>
        <v/>
      </c>
      <c r="AW16" s="20" t="str">
        <f t="shared" ca="1" si="13"/>
        <v/>
      </c>
      <c r="AX16" s="19" t="str">
        <f ca="1">IFERROR(IF(OFFSET($AS16,-1,0)=$AS16,OFFSET(AX16,-1,0),INDEX(Mois_Octobre_Totale,MATCH($AS16,Tableau42710141617202124[N°],0))),"")</f>
        <v/>
      </c>
      <c r="AY16" s="21" t="str">
        <f ca="1">IFERROR(SUM(Tableau84913151819222326[Montant Journée]*Tableau84913151819222326[Journée travaillée]),"")</f>
        <v/>
      </c>
      <c r="AZ16" s="21">
        <f t="shared" ca="1" si="14"/>
        <v>0</v>
      </c>
      <c r="BA16" s="28"/>
      <c r="BB16" s="25">
        <f ca="1">SUM(Tableau84913151819222326[[#This Row],[Total mensuel]],-Tableau84913151819222326[[#This Row],[Acompte versé]],-Tableau84913151819222326[[#This Row],[Salaire]])</f>
        <v>0</v>
      </c>
      <c r="BC16" s="51">
        <f ca="1">SUMPRODUCT(Tableau849131518192223[TOTAL]*(Tableau849131518192223[Nom employer]=AT16)*((Tableau849131518192223[Paiement du mois]="2018/septembre")))</f>
        <v>0</v>
      </c>
      <c r="BD16" s="26">
        <f ca="1">IFERROR(SUM(Tableau84913151819222326[[#This Row],[Restant dû]]+Tableau84913151819222326[[#This Row],[Restant du mois dernier]]),"")</f>
        <v>0</v>
      </c>
    </row>
    <row r="17" spans="1:56" ht="20.149999999999999" customHeight="1" x14ac:dyDescent="0.35">
      <c r="A17" s="6" t="str">
        <f>IFERROR(IF(Tableau42710141617202124[N°]="","",A16+1),"")</f>
        <v/>
      </c>
      <c r="B17" s="30"/>
      <c r="C17" s="16" t="str">
        <f t="shared" ca="1" si="4"/>
        <v/>
      </c>
      <c r="D17" s="15" t="str">
        <f t="shared" ca="1" si="5"/>
        <v/>
      </c>
      <c r="E17" s="15" t="str">
        <f ca="1">IFERROR(YEAR(Tableau42710141617202124[[#This Row],[Date]])&amp;"/"&amp;TEXT(Tableau42710141617202124[[#This Row],[Date]],"mmmm"),"")</f>
        <v/>
      </c>
      <c r="F17" s="100">
        <f t="shared" ca="1" si="6"/>
        <v>0</v>
      </c>
      <c r="G17" s="15">
        <f>Tableau42710141617202124[[#This Row],[/]]+Tableau42710141617202124[[#This Row],[X]]</f>
        <v>0</v>
      </c>
      <c r="H17" s="15">
        <f t="shared" si="7"/>
        <v>0</v>
      </c>
      <c r="I17" s="15">
        <f t="shared" si="8"/>
        <v>0</v>
      </c>
      <c r="J17" s="15">
        <f t="shared" si="9"/>
        <v>0</v>
      </c>
      <c r="K17" s="15">
        <f t="shared" si="10"/>
        <v>0</v>
      </c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27"/>
      <c r="AR17" s="7">
        <f>IFERROR(IF(Tableau84913151819222326[N° employer]="","",AR16+1),"")</f>
        <v>4</v>
      </c>
      <c r="AS17" s="7">
        <f>Octobre!B17</f>
        <v>0</v>
      </c>
      <c r="AT17" s="17" t="str">
        <f t="shared" ca="1" si="11"/>
        <v/>
      </c>
      <c r="AU17" s="18" t="str">
        <f t="shared" ca="1" si="12"/>
        <v/>
      </c>
      <c r="AV17" s="19" t="str">
        <f ca="1">IFERROR(YEAR(Tableau84913151819222326[Date de paiement])&amp;"/"&amp;TEXT(Tableau84913151819222326[Date de paiement],"mmmm"),"")</f>
        <v/>
      </c>
      <c r="AW17" s="20" t="str">
        <f t="shared" ca="1" si="13"/>
        <v/>
      </c>
      <c r="AX17" s="19" t="str">
        <f ca="1">IFERROR(IF(OFFSET($AS17,-1,0)=$AS17,OFFSET(AX17,-1,0),INDEX(Mois_Octobre_Totale,MATCH($AS17,Tableau42710141617202124[N°],0))),"")</f>
        <v/>
      </c>
      <c r="AY17" s="21" t="str">
        <f ca="1">IFERROR(SUM(Tableau84913151819222326[Montant Journée]*Tableau84913151819222326[Journée travaillée]),"")</f>
        <v/>
      </c>
      <c r="AZ17" s="21">
        <f t="shared" ca="1" si="14"/>
        <v>0</v>
      </c>
      <c r="BA17" s="28"/>
      <c r="BB17" s="25">
        <f ca="1">SUM(Tableau84913151819222326[[#This Row],[Total mensuel]],-Tableau84913151819222326[[#This Row],[Acompte versé]],-Tableau84913151819222326[[#This Row],[Salaire]])</f>
        <v>0</v>
      </c>
      <c r="BC17" s="51">
        <f ca="1">SUMPRODUCT(Tableau849131518192223[TOTAL]*(Tableau849131518192223[Nom employer]=AT17)*((Tableau849131518192223[Paiement du mois]="2018/septembre")))</f>
        <v>0</v>
      </c>
      <c r="BD17" s="26">
        <f ca="1">IFERROR(SUM(Tableau84913151819222326[[#This Row],[Restant dû]]+Tableau84913151819222326[[#This Row],[Restant du mois dernier]]),"")</f>
        <v>0</v>
      </c>
    </row>
    <row r="18" spans="1:56" ht="20.149999999999999" customHeight="1" x14ac:dyDescent="0.35">
      <c r="A18" s="6" t="str">
        <f>IFERROR(IF(Tableau42710141617202124[N°]="","",A17+1),"")</f>
        <v/>
      </c>
      <c r="B18" s="30"/>
      <c r="C18" s="16" t="str">
        <f t="shared" ca="1" si="4"/>
        <v/>
      </c>
      <c r="D18" s="15" t="str">
        <f t="shared" ca="1" si="5"/>
        <v/>
      </c>
      <c r="E18" s="15" t="str">
        <f ca="1">IFERROR(YEAR(Tableau42710141617202124[[#This Row],[Date]])&amp;"/"&amp;TEXT(Tableau42710141617202124[[#This Row],[Date]],"mmmm"),"")</f>
        <v/>
      </c>
      <c r="F18" s="100">
        <f t="shared" ca="1" si="6"/>
        <v>0</v>
      </c>
      <c r="G18" s="15">
        <f>Tableau42710141617202124[[#This Row],[/]]+Tableau42710141617202124[[#This Row],[X]]</f>
        <v>0</v>
      </c>
      <c r="H18" s="15">
        <f t="shared" si="7"/>
        <v>0</v>
      </c>
      <c r="I18" s="15">
        <f t="shared" si="8"/>
        <v>0</v>
      </c>
      <c r="J18" s="15">
        <f t="shared" si="9"/>
        <v>0</v>
      </c>
      <c r="K18" s="15">
        <f t="shared" si="10"/>
        <v>0</v>
      </c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27"/>
      <c r="AR18" s="7">
        <f>IFERROR(IF(Tableau84913151819222326[N° employer]="","",AR17+1),"")</f>
        <v>5</v>
      </c>
      <c r="AS18" s="7">
        <f>Octobre!B18</f>
        <v>0</v>
      </c>
      <c r="AT18" s="17" t="str">
        <f t="shared" ca="1" si="11"/>
        <v/>
      </c>
      <c r="AU18" s="18" t="str">
        <f t="shared" ca="1" si="12"/>
        <v/>
      </c>
      <c r="AV18" s="19" t="str">
        <f ca="1">IFERROR(YEAR(Tableau84913151819222326[Date de paiement])&amp;"/"&amp;TEXT(Tableau84913151819222326[Date de paiement],"mmmm"),"")</f>
        <v/>
      </c>
      <c r="AW18" s="20" t="str">
        <f t="shared" ca="1" si="13"/>
        <v/>
      </c>
      <c r="AX18" s="19" t="str">
        <f ca="1">IFERROR(IF(OFFSET($AS18,-1,0)=$AS18,OFFSET(AX18,-1,0),INDEX(Mois_Octobre_Totale,MATCH($AS18,Tableau42710141617202124[N°],0))),"")</f>
        <v/>
      </c>
      <c r="AY18" s="21" t="str">
        <f ca="1">IFERROR(SUM(Tableau84913151819222326[Montant Journée]*Tableau84913151819222326[Journée travaillée]),"")</f>
        <v/>
      </c>
      <c r="AZ18" s="21">
        <f t="shared" ca="1" si="14"/>
        <v>0</v>
      </c>
      <c r="BA18" s="28"/>
      <c r="BB18" s="25">
        <f ca="1">SUM(Tableau84913151819222326[[#This Row],[Total mensuel]],-Tableau84913151819222326[[#This Row],[Acompte versé]],-Tableau84913151819222326[[#This Row],[Salaire]])</f>
        <v>0</v>
      </c>
      <c r="BC18" s="51">
        <f ca="1">SUMPRODUCT(Tableau849131518192223[TOTAL]*(Tableau849131518192223[Nom employer]=AT18)*((Tableau849131518192223[Paiement du mois]="2018/septembre")))</f>
        <v>0</v>
      </c>
      <c r="BD18" s="26">
        <f ca="1">IFERROR(SUM(Tableau84913151819222326[[#This Row],[Restant dû]]+Tableau84913151819222326[[#This Row],[Restant du mois dernier]]),"")</f>
        <v>0</v>
      </c>
    </row>
    <row r="19" spans="1:56" ht="20.149999999999999" customHeight="1" x14ac:dyDescent="0.35">
      <c r="A19" s="6" t="str">
        <f>IFERROR(IF(Tableau42710141617202124[N°]="","",A18+1),"")</f>
        <v/>
      </c>
      <c r="B19" s="30"/>
      <c r="C19" s="16" t="str">
        <f t="shared" ca="1" si="4"/>
        <v/>
      </c>
      <c r="D19" s="15" t="str">
        <f t="shared" ca="1" si="5"/>
        <v/>
      </c>
      <c r="E19" s="15" t="str">
        <f ca="1">IFERROR(YEAR(Tableau42710141617202124[[#This Row],[Date]])&amp;"/"&amp;TEXT(Tableau42710141617202124[[#This Row],[Date]],"mmmm"),"")</f>
        <v/>
      </c>
      <c r="F19" s="100">
        <f t="shared" ca="1" si="6"/>
        <v>0</v>
      </c>
      <c r="G19" s="15">
        <f>Tableau42710141617202124[[#This Row],[/]]+Tableau42710141617202124[[#This Row],[X]]</f>
        <v>0</v>
      </c>
      <c r="H19" s="15">
        <f t="shared" si="7"/>
        <v>0</v>
      </c>
      <c r="I19" s="15">
        <f t="shared" si="8"/>
        <v>0</v>
      </c>
      <c r="J19" s="15">
        <f t="shared" si="9"/>
        <v>0</v>
      </c>
      <c r="K19" s="15">
        <f t="shared" si="10"/>
        <v>0</v>
      </c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27"/>
      <c r="AR19" s="7">
        <f>IFERROR(IF(Tableau84913151819222326[N° employer]="","",AR18+1),"")</f>
        <v>6</v>
      </c>
      <c r="AS19" s="7">
        <f>Octobre!B19</f>
        <v>0</v>
      </c>
      <c r="AT19" s="17" t="str">
        <f t="shared" ca="1" si="11"/>
        <v/>
      </c>
      <c r="AU19" s="18" t="str">
        <f t="shared" ca="1" si="12"/>
        <v/>
      </c>
      <c r="AV19" s="19" t="str">
        <f ca="1">IFERROR(YEAR(Tableau84913151819222326[Date de paiement])&amp;"/"&amp;TEXT(Tableau84913151819222326[Date de paiement],"mmmm"),"")</f>
        <v/>
      </c>
      <c r="AW19" s="20" t="str">
        <f t="shared" ca="1" si="13"/>
        <v/>
      </c>
      <c r="AX19" s="19" t="str">
        <f ca="1">IFERROR(IF(OFFSET($AS19,-1,0)=$AS19,OFFSET(AX19,-1,0),INDEX(Mois_Octobre_Totale,MATCH($AS19,Tableau42710141617202124[N°],0))),"")</f>
        <v/>
      </c>
      <c r="AY19" s="21" t="str">
        <f ca="1">IFERROR(SUM(Tableau84913151819222326[Montant Journée]*Tableau84913151819222326[Journée travaillée]),"")</f>
        <v/>
      </c>
      <c r="AZ19" s="21">
        <f t="shared" ca="1" si="14"/>
        <v>0</v>
      </c>
      <c r="BA19" s="28"/>
      <c r="BB19" s="25">
        <f ca="1">SUM(Tableau84913151819222326[[#This Row],[Total mensuel]],-Tableau84913151819222326[[#This Row],[Acompte versé]],-Tableau84913151819222326[[#This Row],[Salaire]])</f>
        <v>0</v>
      </c>
      <c r="BC19" s="51">
        <f ca="1">SUMPRODUCT(Tableau849131518192223[TOTAL]*(Tableau849131518192223[Nom employer]=AT19)*((Tableau849131518192223[Paiement du mois]="2018/septembre")))</f>
        <v>0</v>
      </c>
      <c r="BD19" s="26">
        <f ca="1">IFERROR(SUM(Tableau84913151819222326[[#This Row],[Restant dû]]+Tableau84913151819222326[[#This Row],[Restant du mois dernier]]),"")</f>
        <v>0</v>
      </c>
    </row>
    <row r="20" spans="1:56" ht="20.149999999999999" customHeight="1" x14ac:dyDescent="0.35">
      <c r="A20" s="6" t="str">
        <f>IFERROR(IF(Tableau42710141617202124[N°]="","",A19+1),"")</f>
        <v/>
      </c>
      <c r="B20" s="30"/>
      <c r="C20" s="16" t="str">
        <f t="shared" ca="1" si="4"/>
        <v/>
      </c>
      <c r="D20" s="15" t="str">
        <f t="shared" ca="1" si="5"/>
        <v/>
      </c>
      <c r="E20" s="15" t="str">
        <f ca="1">IFERROR(YEAR(Tableau42710141617202124[[#This Row],[Date]])&amp;"/"&amp;TEXT(Tableau42710141617202124[[#This Row],[Date]],"mmmm"),"")</f>
        <v/>
      </c>
      <c r="F20" s="100">
        <f t="shared" ca="1" si="6"/>
        <v>0</v>
      </c>
      <c r="G20" s="15">
        <f>Tableau42710141617202124[[#This Row],[/]]+Tableau42710141617202124[[#This Row],[X]]</f>
        <v>0</v>
      </c>
      <c r="H20" s="15">
        <f t="shared" si="7"/>
        <v>0</v>
      </c>
      <c r="I20" s="15">
        <f t="shared" si="8"/>
        <v>0</v>
      </c>
      <c r="J20" s="15">
        <f t="shared" si="9"/>
        <v>0</v>
      </c>
      <c r="K20" s="15">
        <f t="shared" si="10"/>
        <v>0</v>
      </c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27"/>
      <c r="AR20" s="7">
        <f>IFERROR(IF(Tableau84913151819222326[N° employer]="","",AR19+1),"")</f>
        <v>7</v>
      </c>
      <c r="AS20" s="7">
        <f>Octobre!B20</f>
        <v>0</v>
      </c>
      <c r="AT20" s="17" t="str">
        <f t="shared" ca="1" si="11"/>
        <v/>
      </c>
      <c r="AU20" s="18" t="str">
        <f t="shared" ca="1" si="12"/>
        <v/>
      </c>
      <c r="AV20" s="19" t="str">
        <f ca="1">IFERROR(YEAR(Tableau84913151819222326[Date de paiement])&amp;"/"&amp;TEXT(Tableau84913151819222326[Date de paiement],"mmmm"),"")</f>
        <v/>
      </c>
      <c r="AW20" s="20" t="str">
        <f t="shared" ca="1" si="13"/>
        <v/>
      </c>
      <c r="AX20" s="19" t="str">
        <f ca="1">IFERROR(IF(OFFSET($AS20,-1,0)=$AS20,OFFSET(AX20,-1,0),INDEX(Mois_Octobre_Totale,MATCH($AS20,Tableau42710141617202124[N°],0))),"")</f>
        <v/>
      </c>
      <c r="AY20" s="21" t="str">
        <f ca="1">IFERROR(SUM(Tableau84913151819222326[Montant Journée]*Tableau84913151819222326[Journée travaillée]),"")</f>
        <v/>
      </c>
      <c r="AZ20" s="21">
        <f t="shared" ca="1" si="14"/>
        <v>0</v>
      </c>
      <c r="BA20" s="28"/>
      <c r="BB20" s="25">
        <f ca="1">SUM(Tableau84913151819222326[[#This Row],[Total mensuel]],-Tableau84913151819222326[[#This Row],[Acompte versé]],-Tableau84913151819222326[[#This Row],[Salaire]])</f>
        <v>0</v>
      </c>
      <c r="BC20" s="51">
        <f ca="1">SUMPRODUCT(Tableau849131518192223[TOTAL]*(Tableau849131518192223[Nom employer]=AT20)*((Tableau849131518192223[Paiement du mois]="2018/septembre")))</f>
        <v>0</v>
      </c>
      <c r="BD20" s="26">
        <f ca="1">IFERROR(SUM(Tableau84913151819222326[[#This Row],[Restant dû]]+Tableau84913151819222326[[#This Row],[Restant du mois dernier]]),"")</f>
        <v>0</v>
      </c>
    </row>
    <row r="21" spans="1:56" ht="20.149999999999999" customHeight="1" x14ac:dyDescent="0.35">
      <c r="A21" s="6" t="str">
        <f>IFERROR(IF(Tableau42710141617202124[N°]="","",A20+1),"")</f>
        <v/>
      </c>
      <c r="B21" s="30"/>
      <c r="C21" s="16" t="str">
        <f t="shared" ca="1" si="4"/>
        <v/>
      </c>
      <c r="D21" s="15" t="str">
        <f t="shared" ca="1" si="5"/>
        <v/>
      </c>
      <c r="E21" s="15" t="str">
        <f ca="1">IFERROR(YEAR(Tableau42710141617202124[[#This Row],[Date]])&amp;"/"&amp;TEXT(Tableau42710141617202124[[#This Row],[Date]],"mmmm"),"")</f>
        <v/>
      </c>
      <c r="F21" s="100">
        <f t="shared" ca="1" si="6"/>
        <v>0</v>
      </c>
      <c r="G21" s="15">
        <f>Tableau42710141617202124[[#This Row],[/]]+Tableau42710141617202124[[#This Row],[X]]</f>
        <v>0</v>
      </c>
      <c r="H21" s="15">
        <f t="shared" si="7"/>
        <v>0</v>
      </c>
      <c r="I21" s="15">
        <f t="shared" si="8"/>
        <v>0</v>
      </c>
      <c r="J21" s="15">
        <f t="shared" si="9"/>
        <v>0</v>
      </c>
      <c r="K21" s="15">
        <f t="shared" si="10"/>
        <v>0</v>
      </c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27"/>
      <c r="AR21" s="7">
        <f>IFERROR(IF(Tableau84913151819222326[N° employer]="","",AR20+1),"")</f>
        <v>8</v>
      </c>
      <c r="AS21" s="7">
        <f>Octobre!B21</f>
        <v>0</v>
      </c>
      <c r="AT21" s="17" t="str">
        <f t="shared" ca="1" si="11"/>
        <v/>
      </c>
      <c r="AU21" s="18" t="str">
        <f t="shared" ca="1" si="12"/>
        <v/>
      </c>
      <c r="AV21" s="19" t="str">
        <f ca="1">IFERROR(YEAR(Tableau84913151819222326[Date de paiement])&amp;"/"&amp;TEXT(Tableau84913151819222326[Date de paiement],"mmmm"),"")</f>
        <v/>
      </c>
      <c r="AW21" s="20" t="str">
        <f t="shared" ca="1" si="13"/>
        <v/>
      </c>
      <c r="AX21" s="19" t="str">
        <f ca="1">IFERROR(IF(OFFSET($AS21,-1,0)=$AS21,OFFSET(AX21,-1,0),INDEX(Mois_Octobre_Totale,MATCH($AS21,Tableau42710141617202124[N°],0))),"")</f>
        <v/>
      </c>
      <c r="AY21" s="21" t="str">
        <f ca="1">IFERROR(SUM(Tableau84913151819222326[Montant Journée]*Tableau84913151819222326[Journée travaillée]),"")</f>
        <v/>
      </c>
      <c r="AZ21" s="21">
        <f t="shared" ca="1" si="14"/>
        <v>0</v>
      </c>
      <c r="BA21" s="28"/>
      <c r="BB21" s="25">
        <f ca="1">SUM(Tableau84913151819222326[[#This Row],[Total mensuel]],-Tableau84913151819222326[[#This Row],[Acompte versé]],-Tableau84913151819222326[[#This Row],[Salaire]])</f>
        <v>0</v>
      </c>
      <c r="BC21" s="51">
        <f ca="1">SUMPRODUCT(Tableau849131518192223[TOTAL]*(Tableau849131518192223[Nom employer]=AT21)*((Tableau849131518192223[Paiement du mois]="2018/septembre")))</f>
        <v>0</v>
      </c>
      <c r="BD21" s="26">
        <f ca="1">IFERROR(SUM(Tableau84913151819222326[[#This Row],[Restant dû]]+Tableau84913151819222326[[#This Row],[Restant du mois dernier]]),"")</f>
        <v>0</v>
      </c>
    </row>
    <row r="22" spans="1:56" ht="20.149999999999999" customHeight="1" x14ac:dyDescent="0.35">
      <c r="A22" s="6" t="str">
        <f>IFERROR(IF(Tableau42710141617202124[N°]="","",A21+1),"")</f>
        <v/>
      </c>
      <c r="B22" s="30"/>
      <c r="C22" s="16" t="str">
        <f t="shared" ca="1" si="4"/>
        <v/>
      </c>
      <c r="D22" s="15" t="str">
        <f t="shared" ca="1" si="5"/>
        <v/>
      </c>
      <c r="E22" s="15" t="str">
        <f ca="1">IFERROR(YEAR(Tableau42710141617202124[[#This Row],[Date]])&amp;"/"&amp;TEXT(Tableau42710141617202124[[#This Row],[Date]],"mmmm"),"")</f>
        <v/>
      </c>
      <c r="F22" s="100">
        <f t="shared" ca="1" si="6"/>
        <v>0</v>
      </c>
      <c r="G22" s="15">
        <f>Tableau42710141617202124[[#This Row],[/]]+Tableau42710141617202124[[#This Row],[X]]</f>
        <v>0</v>
      </c>
      <c r="H22" s="15">
        <f t="shared" si="7"/>
        <v>0</v>
      </c>
      <c r="I22" s="15">
        <f t="shared" si="8"/>
        <v>0</v>
      </c>
      <c r="J22" s="15">
        <f t="shared" si="9"/>
        <v>0</v>
      </c>
      <c r="K22" s="15">
        <f t="shared" si="10"/>
        <v>0</v>
      </c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27"/>
      <c r="AR22" s="7">
        <f>IFERROR(IF(Tableau84913151819222326[N° employer]="","",AR21+1),"")</f>
        <v>9</v>
      </c>
      <c r="AS22" s="7">
        <f>Octobre!B22</f>
        <v>0</v>
      </c>
      <c r="AT22" s="17" t="str">
        <f t="shared" ca="1" si="11"/>
        <v/>
      </c>
      <c r="AU22" s="18" t="str">
        <f t="shared" ca="1" si="12"/>
        <v/>
      </c>
      <c r="AV22" s="19" t="str">
        <f ca="1">IFERROR(YEAR(Tableau84913151819222326[Date de paiement])&amp;"/"&amp;TEXT(Tableau84913151819222326[Date de paiement],"mmmm"),"")</f>
        <v/>
      </c>
      <c r="AW22" s="20" t="str">
        <f t="shared" ca="1" si="13"/>
        <v/>
      </c>
      <c r="AX22" s="19" t="str">
        <f ca="1">IFERROR(IF(OFFSET($AS22,-1,0)=$AS22,OFFSET(AX22,-1,0),INDEX(Mois_Octobre_Totale,MATCH($AS22,Tableau42710141617202124[N°],0))),"")</f>
        <v/>
      </c>
      <c r="AY22" s="21" t="str">
        <f ca="1">IFERROR(SUM(Tableau84913151819222326[Montant Journée]*Tableau84913151819222326[Journée travaillée]),"")</f>
        <v/>
      </c>
      <c r="AZ22" s="21">
        <f t="shared" ca="1" si="14"/>
        <v>0</v>
      </c>
      <c r="BA22" s="28"/>
      <c r="BB22" s="25">
        <f ca="1">SUM(Tableau84913151819222326[[#This Row],[Total mensuel]],-Tableau84913151819222326[[#This Row],[Acompte versé]],-Tableau84913151819222326[[#This Row],[Salaire]])</f>
        <v>0</v>
      </c>
      <c r="BC22" s="51">
        <f ca="1">SUMPRODUCT(Tableau849131518192223[TOTAL]*(Tableau849131518192223[Nom employer]=AT22)*((Tableau849131518192223[Paiement du mois]="2018/septembre")))</f>
        <v>0</v>
      </c>
      <c r="BD22" s="26">
        <f ca="1">IFERROR(SUM(Tableau84913151819222326[[#This Row],[Restant dû]]+Tableau84913151819222326[[#This Row],[Restant du mois dernier]]),"")</f>
        <v>0</v>
      </c>
    </row>
    <row r="23" spans="1:56" ht="20.149999999999999" customHeight="1" x14ac:dyDescent="0.35">
      <c r="A23" s="6" t="str">
        <f>IFERROR(IF(Tableau42710141617202124[N°]="","",A22+1),"")</f>
        <v/>
      </c>
      <c r="B23" s="30"/>
      <c r="C23" s="16" t="str">
        <f t="shared" ca="1" si="4"/>
        <v/>
      </c>
      <c r="D23" s="15" t="str">
        <f t="shared" ca="1" si="5"/>
        <v/>
      </c>
      <c r="E23" s="15" t="str">
        <f ca="1">IFERROR(YEAR(Tableau42710141617202124[[#This Row],[Date]])&amp;"/"&amp;TEXT(Tableau42710141617202124[[#This Row],[Date]],"mmmm"),"")</f>
        <v/>
      </c>
      <c r="F23" s="100">
        <f t="shared" ca="1" si="6"/>
        <v>0</v>
      </c>
      <c r="G23" s="15">
        <f>Tableau42710141617202124[[#This Row],[/]]+Tableau42710141617202124[[#This Row],[X]]</f>
        <v>0</v>
      </c>
      <c r="H23" s="15">
        <f t="shared" si="7"/>
        <v>0</v>
      </c>
      <c r="I23" s="15">
        <f t="shared" si="8"/>
        <v>0</v>
      </c>
      <c r="J23" s="15">
        <f t="shared" si="9"/>
        <v>0</v>
      </c>
      <c r="K23" s="15">
        <f t="shared" si="10"/>
        <v>0</v>
      </c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27"/>
      <c r="AR23" s="7">
        <f>IFERROR(IF(Tableau84913151819222326[N° employer]="","",AR22+1),"")</f>
        <v>10</v>
      </c>
      <c r="AS23" s="7">
        <f>Octobre!B23</f>
        <v>0</v>
      </c>
      <c r="AT23" s="17" t="str">
        <f t="shared" ca="1" si="11"/>
        <v/>
      </c>
      <c r="AU23" s="18" t="str">
        <f t="shared" ca="1" si="12"/>
        <v/>
      </c>
      <c r="AV23" s="19" t="str">
        <f ca="1">IFERROR(YEAR(Tableau84913151819222326[Date de paiement])&amp;"/"&amp;TEXT(Tableau84913151819222326[Date de paiement],"mmmm"),"")</f>
        <v/>
      </c>
      <c r="AW23" s="20" t="str">
        <f t="shared" ca="1" si="13"/>
        <v/>
      </c>
      <c r="AX23" s="19" t="str">
        <f ca="1">IFERROR(IF(OFFSET($AS23,-1,0)=$AS23,OFFSET(AX23,-1,0),INDEX(Mois_Octobre_Totale,MATCH($AS23,Tableau42710141617202124[N°],0))),"")</f>
        <v/>
      </c>
      <c r="AY23" s="21" t="str">
        <f ca="1">IFERROR(SUM(Tableau84913151819222326[Montant Journée]*Tableau84913151819222326[Journée travaillée]),"")</f>
        <v/>
      </c>
      <c r="AZ23" s="21">
        <f t="shared" ca="1" si="14"/>
        <v>0</v>
      </c>
      <c r="BA23" s="28"/>
      <c r="BB23" s="25">
        <f ca="1">SUM(Tableau84913151819222326[[#This Row],[Total mensuel]],-Tableau84913151819222326[[#This Row],[Acompte versé]],-Tableau84913151819222326[[#This Row],[Salaire]])</f>
        <v>0</v>
      </c>
      <c r="BC23" s="51">
        <f ca="1">SUMPRODUCT(Tableau849131518192223[TOTAL]*(Tableau849131518192223[Nom employer]=AT23)*((Tableau849131518192223[Paiement du mois]="2018/septembre")))</f>
        <v>0</v>
      </c>
      <c r="BD23" s="26">
        <f ca="1">IFERROR(SUM(Tableau84913151819222326[[#This Row],[Restant dû]]+Tableau84913151819222326[[#This Row],[Restant du mois dernier]]),"")</f>
        <v>0</v>
      </c>
    </row>
    <row r="24" spans="1:56" ht="20.149999999999999" customHeight="1" x14ac:dyDescent="0.35">
      <c r="A24" s="6" t="str">
        <f>IFERROR(IF(Tableau42710141617202124[N°]="","",A23+1),"")</f>
        <v/>
      </c>
      <c r="B24" s="30"/>
      <c r="C24" s="16" t="str">
        <f t="shared" ca="1" si="4"/>
        <v/>
      </c>
      <c r="D24" s="15" t="str">
        <f t="shared" ca="1" si="5"/>
        <v/>
      </c>
      <c r="E24" s="15" t="str">
        <f ca="1">IFERROR(YEAR(Tableau42710141617202124[[#This Row],[Date]])&amp;"/"&amp;TEXT(Tableau42710141617202124[[#This Row],[Date]],"mmmm"),"")</f>
        <v/>
      </c>
      <c r="F24" s="100">
        <f t="shared" ca="1" si="6"/>
        <v>0</v>
      </c>
      <c r="G24" s="15">
        <f>Tableau42710141617202124[[#This Row],[/]]+Tableau42710141617202124[[#This Row],[X]]</f>
        <v>0</v>
      </c>
      <c r="H24" s="15">
        <f t="shared" si="7"/>
        <v>0</v>
      </c>
      <c r="I24" s="15">
        <f t="shared" si="8"/>
        <v>0</v>
      </c>
      <c r="J24" s="15">
        <f t="shared" si="9"/>
        <v>0</v>
      </c>
      <c r="K24" s="15">
        <f t="shared" si="10"/>
        <v>0</v>
      </c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27"/>
      <c r="AR24" s="7">
        <f>IFERROR(IF(Tableau84913151819222326[N° employer]="","",AR23+1),"")</f>
        <v>11</v>
      </c>
      <c r="AS24" s="7">
        <f>Octobre!B24</f>
        <v>0</v>
      </c>
      <c r="AT24" s="17" t="str">
        <f t="shared" ca="1" si="11"/>
        <v/>
      </c>
      <c r="AU24" s="18" t="str">
        <f t="shared" ca="1" si="12"/>
        <v/>
      </c>
      <c r="AV24" s="19" t="str">
        <f ca="1">IFERROR(YEAR(Tableau84913151819222326[Date de paiement])&amp;"/"&amp;TEXT(Tableau84913151819222326[Date de paiement],"mmmm"),"")</f>
        <v/>
      </c>
      <c r="AW24" s="20" t="str">
        <f t="shared" ca="1" si="13"/>
        <v/>
      </c>
      <c r="AX24" s="19" t="str">
        <f ca="1">IFERROR(IF(OFFSET($AS24,-1,0)=$AS24,OFFSET(AX24,-1,0),INDEX(Mois_Octobre_Totale,MATCH($AS24,Tableau42710141617202124[N°],0))),"")</f>
        <v/>
      </c>
      <c r="AY24" s="21" t="str">
        <f ca="1">IFERROR(SUM(Tableau84913151819222326[Montant Journée]*Tableau84913151819222326[Journée travaillée]),"")</f>
        <v/>
      </c>
      <c r="AZ24" s="21">
        <f t="shared" ca="1" si="14"/>
        <v>0</v>
      </c>
      <c r="BA24" s="28"/>
      <c r="BB24" s="25">
        <f ca="1">SUM(Tableau84913151819222326[[#This Row],[Total mensuel]],-Tableau84913151819222326[[#This Row],[Acompte versé]],-Tableau84913151819222326[[#This Row],[Salaire]])</f>
        <v>0</v>
      </c>
      <c r="BC24" s="51">
        <f ca="1">SUMPRODUCT(Tableau849131518192223[TOTAL]*(Tableau849131518192223[Nom employer]=AT24)*((Tableau849131518192223[Paiement du mois]="2018/septembre")))</f>
        <v>0</v>
      </c>
      <c r="BD24" s="26">
        <f ca="1">IFERROR(SUM(Tableau84913151819222326[[#This Row],[Restant dû]]+Tableau84913151819222326[[#This Row],[Restant du mois dernier]]),"")</f>
        <v>0</v>
      </c>
    </row>
    <row r="25" spans="1:56" ht="20.149999999999999" customHeight="1" x14ac:dyDescent="0.35">
      <c r="A25" s="6" t="str">
        <f>IFERROR(IF(Tableau42710141617202124[N°]="","",A24+1),"")</f>
        <v/>
      </c>
      <c r="B25" s="30"/>
      <c r="C25" s="16" t="str">
        <f t="shared" ca="1" si="4"/>
        <v/>
      </c>
      <c r="D25" s="15" t="str">
        <f t="shared" ca="1" si="5"/>
        <v/>
      </c>
      <c r="E25" s="15" t="str">
        <f ca="1">IFERROR(YEAR(Tableau42710141617202124[[#This Row],[Date]])&amp;"/"&amp;TEXT(Tableau42710141617202124[[#This Row],[Date]],"mmmm"),"")</f>
        <v/>
      </c>
      <c r="F25" s="100">
        <f t="shared" ca="1" si="6"/>
        <v>0</v>
      </c>
      <c r="G25" s="15">
        <f>Tableau42710141617202124[[#This Row],[/]]+Tableau42710141617202124[[#This Row],[X]]</f>
        <v>0</v>
      </c>
      <c r="H25" s="15">
        <f t="shared" si="7"/>
        <v>0</v>
      </c>
      <c r="I25" s="15">
        <f t="shared" si="8"/>
        <v>0</v>
      </c>
      <c r="J25" s="15">
        <f t="shared" si="9"/>
        <v>0</v>
      </c>
      <c r="K25" s="15">
        <f t="shared" si="10"/>
        <v>0</v>
      </c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27"/>
      <c r="AR25" s="7">
        <f>IFERROR(IF(Tableau84913151819222326[N° employer]="","",AR24+1),"")</f>
        <v>12</v>
      </c>
      <c r="AS25" s="7">
        <f>Octobre!B25</f>
        <v>0</v>
      </c>
      <c r="AT25" s="17" t="str">
        <f t="shared" ca="1" si="11"/>
        <v/>
      </c>
      <c r="AU25" s="18" t="str">
        <f t="shared" ca="1" si="12"/>
        <v/>
      </c>
      <c r="AV25" s="19" t="str">
        <f ca="1">IFERROR(YEAR(Tableau84913151819222326[Date de paiement])&amp;"/"&amp;TEXT(Tableau84913151819222326[Date de paiement],"mmmm"),"")</f>
        <v/>
      </c>
      <c r="AW25" s="20" t="str">
        <f t="shared" ca="1" si="13"/>
        <v/>
      </c>
      <c r="AX25" s="19" t="str">
        <f ca="1">IFERROR(IF(OFFSET($AS25,-1,0)=$AS25,OFFSET(AX25,-1,0),INDEX(Mois_Octobre_Totale,MATCH($AS25,Tableau42710141617202124[N°],0))),"")</f>
        <v/>
      </c>
      <c r="AY25" s="21" t="str">
        <f ca="1">IFERROR(SUM(Tableau84913151819222326[Montant Journée]*Tableau84913151819222326[Journée travaillée]),"")</f>
        <v/>
      </c>
      <c r="AZ25" s="21">
        <f t="shared" ca="1" si="14"/>
        <v>0</v>
      </c>
      <c r="BA25" s="28"/>
      <c r="BB25" s="25">
        <f ca="1">SUM(Tableau84913151819222326[[#This Row],[Total mensuel]],-Tableau84913151819222326[[#This Row],[Acompte versé]],-Tableau84913151819222326[[#This Row],[Salaire]])</f>
        <v>0</v>
      </c>
      <c r="BC25" s="51">
        <f ca="1">SUMPRODUCT(Tableau849131518192223[TOTAL]*(Tableau849131518192223[Nom employer]=AT25)*((Tableau849131518192223[Paiement du mois]="2018/septembre")))</f>
        <v>0</v>
      </c>
      <c r="BD25" s="26">
        <f ca="1">IFERROR(SUM(Tableau84913151819222326[[#This Row],[Restant dû]]+Tableau84913151819222326[[#This Row],[Restant du mois dernier]]),"")</f>
        <v>0</v>
      </c>
    </row>
    <row r="26" spans="1:56" ht="20.149999999999999" customHeight="1" x14ac:dyDescent="0.35">
      <c r="A26" s="6" t="str">
        <f>IFERROR(IF(Tableau42710141617202124[N°]="","",A25+1),"")</f>
        <v/>
      </c>
      <c r="B26" s="30"/>
      <c r="C26" s="16" t="str">
        <f t="shared" ca="1" si="4"/>
        <v/>
      </c>
      <c r="D26" s="15" t="str">
        <f t="shared" ca="1" si="5"/>
        <v/>
      </c>
      <c r="E26" s="15" t="str">
        <f ca="1">IFERROR(YEAR(Tableau42710141617202124[[#This Row],[Date]])&amp;"/"&amp;TEXT(Tableau42710141617202124[[#This Row],[Date]],"mmmm"),"")</f>
        <v/>
      </c>
      <c r="F26" s="100">
        <f t="shared" ca="1" si="6"/>
        <v>0</v>
      </c>
      <c r="G26" s="15">
        <f>Tableau42710141617202124[[#This Row],[/]]+Tableau42710141617202124[[#This Row],[X]]</f>
        <v>0</v>
      </c>
      <c r="H26" s="15">
        <f t="shared" si="7"/>
        <v>0</v>
      </c>
      <c r="I26" s="15">
        <f t="shared" si="8"/>
        <v>0</v>
      </c>
      <c r="J26" s="15">
        <f t="shared" si="9"/>
        <v>0</v>
      </c>
      <c r="K26" s="15">
        <f t="shared" si="10"/>
        <v>0</v>
      </c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27"/>
      <c r="AR26" s="7">
        <f>IFERROR(IF(Tableau84913151819222326[N° employer]="","",AR25+1),"")</f>
        <v>13</v>
      </c>
      <c r="AS26" s="7">
        <f>Octobre!B26</f>
        <v>0</v>
      </c>
      <c r="AT26" s="17" t="str">
        <f t="shared" ca="1" si="11"/>
        <v/>
      </c>
      <c r="AU26" s="18" t="str">
        <f t="shared" ca="1" si="12"/>
        <v/>
      </c>
      <c r="AV26" s="19" t="str">
        <f ca="1">IFERROR(YEAR(Tableau84913151819222326[Date de paiement])&amp;"/"&amp;TEXT(Tableau84913151819222326[Date de paiement],"mmmm"),"")</f>
        <v/>
      </c>
      <c r="AW26" s="20" t="str">
        <f t="shared" ca="1" si="13"/>
        <v/>
      </c>
      <c r="AX26" s="19" t="str">
        <f ca="1">IFERROR(IF(OFFSET($AS26,-1,0)=$AS26,OFFSET(AX26,-1,0),INDEX(Mois_Octobre_Totale,MATCH($AS26,Tableau42710141617202124[N°],0))),"")</f>
        <v/>
      </c>
      <c r="AY26" s="21" t="str">
        <f ca="1">IFERROR(SUM(Tableau84913151819222326[Montant Journée]*Tableau84913151819222326[Journée travaillée]),"")</f>
        <v/>
      </c>
      <c r="AZ26" s="21">
        <f t="shared" ca="1" si="14"/>
        <v>0</v>
      </c>
      <c r="BA26" s="28"/>
      <c r="BB26" s="25">
        <f ca="1">SUM(Tableau84913151819222326[[#This Row],[Total mensuel]],-Tableau84913151819222326[[#This Row],[Acompte versé]],-Tableau84913151819222326[[#This Row],[Salaire]])</f>
        <v>0</v>
      </c>
      <c r="BC26" s="51">
        <f ca="1">SUMPRODUCT(Tableau849131518192223[TOTAL]*(Tableau849131518192223[Nom employer]=AT26)*((Tableau849131518192223[Paiement du mois]="2018/septembre")))</f>
        <v>0</v>
      </c>
      <c r="BD26" s="26">
        <f ca="1">IFERROR(SUM(Tableau84913151819222326[[#This Row],[Restant dû]]+Tableau84913151819222326[[#This Row],[Restant du mois dernier]]),"")</f>
        <v>0</v>
      </c>
    </row>
    <row r="27" spans="1:56" ht="20.149999999999999" customHeight="1" x14ac:dyDescent="0.35">
      <c r="A27" s="6" t="str">
        <f>IFERROR(IF(Tableau42710141617202124[N°]="","",A26+1),"")</f>
        <v/>
      </c>
      <c r="B27" s="30"/>
      <c r="C27" s="16" t="str">
        <f t="shared" ca="1" si="4"/>
        <v/>
      </c>
      <c r="D27" s="15" t="str">
        <f t="shared" ca="1" si="5"/>
        <v/>
      </c>
      <c r="E27" s="15" t="str">
        <f ca="1">IFERROR(YEAR(Tableau42710141617202124[[#This Row],[Date]])&amp;"/"&amp;TEXT(Tableau42710141617202124[[#This Row],[Date]],"mmmm"),"")</f>
        <v/>
      </c>
      <c r="F27" s="100">
        <f t="shared" ca="1" si="6"/>
        <v>0</v>
      </c>
      <c r="G27" s="15">
        <f>Tableau42710141617202124[[#This Row],[/]]+Tableau42710141617202124[[#This Row],[X]]</f>
        <v>0</v>
      </c>
      <c r="H27" s="15">
        <f t="shared" si="7"/>
        <v>0</v>
      </c>
      <c r="I27" s="15">
        <f t="shared" si="8"/>
        <v>0</v>
      </c>
      <c r="J27" s="15">
        <f t="shared" si="9"/>
        <v>0</v>
      </c>
      <c r="K27" s="15">
        <f t="shared" si="10"/>
        <v>0</v>
      </c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27"/>
      <c r="AR27" s="7">
        <f>IFERROR(IF(Tableau84913151819222326[N° employer]="","",AR26+1),"")</f>
        <v>14</v>
      </c>
      <c r="AS27" s="7">
        <f>Octobre!B27</f>
        <v>0</v>
      </c>
      <c r="AT27" s="17" t="str">
        <f t="shared" ca="1" si="11"/>
        <v/>
      </c>
      <c r="AU27" s="18" t="str">
        <f t="shared" ca="1" si="12"/>
        <v/>
      </c>
      <c r="AV27" s="19" t="str">
        <f ca="1">IFERROR(YEAR(Tableau84913151819222326[Date de paiement])&amp;"/"&amp;TEXT(Tableau84913151819222326[Date de paiement],"mmmm"),"")</f>
        <v/>
      </c>
      <c r="AW27" s="20" t="str">
        <f t="shared" ca="1" si="13"/>
        <v/>
      </c>
      <c r="AX27" s="19" t="str">
        <f ca="1">IFERROR(IF(OFFSET($AS27,-1,0)=$AS27,OFFSET(AX27,-1,0),INDEX(Mois_Octobre_Totale,MATCH($AS27,Tableau42710141617202124[N°],0))),"")</f>
        <v/>
      </c>
      <c r="AY27" s="21" t="str">
        <f ca="1">IFERROR(SUM(Tableau84913151819222326[Montant Journée]*Tableau84913151819222326[Journée travaillée]),"")</f>
        <v/>
      </c>
      <c r="AZ27" s="21">
        <f t="shared" ca="1" si="14"/>
        <v>0</v>
      </c>
      <c r="BA27" s="28"/>
      <c r="BB27" s="25">
        <f ca="1">SUM(Tableau84913151819222326[[#This Row],[Total mensuel]],-Tableau84913151819222326[[#This Row],[Acompte versé]],-Tableau84913151819222326[[#This Row],[Salaire]])</f>
        <v>0</v>
      </c>
      <c r="BC27" s="51">
        <f ca="1">SUMPRODUCT(Tableau849131518192223[TOTAL]*(Tableau849131518192223[Nom employer]=AT27)*((Tableau849131518192223[Paiement du mois]="2018/septembre")))</f>
        <v>0</v>
      </c>
      <c r="BD27" s="26">
        <f ca="1">IFERROR(SUM(Tableau84913151819222326[[#This Row],[Restant dû]]+Tableau84913151819222326[[#This Row],[Restant du mois dernier]]),"")</f>
        <v>0</v>
      </c>
    </row>
    <row r="28" spans="1:56" ht="20.149999999999999" customHeight="1" x14ac:dyDescent="0.35">
      <c r="A28" s="6" t="str">
        <f>IFERROR(IF(Tableau42710141617202124[N°]="","",A27+1),"")</f>
        <v/>
      </c>
      <c r="B28" s="30"/>
      <c r="C28" s="16" t="str">
        <f t="shared" ca="1" si="4"/>
        <v/>
      </c>
      <c r="D28" s="15" t="str">
        <f t="shared" ca="1" si="5"/>
        <v/>
      </c>
      <c r="E28" s="15" t="str">
        <f ca="1">IFERROR(YEAR(Tableau42710141617202124[[#This Row],[Date]])&amp;"/"&amp;TEXT(Tableau42710141617202124[[#This Row],[Date]],"mmmm"),"")</f>
        <v/>
      </c>
      <c r="F28" s="100">
        <f t="shared" ca="1" si="6"/>
        <v>0</v>
      </c>
      <c r="G28" s="15">
        <f>Tableau42710141617202124[[#This Row],[/]]+Tableau42710141617202124[[#This Row],[X]]</f>
        <v>0</v>
      </c>
      <c r="H28" s="15">
        <f t="shared" si="7"/>
        <v>0</v>
      </c>
      <c r="I28" s="15">
        <f t="shared" si="8"/>
        <v>0</v>
      </c>
      <c r="J28" s="15">
        <f t="shared" si="9"/>
        <v>0</v>
      </c>
      <c r="K28" s="15">
        <f t="shared" si="10"/>
        <v>0</v>
      </c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27"/>
      <c r="AR28" s="7">
        <f>IFERROR(IF(Tableau84913151819222326[N° employer]="","",AR27+1),"")</f>
        <v>15</v>
      </c>
      <c r="AS28" s="7">
        <f>Octobre!B28</f>
        <v>0</v>
      </c>
      <c r="AT28" s="17" t="str">
        <f t="shared" ca="1" si="11"/>
        <v/>
      </c>
      <c r="AU28" s="18" t="str">
        <f t="shared" ca="1" si="12"/>
        <v/>
      </c>
      <c r="AV28" s="19" t="str">
        <f ca="1">IFERROR(YEAR(Tableau84913151819222326[Date de paiement])&amp;"/"&amp;TEXT(Tableau84913151819222326[Date de paiement],"mmmm"),"")</f>
        <v/>
      </c>
      <c r="AW28" s="20" t="str">
        <f t="shared" ca="1" si="13"/>
        <v/>
      </c>
      <c r="AX28" s="19" t="str">
        <f ca="1">IFERROR(IF(OFFSET($AS28,-1,0)=$AS28,OFFSET(AX28,-1,0),INDEX(Mois_Octobre_Totale,MATCH($AS28,Tableau42710141617202124[N°],0))),"")</f>
        <v/>
      </c>
      <c r="AY28" s="21" t="str">
        <f ca="1">IFERROR(SUM(Tableau84913151819222326[Montant Journée]*Tableau84913151819222326[Journée travaillée]),"")</f>
        <v/>
      </c>
      <c r="AZ28" s="21">
        <f t="shared" ca="1" si="14"/>
        <v>0</v>
      </c>
      <c r="BA28" s="28"/>
      <c r="BB28" s="25">
        <f ca="1">SUM(Tableau84913151819222326[[#This Row],[Total mensuel]],-Tableau84913151819222326[[#This Row],[Acompte versé]],-Tableau84913151819222326[[#This Row],[Salaire]])</f>
        <v>0</v>
      </c>
      <c r="BC28" s="51">
        <f ca="1">SUMPRODUCT(Tableau849131518192223[TOTAL]*(Tableau849131518192223[Nom employer]=AT28)*((Tableau849131518192223[Paiement du mois]="2018/septembre")))</f>
        <v>0</v>
      </c>
      <c r="BD28" s="26">
        <f ca="1">IFERROR(SUM(Tableau84913151819222326[[#This Row],[Restant dû]]+Tableau84913151819222326[[#This Row],[Restant du mois dernier]]),"")</f>
        <v>0</v>
      </c>
    </row>
    <row r="29" spans="1:56" ht="20.149999999999999" customHeight="1" x14ac:dyDescent="0.35">
      <c r="A29" s="6" t="str">
        <f>IFERROR(IF(Tableau42710141617202124[N°]="","",A28+1),"")</f>
        <v/>
      </c>
      <c r="B29" s="30"/>
      <c r="C29" s="16" t="str">
        <f t="shared" ca="1" si="4"/>
        <v/>
      </c>
      <c r="D29" s="15" t="str">
        <f t="shared" ca="1" si="5"/>
        <v/>
      </c>
      <c r="E29" s="15" t="str">
        <f ca="1">IFERROR(YEAR(Tableau42710141617202124[[#This Row],[Date]])&amp;"/"&amp;TEXT(Tableau42710141617202124[[#This Row],[Date]],"mmmm"),"")</f>
        <v/>
      </c>
      <c r="F29" s="100">
        <f t="shared" ca="1" si="6"/>
        <v>0</v>
      </c>
      <c r="G29" s="15">
        <f>Tableau42710141617202124[[#This Row],[/]]+Tableau42710141617202124[[#This Row],[X]]</f>
        <v>0</v>
      </c>
      <c r="H29" s="15">
        <f t="shared" si="7"/>
        <v>0</v>
      </c>
      <c r="I29" s="15">
        <f t="shared" si="8"/>
        <v>0</v>
      </c>
      <c r="J29" s="15">
        <f t="shared" si="9"/>
        <v>0</v>
      </c>
      <c r="K29" s="15">
        <f t="shared" si="10"/>
        <v>0</v>
      </c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27"/>
      <c r="AR29" s="7">
        <f>IFERROR(IF(Tableau84913151819222326[N° employer]="","",AR28+1),"")</f>
        <v>16</v>
      </c>
      <c r="AS29" s="7">
        <f>Octobre!B29</f>
        <v>0</v>
      </c>
      <c r="AT29" s="17" t="str">
        <f t="shared" ca="1" si="11"/>
        <v/>
      </c>
      <c r="AU29" s="18" t="str">
        <f t="shared" ca="1" si="12"/>
        <v/>
      </c>
      <c r="AV29" s="19" t="str">
        <f ca="1">IFERROR(YEAR(Tableau84913151819222326[Date de paiement])&amp;"/"&amp;TEXT(Tableau84913151819222326[Date de paiement],"mmmm"),"")</f>
        <v/>
      </c>
      <c r="AW29" s="20" t="str">
        <f t="shared" ca="1" si="13"/>
        <v/>
      </c>
      <c r="AX29" s="19" t="str">
        <f ca="1">IFERROR(IF(OFFSET($AS29,-1,0)=$AS29,OFFSET(AX29,-1,0),INDEX(Mois_Octobre_Totale,MATCH($AS29,Tableau42710141617202124[N°],0))),"")</f>
        <v/>
      </c>
      <c r="AY29" s="21" t="str">
        <f ca="1">IFERROR(SUM(Tableau84913151819222326[Montant Journée]*Tableau84913151819222326[Journée travaillée]),"")</f>
        <v/>
      </c>
      <c r="AZ29" s="21">
        <f t="shared" ca="1" si="14"/>
        <v>0</v>
      </c>
      <c r="BA29" s="28"/>
      <c r="BB29" s="25">
        <f ca="1">SUM(Tableau84913151819222326[[#This Row],[Total mensuel]],-Tableau84913151819222326[[#This Row],[Acompte versé]],-Tableau84913151819222326[[#This Row],[Salaire]])</f>
        <v>0</v>
      </c>
      <c r="BC29" s="51">
        <f ca="1">SUMPRODUCT(Tableau849131518192223[TOTAL]*(Tableau849131518192223[Nom employer]=AT29)*((Tableau849131518192223[Paiement du mois]="2018/septembre")))</f>
        <v>0</v>
      </c>
      <c r="BD29" s="26">
        <f ca="1">IFERROR(SUM(Tableau84913151819222326[[#This Row],[Restant dû]]+Tableau84913151819222326[[#This Row],[Restant du mois dernier]]),"")</f>
        <v>0</v>
      </c>
    </row>
    <row r="30" spans="1:56" ht="20.149999999999999" customHeight="1" x14ac:dyDescent="0.35">
      <c r="A30" s="6" t="str">
        <f>IFERROR(IF(Tableau42710141617202124[N°]="","",A29+1),"")</f>
        <v/>
      </c>
      <c r="B30" s="30"/>
      <c r="C30" s="16" t="str">
        <f t="shared" ca="1" si="4"/>
        <v/>
      </c>
      <c r="D30" s="15" t="str">
        <f t="shared" ca="1" si="5"/>
        <v/>
      </c>
      <c r="E30" s="15" t="str">
        <f ca="1">IFERROR(YEAR(Tableau42710141617202124[[#This Row],[Date]])&amp;"/"&amp;TEXT(Tableau42710141617202124[[#This Row],[Date]],"mmmm"),"")</f>
        <v/>
      </c>
      <c r="F30" s="100">
        <f t="shared" ca="1" si="6"/>
        <v>0</v>
      </c>
      <c r="G30" s="15">
        <f>Tableau42710141617202124[[#This Row],[/]]+Tableau42710141617202124[[#This Row],[X]]</f>
        <v>0</v>
      </c>
      <c r="H30" s="15">
        <f t="shared" si="7"/>
        <v>0</v>
      </c>
      <c r="I30" s="15">
        <f t="shared" si="8"/>
        <v>0</v>
      </c>
      <c r="J30" s="15">
        <f t="shared" si="9"/>
        <v>0</v>
      </c>
      <c r="K30" s="15">
        <f t="shared" si="10"/>
        <v>0</v>
      </c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27"/>
      <c r="AR30" s="7">
        <f>IFERROR(IF(Tableau84913151819222326[N° employer]="","",AR29+1),"")</f>
        <v>17</v>
      </c>
      <c r="AS30" s="7">
        <f>Octobre!B30</f>
        <v>0</v>
      </c>
      <c r="AT30" s="17" t="str">
        <f t="shared" ca="1" si="11"/>
        <v/>
      </c>
      <c r="AU30" s="18" t="str">
        <f t="shared" ca="1" si="12"/>
        <v/>
      </c>
      <c r="AV30" s="19" t="str">
        <f ca="1">IFERROR(YEAR(Tableau84913151819222326[Date de paiement])&amp;"/"&amp;TEXT(Tableau84913151819222326[Date de paiement],"mmmm"),"")</f>
        <v/>
      </c>
      <c r="AW30" s="20" t="str">
        <f t="shared" ca="1" si="13"/>
        <v/>
      </c>
      <c r="AX30" s="19" t="str">
        <f ca="1">IFERROR(IF(OFFSET($AS30,-1,0)=$AS30,OFFSET(AX30,-1,0),INDEX(Mois_Octobre_Totale,MATCH($AS30,Tableau42710141617202124[N°],0))),"")</f>
        <v/>
      </c>
      <c r="AY30" s="21" t="str">
        <f ca="1">IFERROR(SUM(Tableau84913151819222326[Montant Journée]*Tableau84913151819222326[Journée travaillée]),"")</f>
        <v/>
      </c>
      <c r="AZ30" s="21">
        <f t="shared" ca="1" si="14"/>
        <v>0</v>
      </c>
      <c r="BA30" s="28"/>
      <c r="BB30" s="25">
        <f ca="1">SUM(Tableau84913151819222326[[#This Row],[Total mensuel]],-Tableau84913151819222326[[#This Row],[Acompte versé]],-Tableau84913151819222326[[#This Row],[Salaire]])</f>
        <v>0</v>
      </c>
      <c r="BC30" s="51">
        <f ca="1">SUMPRODUCT(Tableau849131518192223[TOTAL]*(Tableau849131518192223[Nom employer]=AT30)*((Tableau849131518192223[Paiement du mois]="2018/septembre")))</f>
        <v>0</v>
      </c>
      <c r="BD30" s="26">
        <f ca="1">IFERROR(SUM(Tableau84913151819222326[[#This Row],[Restant dû]]+Tableau84913151819222326[[#This Row],[Restant du mois dernier]]),"")</f>
        <v>0</v>
      </c>
    </row>
    <row r="31" spans="1:56" ht="20.149999999999999" customHeight="1" x14ac:dyDescent="0.35">
      <c r="A31" s="6" t="str">
        <f>IFERROR(IF(Tableau42710141617202124[N°]="","",A30+1),"")</f>
        <v/>
      </c>
      <c r="B31" s="30"/>
      <c r="C31" s="16" t="str">
        <f t="shared" ca="1" si="4"/>
        <v/>
      </c>
      <c r="D31" s="15" t="str">
        <f t="shared" ca="1" si="5"/>
        <v/>
      </c>
      <c r="E31" s="15" t="str">
        <f ca="1">IFERROR(YEAR(Tableau42710141617202124[[#This Row],[Date]])&amp;"/"&amp;TEXT(Tableau42710141617202124[[#This Row],[Date]],"mmmm"),"")</f>
        <v/>
      </c>
      <c r="F31" s="100">
        <f t="shared" ca="1" si="6"/>
        <v>0</v>
      </c>
      <c r="G31" s="15">
        <f>Tableau42710141617202124[[#This Row],[/]]+Tableau42710141617202124[[#This Row],[X]]</f>
        <v>0</v>
      </c>
      <c r="H31" s="15">
        <f t="shared" si="7"/>
        <v>0</v>
      </c>
      <c r="I31" s="15">
        <f t="shared" si="8"/>
        <v>0</v>
      </c>
      <c r="J31" s="15">
        <f t="shared" si="9"/>
        <v>0</v>
      </c>
      <c r="K31" s="15">
        <f t="shared" si="10"/>
        <v>0</v>
      </c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27"/>
      <c r="AR31" s="7">
        <f>IFERROR(IF(Tableau84913151819222326[N° employer]="","",AR30+1),"")</f>
        <v>18</v>
      </c>
      <c r="AS31" s="7">
        <f>Octobre!B31</f>
        <v>0</v>
      </c>
      <c r="AT31" s="17" t="str">
        <f t="shared" ca="1" si="11"/>
        <v/>
      </c>
      <c r="AU31" s="18" t="str">
        <f t="shared" ca="1" si="12"/>
        <v/>
      </c>
      <c r="AV31" s="19" t="str">
        <f ca="1">IFERROR(YEAR(Tableau84913151819222326[Date de paiement])&amp;"/"&amp;TEXT(Tableau84913151819222326[Date de paiement],"mmmm"),"")</f>
        <v/>
      </c>
      <c r="AW31" s="20" t="str">
        <f t="shared" ca="1" si="13"/>
        <v/>
      </c>
      <c r="AX31" s="19" t="str">
        <f ca="1">IFERROR(IF(OFFSET($AS31,-1,0)=$AS31,OFFSET(AX31,-1,0),INDEX(Mois_Octobre_Totale,MATCH($AS31,Tableau42710141617202124[N°],0))),"")</f>
        <v/>
      </c>
      <c r="AY31" s="21" t="str">
        <f ca="1">IFERROR(SUM(Tableau84913151819222326[Montant Journée]*Tableau84913151819222326[Journée travaillée]),"")</f>
        <v/>
      </c>
      <c r="AZ31" s="21">
        <f t="shared" ca="1" si="14"/>
        <v>0</v>
      </c>
      <c r="BA31" s="28"/>
      <c r="BB31" s="25">
        <f ca="1">SUM(Tableau84913151819222326[[#This Row],[Total mensuel]],-Tableau84913151819222326[[#This Row],[Acompte versé]],-Tableau84913151819222326[[#This Row],[Salaire]])</f>
        <v>0</v>
      </c>
      <c r="BC31" s="51">
        <f ca="1">SUMPRODUCT(Tableau849131518192223[TOTAL]*(Tableau849131518192223[Nom employer]=AT31)*((Tableau849131518192223[Paiement du mois]="2018/septembre")))</f>
        <v>0</v>
      </c>
      <c r="BD31" s="26">
        <f ca="1">IFERROR(SUM(Tableau84913151819222326[[#This Row],[Restant dû]]+Tableau84913151819222326[[#This Row],[Restant du mois dernier]]),"")</f>
        <v>0</v>
      </c>
    </row>
    <row r="32" spans="1:56" ht="20.149999999999999" customHeight="1" x14ac:dyDescent="0.35">
      <c r="A32" s="6" t="str">
        <f>IFERROR(IF(Tableau42710141617202124[N°]="","",A31+1),"")</f>
        <v/>
      </c>
      <c r="B32" s="30"/>
      <c r="C32" s="16" t="str">
        <f t="shared" ca="1" si="4"/>
        <v/>
      </c>
      <c r="D32" s="15" t="str">
        <f t="shared" ca="1" si="5"/>
        <v/>
      </c>
      <c r="E32" s="15" t="str">
        <f ca="1">IFERROR(YEAR(Tableau42710141617202124[[#This Row],[Date]])&amp;"/"&amp;TEXT(Tableau42710141617202124[[#This Row],[Date]],"mmmm"),"")</f>
        <v/>
      </c>
      <c r="F32" s="100">
        <f t="shared" ca="1" si="6"/>
        <v>0</v>
      </c>
      <c r="G32" s="15">
        <f>Tableau42710141617202124[[#This Row],[/]]+Tableau42710141617202124[[#This Row],[X]]</f>
        <v>0</v>
      </c>
      <c r="H32" s="15">
        <f t="shared" si="7"/>
        <v>0</v>
      </c>
      <c r="I32" s="15">
        <f t="shared" si="8"/>
        <v>0</v>
      </c>
      <c r="J32" s="15">
        <f t="shared" si="9"/>
        <v>0</v>
      </c>
      <c r="K32" s="15">
        <f t="shared" si="10"/>
        <v>0</v>
      </c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27"/>
      <c r="AR32" s="7">
        <f>IFERROR(IF(Tableau84913151819222326[N° employer]="","",AR31+1),"")</f>
        <v>19</v>
      </c>
      <c r="AS32" s="7">
        <f>Octobre!B32</f>
        <v>0</v>
      </c>
      <c r="AT32" s="17" t="str">
        <f t="shared" ca="1" si="11"/>
        <v/>
      </c>
      <c r="AU32" s="18" t="str">
        <f t="shared" ca="1" si="12"/>
        <v/>
      </c>
      <c r="AV32" s="19" t="str">
        <f ca="1">IFERROR(YEAR(Tableau84913151819222326[Date de paiement])&amp;"/"&amp;TEXT(Tableau84913151819222326[Date de paiement],"mmmm"),"")</f>
        <v/>
      </c>
      <c r="AW32" s="20" t="str">
        <f t="shared" ca="1" si="13"/>
        <v/>
      </c>
      <c r="AX32" s="19" t="str">
        <f ca="1">IFERROR(IF(OFFSET($AS32,-1,0)=$AS32,OFFSET(AX32,-1,0),INDEX(Mois_Octobre_Totale,MATCH($AS32,Tableau42710141617202124[N°],0))),"")</f>
        <v/>
      </c>
      <c r="AY32" s="21" t="str">
        <f ca="1">IFERROR(SUM(Tableau84913151819222326[Montant Journée]*Tableau84913151819222326[Journée travaillée]),"")</f>
        <v/>
      </c>
      <c r="AZ32" s="21">
        <f t="shared" ca="1" si="14"/>
        <v>0</v>
      </c>
      <c r="BA32" s="28"/>
      <c r="BB32" s="25">
        <f ca="1">SUM(Tableau84913151819222326[[#This Row],[Total mensuel]],-Tableau84913151819222326[[#This Row],[Acompte versé]],-Tableau84913151819222326[[#This Row],[Salaire]])</f>
        <v>0</v>
      </c>
      <c r="BC32" s="51">
        <f ca="1">SUMPRODUCT(Tableau849131518192223[TOTAL]*(Tableau849131518192223[Nom employer]=AT32)*((Tableau849131518192223[Paiement du mois]="2018/septembre")))</f>
        <v>0</v>
      </c>
      <c r="BD32" s="26">
        <f ca="1">IFERROR(SUM(Tableau84913151819222326[[#This Row],[Restant dû]]+Tableau84913151819222326[[#This Row],[Restant du mois dernier]]),"")</f>
        <v>0</v>
      </c>
    </row>
    <row r="33" spans="1:56" ht="20.149999999999999" customHeight="1" x14ac:dyDescent="0.35">
      <c r="A33" s="6" t="str">
        <f>IFERROR(IF(Tableau42710141617202124[N°]="","",A32+1),"")</f>
        <v/>
      </c>
      <c r="B33" s="30"/>
      <c r="C33" s="16" t="str">
        <f t="shared" ca="1" si="4"/>
        <v/>
      </c>
      <c r="D33" s="15" t="str">
        <f t="shared" ca="1" si="5"/>
        <v/>
      </c>
      <c r="E33" s="15" t="str">
        <f ca="1">IFERROR(YEAR(Tableau42710141617202124[[#This Row],[Date]])&amp;"/"&amp;TEXT(Tableau42710141617202124[[#This Row],[Date]],"mmmm"),"")</f>
        <v/>
      </c>
      <c r="F33" s="100">
        <f t="shared" ca="1" si="6"/>
        <v>0</v>
      </c>
      <c r="G33" s="15">
        <f>Tableau42710141617202124[[#This Row],[/]]+Tableau42710141617202124[[#This Row],[X]]</f>
        <v>0</v>
      </c>
      <c r="H33" s="15">
        <f t="shared" si="7"/>
        <v>0</v>
      </c>
      <c r="I33" s="15">
        <f t="shared" si="8"/>
        <v>0</v>
      </c>
      <c r="J33" s="15">
        <f t="shared" si="9"/>
        <v>0</v>
      </c>
      <c r="K33" s="15">
        <f t="shared" si="10"/>
        <v>0</v>
      </c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27"/>
      <c r="AR33" s="7">
        <f>IFERROR(IF(Tableau84913151819222326[N° employer]="","",AR32+1),"")</f>
        <v>20</v>
      </c>
      <c r="AS33" s="7">
        <f>Octobre!B33</f>
        <v>0</v>
      </c>
      <c r="AT33" s="17" t="str">
        <f t="shared" ca="1" si="11"/>
        <v/>
      </c>
      <c r="AU33" s="18" t="str">
        <f t="shared" ca="1" si="12"/>
        <v/>
      </c>
      <c r="AV33" s="19" t="str">
        <f ca="1">IFERROR(YEAR(Tableau84913151819222326[Date de paiement])&amp;"/"&amp;TEXT(Tableau84913151819222326[Date de paiement],"mmmm"),"")</f>
        <v/>
      </c>
      <c r="AW33" s="20" t="str">
        <f t="shared" ca="1" si="13"/>
        <v/>
      </c>
      <c r="AX33" s="19" t="str">
        <f ca="1">IFERROR(IF(OFFSET($AS33,-1,0)=$AS33,OFFSET(AX33,-1,0),INDEX(Mois_Octobre_Totale,MATCH($AS33,Tableau42710141617202124[N°],0))),"")</f>
        <v/>
      </c>
      <c r="AY33" s="21" t="str">
        <f ca="1">IFERROR(SUM(Tableau84913151819222326[Montant Journée]*Tableau84913151819222326[Journée travaillée]),"")</f>
        <v/>
      </c>
      <c r="AZ33" s="21">
        <f t="shared" ca="1" si="14"/>
        <v>0</v>
      </c>
      <c r="BA33" s="28"/>
      <c r="BB33" s="25">
        <f ca="1">SUM(Tableau84913151819222326[[#This Row],[Total mensuel]],-Tableau84913151819222326[[#This Row],[Acompte versé]],-Tableau84913151819222326[[#This Row],[Salaire]])</f>
        <v>0</v>
      </c>
      <c r="BC33" s="51">
        <f ca="1">SUMPRODUCT(Tableau849131518192223[TOTAL]*(Tableau849131518192223[Nom employer]=AT33)*((Tableau849131518192223[Paiement du mois]="2018/septembre")))</f>
        <v>0</v>
      </c>
      <c r="BD33" s="26">
        <f ca="1">IFERROR(SUM(Tableau84913151819222326[[#This Row],[Restant dû]]+Tableau84913151819222326[[#This Row],[Restant du mois dernier]]),"")</f>
        <v>0</v>
      </c>
    </row>
    <row r="34" spans="1:56" ht="20.149999999999999" customHeight="1" x14ac:dyDescent="0.35">
      <c r="A34" s="6" t="str">
        <f>IFERROR(IF(Tableau42710141617202124[N°]="","",A33+1),"")</f>
        <v/>
      </c>
      <c r="B34" s="30"/>
      <c r="C34" s="16" t="str">
        <f t="shared" ca="1" si="4"/>
        <v/>
      </c>
      <c r="D34" s="15" t="str">
        <f t="shared" ca="1" si="5"/>
        <v/>
      </c>
      <c r="E34" s="15" t="str">
        <f ca="1">IFERROR(YEAR(Tableau42710141617202124[[#This Row],[Date]])&amp;"/"&amp;TEXT(Tableau42710141617202124[[#This Row],[Date]],"mmmm"),"")</f>
        <v/>
      </c>
      <c r="F34" s="100">
        <f t="shared" ca="1" si="6"/>
        <v>0</v>
      </c>
      <c r="G34" s="15">
        <f>Tableau42710141617202124[[#This Row],[/]]+Tableau42710141617202124[[#This Row],[X]]</f>
        <v>0</v>
      </c>
      <c r="H34" s="15">
        <f t="shared" si="7"/>
        <v>0</v>
      </c>
      <c r="I34" s="15">
        <f t="shared" si="8"/>
        <v>0</v>
      </c>
      <c r="J34" s="15">
        <f t="shared" si="9"/>
        <v>0</v>
      </c>
      <c r="K34" s="15">
        <f t="shared" si="10"/>
        <v>0</v>
      </c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27"/>
      <c r="AR34" s="7">
        <f>IFERROR(IF(Tableau84913151819222326[N° employer]="","",AR33+1),"")</f>
        <v>21</v>
      </c>
      <c r="AS34" s="7">
        <f>Octobre!B34</f>
        <v>0</v>
      </c>
      <c r="AT34" s="17" t="str">
        <f t="shared" ca="1" si="11"/>
        <v/>
      </c>
      <c r="AU34" s="18" t="str">
        <f t="shared" ca="1" si="12"/>
        <v/>
      </c>
      <c r="AV34" s="19" t="str">
        <f ca="1">IFERROR(YEAR(Tableau84913151819222326[Date de paiement])&amp;"/"&amp;TEXT(Tableau84913151819222326[Date de paiement],"mmmm"),"")</f>
        <v/>
      </c>
      <c r="AW34" s="20" t="str">
        <f t="shared" ca="1" si="13"/>
        <v/>
      </c>
      <c r="AX34" s="19" t="str">
        <f ca="1">IFERROR(IF(OFFSET($AS34,-1,0)=$AS34,OFFSET(AX34,-1,0),INDEX(Mois_Octobre_Totale,MATCH($AS34,Tableau42710141617202124[N°],0))),"")</f>
        <v/>
      </c>
      <c r="AY34" s="21" t="str">
        <f ca="1">IFERROR(SUM(Tableau84913151819222326[Montant Journée]*Tableau84913151819222326[Journée travaillée]),"")</f>
        <v/>
      </c>
      <c r="AZ34" s="21">
        <f t="shared" ca="1" si="14"/>
        <v>0</v>
      </c>
      <c r="BA34" s="28"/>
      <c r="BB34" s="25">
        <f ca="1">SUM(Tableau84913151819222326[[#This Row],[Total mensuel]],-Tableau84913151819222326[[#This Row],[Acompte versé]],-Tableau84913151819222326[[#This Row],[Salaire]])</f>
        <v>0</v>
      </c>
      <c r="BC34" s="51">
        <f ca="1">SUMPRODUCT(Tableau849131518192223[TOTAL]*(Tableau849131518192223[Nom employer]=AT34)*((Tableau849131518192223[Paiement du mois]="2018/septembre")))</f>
        <v>0</v>
      </c>
      <c r="BD34" s="26">
        <f ca="1">IFERROR(SUM(Tableau84913151819222326[[#This Row],[Restant dû]]+Tableau84913151819222326[[#This Row],[Restant du mois dernier]]),"")</f>
        <v>0</v>
      </c>
    </row>
    <row r="35" spans="1:56" ht="20.149999999999999" customHeight="1" x14ac:dyDescent="0.35">
      <c r="A35" s="6" t="str">
        <f>IFERROR(IF(Tableau42710141617202124[N°]="","",A34+1),"")</f>
        <v/>
      </c>
      <c r="B35" s="30"/>
      <c r="C35" s="16" t="str">
        <f t="shared" ca="1" si="4"/>
        <v/>
      </c>
      <c r="D35" s="15" t="str">
        <f t="shared" ca="1" si="5"/>
        <v/>
      </c>
      <c r="E35" s="15" t="str">
        <f ca="1">IFERROR(YEAR(Tableau42710141617202124[[#This Row],[Date]])&amp;"/"&amp;TEXT(Tableau42710141617202124[[#This Row],[Date]],"mmmm"),"")</f>
        <v/>
      </c>
      <c r="F35" s="100">
        <f t="shared" ca="1" si="6"/>
        <v>0</v>
      </c>
      <c r="G35" s="15">
        <f>Tableau42710141617202124[[#This Row],[/]]+Tableau42710141617202124[[#This Row],[X]]</f>
        <v>0</v>
      </c>
      <c r="H35" s="15">
        <f t="shared" si="7"/>
        <v>0</v>
      </c>
      <c r="I35" s="15">
        <f t="shared" si="8"/>
        <v>0</v>
      </c>
      <c r="J35" s="15">
        <f t="shared" si="9"/>
        <v>0</v>
      </c>
      <c r="K35" s="15">
        <f t="shared" si="10"/>
        <v>0</v>
      </c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27"/>
      <c r="AR35" s="7">
        <f>IFERROR(IF(Tableau84913151819222326[N° employer]="","",AR34+1),"")</f>
        <v>22</v>
      </c>
      <c r="AS35" s="7">
        <f>Octobre!B35</f>
        <v>0</v>
      </c>
      <c r="AT35" s="17" t="str">
        <f t="shared" ca="1" si="11"/>
        <v/>
      </c>
      <c r="AU35" s="18" t="str">
        <f t="shared" ca="1" si="12"/>
        <v/>
      </c>
      <c r="AV35" s="19" t="str">
        <f ca="1">IFERROR(YEAR(Tableau84913151819222326[Date de paiement])&amp;"/"&amp;TEXT(Tableau84913151819222326[Date de paiement],"mmmm"),"")</f>
        <v/>
      </c>
      <c r="AW35" s="20" t="str">
        <f t="shared" ca="1" si="13"/>
        <v/>
      </c>
      <c r="AX35" s="19" t="str">
        <f ca="1">IFERROR(IF(OFFSET($AS35,-1,0)=$AS35,OFFSET(AX35,-1,0),INDEX(Mois_Octobre_Totale,MATCH($AS35,Tableau42710141617202124[N°],0))),"")</f>
        <v/>
      </c>
      <c r="AY35" s="21" t="str">
        <f ca="1">IFERROR(SUM(Tableau84913151819222326[Montant Journée]*Tableau84913151819222326[Journée travaillée]),"")</f>
        <v/>
      </c>
      <c r="AZ35" s="21">
        <f t="shared" ca="1" si="14"/>
        <v>0</v>
      </c>
      <c r="BA35" s="28"/>
      <c r="BB35" s="25">
        <f ca="1">SUM(Tableau84913151819222326[[#This Row],[Total mensuel]],-Tableau84913151819222326[[#This Row],[Acompte versé]],-Tableau84913151819222326[[#This Row],[Salaire]])</f>
        <v>0</v>
      </c>
      <c r="BC35" s="51">
        <f ca="1">SUMPRODUCT(Tableau849131518192223[TOTAL]*(Tableau849131518192223[Nom employer]=AT35)*((Tableau849131518192223[Paiement du mois]="2018/septembre")))</f>
        <v>0</v>
      </c>
      <c r="BD35" s="26">
        <f ca="1">IFERROR(SUM(Tableau84913151819222326[[#This Row],[Restant dû]]+Tableau84913151819222326[[#This Row],[Restant du mois dernier]]),"")</f>
        <v>0</v>
      </c>
    </row>
    <row r="36" spans="1:56" ht="20.149999999999999" customHeight="1" x14ac:dyDescent="0.35">
      <c r="A36" s="6" t="str">
        <f>IFERROR(IF(Tableau42710141617202124[N°]="","",A35+1),"")</f>
        <v/>
      </c>
      <c r="B36" s="30"/>
      <c r="C36" s="16" t="str">
        <f t="shared" ca="1" si="4"/>
        <v/>
      </c>
      <c r="D36" s="15" t="str">
        <f t="shared" ca="1" si="5"/>
        <v/>
      </c>
      <c r="E36" s="15" t="str">
        <f ca="1">IFERROR(YEAR(Tableau42710141617202124[[#This Row],[Date]])&amp;"/"&amp;TEXT(Tableau42710141617202124[[#This Row],[Date]],"mmmm"),"")</f>
        <v/>
      </c>
      <c r="F36" s="100">
        <f t="shared" ca="1" si="6"/>
        <v>0</v>
      </c>
      <c r="G36" s="15">
        <f>Tableau42710141617202124[[#This Row],[/]]+Tableau42710141617202124[[#This Row],[X]]</f>
        <v>0</v>
      </c>
      <c r="H36" s="15">
        <f t="shared" si="7"/>
        <v>0</v>
      </c>
      <c r="I36" s="15">
        <f t="shared" si="8"/>
        <v>0</v>
      </c>
      <c r="J36" s="15">
        <f t="shared" si="9"/>
        <v>0</v>
      </c>
      <c r="K36" s="15">
        <f t="shared" si="10"/>
        <v>0</v>
      </c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27"/>
      <c r="AR36" s="7">
        <f>IFERROR(IF(Tableau84913151819222326[N° employer]="","",AR35+1),"")</f>
        <v>23</v>
      </c>
      <c r="AS36" s="7">
        <f>Octobre!B36</f>
        <v>0</v>
      </c>
      <c r="AT36" s="17" t="str">
        <f t="shared" ca="1" si="11"/>
        <v/>
      </c>
      <c r="AU36" s="18" t="str">
        <f t="shared" ca="1" si="12"/>
        <v/>
      </c>
      <c r="AV36" s="19" t="str">
        <f ca="1">IFERROR(YEAR(Tableau84913151819222326[Date de paiement])&amp;"/"&amp;TEXT(Tableau84913151819222326[Date de paiement],"mmmm"),"")</f>
        <v/>
      </c>
      <c r="AW36" s="20" t="str">
        <f t="shared" ca="1" si="13"/>
        <v/>
      </c>
      <c r="AX36" s="19" t="str">
        <f ca="1">IFERROR(IF(OFFSET($AS36,-1,0)=$AS36,OFFSET(AX36,-1,0),INDEX(Mois_Octobre_Totale,MATCH($AS36,Tableau42710141617202124[N°],0))),"")</f>
        <v/>
      </c>
      <c r="AY36" s="21" t="str">
        <f ca="1">IFERROR(SUM(Tableau84913151819222326[Montant Journée]*Tableau84913151819222326[Journée travaillée]),"")</f>
        <v/>
      </c>
      <c r="AZ36" s="21">
        <f t="shared" ca="1" si="14"/>
        <v>0</v>
      </c>
      <c r="BA36" s="28"/>
      <c r="BB36" s="25">
        <f ca="1">SUM(Tableau84913151819222326[[#This Row],[Total mensuel]],-Tableau84913151819222326[[#This Row],[Acompte versé]],-Tableau84913151819222326[[#This Row],[Salaire]])</f>
        <v>0</v>
      </c>
      <c r="BC36" s="51">
        <f ca="1">SUMPRODUCT(Tableau849131518192223[TOTAL]*(Tableau849131518192223[Nom employer]=AT36)*((Tableau849131518192223[Paiement du mois]="2018/septembre")))</f>
        <v>0</v>
      </c>
      <c r="BD36" s="26">
        <f ca="1">IFERROR(SUM(Tableau84913151819222326[[#This Row],[Restant dû]]+Tableau84913151819222326[[#This Row],[Restant du mois dernier]]),"")</f>
        <v>0</v>
      </c>
    </row>
    <row r="37" spans="1:56" ht="20.149999999999999" customHeight="1" x14ac:dyDescent="0.35">
      <c r="A37" s="6" t="str">
        <f>IFERROR(IF(Tableau42710141617202124[N°]="","",A36+1),"")</f>
        <v/>
      </c>
      <c r="B37" s="30"/>
      <c r="C37" s="16" t="str">
        <f t="shared" ca="1" si="4"/>
        <v/>
      </c>
      <c r="D37" s="15" t="str">
        <f t="shared" ca="1" si="5"/>
        <v/>
      </c>
      <c r="E37" s="15" t="str">
        <f ca="1">IFERROR(YEAR(Tableau42710141617202124[[#This Row],[Date]])&amp;"/"&amp;TEXT(Tableau42710141617202124[[#This Row],[Date]],"mmmm"),"")</f>
        <v/>
      </c>
      <c r="F37" s="100">
        <f t="shared" ca="1" si="6"/>
        <v>0</v>
      </c>
      <c r="G37" s="15">
        <f>Tableau42710141617202124[[#This Row],[/]]+Tableau42710141617202124[[#This Row],[X]]</f>
        <v>0</v>
      </c>
      <c r="H37" s="15">
        <f t="shared" si="7"/>
        <v>0</v>
      </c>
      <c r="I37" s="15">
        <f t="shared" si="8"/>
        <v>0</v>
      </c>
      <c r="J37" s="15">
        <f t="shared" si="9"/>
        <v>0</v>
      </c>
      <c r="K37" s="15">
        <f t="shared" si="10"/>
        <v>0</v>
      </c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27"/>
      <c r="AR37" s="7">
        <f>IFERROR(IF(Tableau84913151819222326[N° employer]="","",AR36+1),"")</f>
        <v>24</v>
      </c>
      <c r="AS37" s="7">
        <f>Octobre!B37</f>
        <v>0</v>
      </c>
      <c r="AT37" s="17" t="str">
        <f t="shared" ca="1" si="11"/>
        <v/>
      </c>
      <c r="AU37" s="18" t="str">
        <f t="shared" ca="1" si="12"/>
        <v/>
      </c>
      <c r="AV37" s="19" t="str">
        <f ca="1">IFERROR(YEAR(Tableau84913151819222326[Date de paiement])&amp;"/"&amp;TEXT(Tableau84913151819222326[Date de paiement],"mmmm"),"")</f>
        <v/>
      </c>
      <c r="AW37" s="20" t="str">
        <f t="shared" ca="1" si="13"/>
        <v/>
      </c>
      <c r="AX37" s="19" t="str">
        <f ca="1">IFERROR(IF(OFFSET($AS37,-1,0)=$AS37,OFFSET(AX37,-1,0),INDEX(Mois_Octobre_Totale,MATCH($AS37,Tableau42710141617202124[N°],0))),"")</f>
        <v/>
      </c>
      <c r="AY37" s="21" t="str">
        <f ca="1">IFERROR(SUM(Tableau84913151819222326[Montant Journée]*Tableau84913151819222326[Journée travaillée]),"")</f>
        <v/>
      </c>
      <c r="AZ37" s="21">
        <f t="shared" ca="1" si="14"/>
        <v>0</v>
      </c>
      <c r="BA37" s="28"/>
      <c r="BB37" s="25">
        <f ca="1">SUM(Tableau84913151819222326[[#This Row],[Total mensuel]],-Tableau84913151819222326[[#This Row],[Acompte versé]],-Tableau84913151819222326[[#This Row],[Salaire]])</f>
        <v>0</v>
      </c>
      <c r="BC37" s="51">
        <f ca="1">SUMPRODUCT(Tableau849131518192223[TOTAL]*(Tableau849131518192223[Nom employer]=AT37)*((Tableau849131518192223[Paiement du mois]="2018/septembre")))</f>
        <v>0</v>
      </c>
      <c r="BD37" s="26">
        <f ca="1">IFERROR(SUM(Tableau84913151819222326[[#This Row],[Restant dû]]+Tableau84913151819222326[[#This Row],[Restant du mois dernier]]),"")</f>
        <v>0</v>
      </c>
    </row>
    <row r="38" spans="1:56" ht="20.149999999999999" customHeight="1" x14ac:dyDescent="0.35">
      <c r="A38" s="6" t="str">
        <f>IFERROR(IF(Tableau42710141617202124[N°]="","",A37+1),"")</f>
        <v/>
      </c>
      <c r="B38" s="30"/>
      <c r="C38" s="16" t="str">
        <f t="shared" ca="1" si="4"/>
        <v/>
      </c>
      <c r="D38" s="15" t="str">
        <f t="shared" ca="1" si="5"/>
        <v/>
      </c>
      <c r="E38" s="15" t="str">
        <f ca="1">IFERROR(YEAR(Tableau42710141617202124[[#This Row],[Date]])&amp;"/"&amp;TEXT(Tableau42710141617202124[[#This Row],[Date]],"mmmm"),"")</f>
        <v/>
      </c>
      <c r="F38" s="100">
        <f t="shared" ca="1" si="6"/>
        <v>0</v>
      </c>
      <c r="G38" s="15">
        <f>Tableau42710141617202124[[#This Row],[/]]+Tableau42710141617202124[[#This Row],[X]]</f>
        <v>0</v>
      </c>
      <c r="H38" s="15">
        <f t="shared" si="7"/>
        <v>0</v>
      </c>
      <c r="I38" s="15">
        <f t="shared" si="8"/>
        <v>0</v>
      </c>
      <c r="J38" s="15">
        <f t="shared" si="9"/>
        <v>0</v>
      </c>
      <c r="K38" s="15">
        <f t="shared" si="10"/>
        <v>0</v>
      </c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27"/>
      <c r="AR38" s="7">
        <f>IFERROR(IF(Tableau84913151819222326[N° employer]="","",AR37+1),"")</f>
        <v>25</v>
      </c>
      <c r="AS38" s="7">
        <f>Octobre!B38</f>
        <v>0</v>
      </c>
      <c r="AT38" s="17" t="str">
        <f t="shared" ca="1" si="11"/>
        <v/>
      </c>
      <c r="AU38" s="18" t="str">
        <f t="shared" ca="1" si="12"/>
        <v/>
      </c>
      <c r="AV38" s="19" t="str">
        <f ca="1">IFERROR(YEAR(Tableau84913151819222326[Date de paiement])&amp;"/"&amp;TEXT(Tableau84913151819222326[Date de paiement],"mmmm"),"")</f>
        <v/>
      </c>
      <c r="AW38" s="20" t="str">
        <f t="shared" ca="1" si="13"/>
        <v/>
      </c>
      <c r="AX38" s="19" t="str">
        <f ca="1">IFERROR(IF(OFFSET($AS38,-1,0)=$AS38,OFFSET(AX38,-1,0),INDEX(Mois_Octobre_Totale,MATCH($AS38,Tableau42710141617202124[N°],0))),"")</f>
        <v/>
      </c>
      <c r="AY38" s="21" t="str">
        <f ca="1">IFERROR(SUM(Tableau84913151819222326[Montant Journée]*Tableau84913151819222326[Journée travaillée]),"")</f>
        <v/>
      </c>
      <c r="AZ38" s="21">
        <f t="shared" ca="1" si="14"/>
        <v>0</v>
      </c>
      <c r="BA38" s="28"/>
      <c r="BB38" s="25">
        <f ca="1">SUM(Tableau84913151819222326[[#This Row],[Total mensuel]],-Tableau84913151819222326[[#This Row],[Acompte versé]],-Tableau84913151819222326[[#This Row],[Salaire]])</f>
        <v>0</v>
      </c>
      <c r="BC38" s="51">
        <f ca="1">SUMPRODUCT(Tableau849131518192223[TOTAL]*(Tableau849131518192223[Nom employer]=AT38)*((Tableau849131518192223[Paiement du mois]="2018/septembre")))</f>
        <v>0</v>
      </c>
      <c r="BD38" s="26">
        <f ca="1">IFERROR(SUM(Tableau84913151819222326[[#This Row],[Restant dû]]+Tableau84913151819222326[[#This Row],[Restant du mois dernier]]),"")</f>
        <v>0</v>
      </c>
    </row>
    <row r="39" spans="1:56" ht="20.149999999999999" customHeight="1" x14ac:dyDescent="0.35">
      <c r="A39" s="6" t="str">
        <f>IFERROR(IF(Tableau42710141617202124[N°]="","",A38+1),"")</f>
        <v/>
      </c>
      <c r="B39" s="30"/>
      <c r="C39" s="16" t="str">
        <f t="shared" ca="1" si="4"/>
        <v/>
      </c>
      <c r="D39" s="15" t="str">
        <f t="shared" ca="1" si="5"/>
        <v/>
      </c>
      <c r="E39" s="15" t="str">
        <f ca="1">IFERROR(YEAR(Tableau42710141617202124[[#This Row],[Date]])&amp;"/"&amp;TEXT(Tableau42710141617202124[[#This Row],[Date]],"mmmm"),"")</f>
        <v/>
      </c>
      <c r="F39" s="100">
        <f t="shared" ca="1" si="6"/>
        <v>0</v>
      </c>
      <c r="G39" s="15">
        <f>Tableau42710141617202124[[#This Row],[/]]+Tableau42710141617202124[[#This Row],[X]]</f>
        <v>0</v>
      </c>
      <c r="H39" s="15">
        <f t="shared" si="7"/>
        <v>0</v>
      </c>
      <c r="I39" s="15">
        <f t="shared" si="8"/>
        <v>0</v>
      </c>
      <c r="J39" s="15">
        <f t="shared" si="9"/>
        <v>0</v>
      </c>
      <c r="K39" s="15">
        <f t="shared" si="10"/>
        <v>0</v>
      </c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27"/>
      <c r="AR39" s="7">
        <f>IFERROR(IF(Tableau84913151819222326[N° employer]="","",AR38+1),"")</f>
        <v>26</v>
      </c>
      <c r="AS39" s="7">
        <f>Octobre!B39</f>
        <v>0</v>
      </c>
      <c r="AT39" s="17" t="str">
        <f t="shared" ca="1" si="11"/>
        <v/>
      </c>
      <c r="AU39" s="18" t="str">
        <f t="shared" ca="1" si="12"/>
        <v/>
      </c>
      <c r="AV39" s="19" t="str">
        <f ca="1">IFERROR(YEAR(Tableau84913151819222326[Date de paiement])&amp;"/"&amp;TEXT(Tableau84913151819222326[Date de paiement],"mmmm"),"")</f>
        <v/>
      </c>
      <c r="AW39" s="20" t="str">
        <f t="shared" ca="1" si="13"/>
        <v/>
      </c>
      <c r="AX39" s="19" t="str">
        <f ca="1">IFERROR(IF(OFFSET($AS39,-1,0)=$AS39,OFFSET(AX39,-1,0),INDEX(Mois_Octobre_Totale,MATCH($AS39,Tableau42710141617202124[N°],0))),"")</f>
        <v/>
      </c>
      <c r="AY39" s="21" t="str">
        <f ca="1">IFERROR(SUM(Tableau84913151819222326[Montant Journée]*Tableau84913151819222326[Journée travaillée]),"")</f>
        <v/>
      </c>
      <c r="AZ39" s="21">
        <f t="shared" ca="1" si="14"/>
        <v>0</v>
      </c>
      <c r="BA39" s="28"/>
      <c r="BB39" s="25">
        <f ca="1">SUM(Tableau84913151819222326[[#This Row],[Total mensuel]],-Tableau84913151819222326[[#This Row],[Acompte versé]],-Tableau84913151819222326[[#This Row],[Salaire]])</f>
        <v>0</v>
      </c>
      <c r="BC39" s="51">
        <f ca="1">SUMPRODUCT(Tableau849131518192223[TOTAL]*(Tableau849131518192223[Nom employer]=AT39)*((Tableau849131518192223[Paiement du mois]="2018/septembre")))</f>
        <v>0</v>
      </c>
      <c r="BD39" s="26">
        <f ca="1">IFERROR(SUM(Tableau84913151819222326[[#This Row],[Restant dû]]+Tableau84913151819222326[[#This Row],[Restant du mois dernier]]),"")</f>
        <v>0</v>
      </c>
    </row>
    <row r="40" spans="1:56" ht="20.149999999999999" customHeight="1" x14ac:dyDescent="0.35">
      <c r="A40" s="6" t="str">
        <f>IFERROR(IF(Tableau42710141617202124[N°]="","",A39+1),"")</f>
        <v/>
      </c>
      <c r="B40" s="30"/>
      <c r="C40" s="16" t="str">
        <f t="shared" ca="1" si="4"/>
        <v/>
      </c>
      <c r="D40" s="15" t="str">
        <f t="shared" ca="1" si="5"/>
        <v/>
      </c>
      <c r="E40" s="15" t="str">
        <f ca="1">IFERROR(YEAR(Tableau42710141617202124[[#This Row],[Date]])&amp;"/"&amp;TEXT(Tableau42710141617202124[[#This Row],[Date]],"mmmm"),"")</f>
        <v/>
      </c>
      <c r="F40" s="100">
        <f t="shared" ca="1" si="6"/>
        <v>0</v>
      </c>
      <c r="G40" s="15">
        <f>Tableau42710141617202124[[#This Row],[/]]+Tableau42710141617202124[[#This Row],[X]]</f>
        <v>0</v>
      </c>
      <c r="H40" s="15">
        <f t="shared" si="7"/>
        <v>0</v>
      </c>
      <c r="I40" s="15">
        <f t="shared" si="8"/>
        <v>0</v>
      </c>
      <c r="J40" s="15">
        <f t="shared" si="9"/>
        <v>0</v>
      </c>
      <c r="K40" s="15">
        <f t="shared" si="10"/>
        <v>0</v>
      </c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27"/>
      <c r="AR40" s="7">
        <f>IFERROR(IF(Tableau84913151819222326[N° employer]="","",AR39+1),"")</f>
        <v>27</v>
      </c>
      <c r="AS40" s="7">
        <f>Octobre!B40</f>
        <v>0</v>
      </c>
      <c r="AT40" s="17" t="str">
        <f t="shared" ca="1" si="11"/>
        <v/>
      </c>
      <c r="AU40" s="18" t="str">
        <f t="shared" ca="1" si="12"/>
        <v/>
      </c>
      <c r="AV40" s="19" t="str">
        <f ca="1">IFERROR(YEAR(Tableau84913151819222326[Date de paiement])&amp;"/"&amp;TEXT(Tableau84913151819222326[Date de paiement],"mmmm"),"")</f>
        <v/>
      </c>
      <c r="AW40" s="20" t="str">
        <f t="shared" ca="1" si="13"/>
        <v/>
      </c>
      <c r="AX40" s="19" t="str">
        <f ca="1">IFERROR(IF(OFFSET($AS40,-1,0)=$AS40,OFFSET(AX40,-1,0),INDEX(Mois_Octobre_Totale,MATCH($AS40,Tableau42710141617202124[N°],0))),"")</f>
        <v/>
      </c>
      <c r="AY40" s="21" t="str">
        <f ca="1">IFERROR(SUM(Tableau84913151819222326[Montant Journée]*Tableau84913151819222326[Journée travaillée]),"")</f>
        <v/>
      </c>
      <c r="AZ40" s="21">
        <f t="shared" ca="1" si="14"/>
        <v>0</v>
      </c>
      <c r="BA40" s="28"/>
      <c r="BB40" s="25">
        <f ca="1">SUM(Tableau84913151819222326[[#This Row],[Total mensuel]],-Tableau84913151819222326[[#This Row],[Acompte versé]],-Tableau84913151819222326[[#This Row],[Salaire]])</f>
        <v>0</v>
      </c>
      <c r="BC40" s="51">
        <f ca="1">SUMPRODUCT(Tableau849131518192223[TOTAL]*(Tableau849131518192223[Nom employer]=AT40)*((Tableau849131518192223[Paiement du mois]="2018/septembre")))</f>
        <v>0</v>
      </c>
      <c r="BD40" s="26">
        <f ca="1">IFERROR(SUM(Tableau84913151819222326[[#This Row],[Restant dû]]+Tableau84913151819222326[[#This Row],[Restant du mois dernier]]),"")</f>
        <v>0</v>
      </c>
    </row>
    <row r="41" spans="1:56" ht="20.149999999999999" customHeight="1" x14ac:dyDescent="0.35">
      <c r="A41" s="6" t="str">
        <f>IFERROR(IF(Tableau42710141617202124[N°]="","",A40+1),"")</f>
        <v/>
      </c>
      <c r="B41" s="30"/>
      <c r="C41" s="16" t="str">
        <f t="shared" ca="1" si="4"/>
        <v/>
      </c>
      <c r="D41" s="15" t="str">
        <f t="shared" ca="1" si="5"/>
        <v/>
      </c>
      <c r="E41" s="15" t="str">
        <f ca="1">IFERROR(YEAR(Tableau42710141617202124[[#This Row],[Date]])&amp;"/"&amp;TEXT(Tableau42710141617202124[[#This Row],[Date]],"mmmm"),"")</f>
        <v/>
      </c>
      <c r="F41" s="100">
        <f t="shared" ca="1" si="6"/>
        <v>0</v>
      </c>
      <c r="G41" s="15">
        <f>Tableau42710141617202124[[#This Row],[/]]+Tableau42710141617202124[[#This Row],[X]]</f>
        <v>0</v>
      </c>
      <c r="H41" s="15">
        <f t="shared" si="7"/>
        <v>0</v>
      </c>
      <c r="I41" s="15">
        <f t="shared" si="8"/>
        <v>0</v>
      </c>
      <c r="J41" s="15">
        <f t="shared" si="9"/>
        <v>0</v>
      </c>
      <c r="K41" s="15">
        <f t="shared" si="10"/>
        <v>0</v>
      </c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27"/>
      <c r="AR41" s="7">
        <f>IFERROR(IF(Tableau84913151819222326[N° employer]="","",AR40+1),"")</f>
        <v>28</v>
      </c>
      <c r="AS41" s="7">
        <f>Octobre!B41</f>
        <v>0</v>
      </c>
      <c r="AT41" s="17" t="str">
        <f t="shared" ca="1" si="11"/>
        <v/>
      </c>
      <c r="AU41" s="18" t="str">
        <f t="shared" ca="1" si="12"/>
        <v/>
      </c>
      <c r="AV41" s="19" t="str">
        <f ca="1">IFERROR(YEAR(Tableau84913151819222326[Date de paiement])&amp;"/"&amp;TEXT(Tableau84913151819222326[Date de paiement],"mmmm"),"")</f>
        <v/>
      </c>
      <c r="AW41" s="20" t="str">
        <f t="shared" ca="1" si="13"/>
        <v/>
      </c>
      <c r="AX41" s="19" t="str">
        <f ca="1">IFERROR(IF(OFFSET($AS41,-1,0)=$AS41,OFFSET(AX41,-1,0),INDEX(Mois_Octobre_Totale,MATCH($AS41,Tableau42710141617202124[N°],0))),"")</f>
        <v/>
      </c>
      <c r="AY41" s="21" t="str">
        <f ca="1">IFERROR(SUM(Tableau84913151819222326[Montant Journée]*Tableau84913151819222326[Journée travaillée]),"")</f>
        <v/>
      </c>
      <c r="AZ41" s="21">
        <f t="shared" ca="1" si="14"/>
        <v>0</v>
      </c>
      <c r="BA41" s="28"/>
      <c r="BB41" s="25">
        <f ca="1">SUM(Tableau84913151819222326[[#This Row],[Total mensuel]],-Tableau84913151819222326[[#This Row],[Acompte versé]],-Tableau84913151819222326[[#This Row],[Salaire]])</f>
        <v>0</v>
      </c>
      <c r="BC41" s="51">
        <f ca="1">SUMPRODUCT(Tableau849131518192223[TOTAL]*(Tableau849131518192223[Nom employer]=AT41)*((Tableau849131518192223[Paiement du mois]="2018/septembre")))</f>
        <v>0</v>
      </c>
      <c r="BD41" s="26">
        <f ca="1">IFERROR(SUM(Tableau84913151819222326[[#This Row],[Restant dû]]+Tableau84913151819222326[[#This Row],[Restant du mois dernier]]),"")</f>
        <v>0</v>
      </c>
    </row>
    <row r="42" spans="1:56" ht="20.149999999999999" customHeight="1" x14ac:dyDescent="0.35">
      <c r="A42" s="6" t="str">
        <f>IFERROR(IF(Tableau42710141617202124[N°]="","",A41+1),"")</f>
        <v/>
      </c>
      <c r="B42" s="30"/>
      <c r="C42" s="16" t="str">
        <f t="shared" ca="1" si="4"/>
        <v/>
      </c>
      <c r="D42" s="15" t="str">
        <f t="shared" ca="1" si="5"/>
        <v/>
      </c>
      <c r="E42" s="15" t="str">
        <f ca="1">IFERROR(YEAR(Tableau42710141617202124[[#This Row],[Date]])&amp;"/"&amp;TEXT(Tableau42710141617202124[[#This Row],[Date]],"mmmm"),"")</f>
        <v/>
      </c>
      <c r="F42" s="100">
        <f t="shared" ca="1" si="6"/>
        <v>0</v>
      </c>
      <c r="G42" s="15">
        <f>Tableau42710141617202124[[#This Row],[/]]+Tableau42710141617202124[[#This Row],[X]]</f>
        <v>0</v>
      </c>
      <c r="H42" s="15">
        <f t="shared" si="7"/>
        <v>0</v>
      </c>
      <c r="I42" s="15">
        <f t="shared" si="8"/>
        <v>0</v>
      </c>
      <c r="J42" s="15">
        <f t="shared" si="9"/>
        <v>0</v>
      </c>
      <c r="K42" s="15">
        <f t="shared" si="10"/>
        <v>0</v>
      </c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27"/>
      <c r="AR42" s="7">
        <f>IFERROR(IF(Tableau84913151819222326[N° employer]="","",AR41+1),"")</f>
        <v>29</v>
      </c>
      <c r="AS42" s="7">
        <f>Octobre!B42</f>
        <v>0</v>
      </c>
      <c r="AT42" s="17" t="str">
        <f t="shared" ca="1" si="11"/>
        <v/>
      </c>
      <c r="AU42" s="18" t="str">
        <f t="shared" ca="1" si="12"/>
        <v/>
      </c>
      <c r="AV42" s="19" t="str">
        <f ca="1">IFERROR(YEAR(Tableau84913151819222326[Date de paiement])&amp;"/"&amp;TEXT(Tableau84913151819222326[Date de paiement],"mmmm"),"")</f>
        <v/>
      </c>
      <c r="AW42" s="20" t="str">
        <f t="shared" ca="1" si="13"/>
        <v/>
      </c>
      <c r="AX42" s="19" t="str">
        <f ca="1">IFERROR(IF(OFFSET($AS42,-1,0)=$AS42,OFFSET(AX42,-1,0),INDEX(Mois_Octobre_Totale,MATCH($AS42,Tableau42710141617202124[N°],0))),"")</f>
        <v/>
      </c>
      <c r="AY42" s="21" t="str">
        <f ca="1">IFERROR(SUM(Tableau84913151819222326[Montant Journée]*Tableau84913151819222326[Journée travaillée]),"")</f>
        <v/>
      </c>
      <c r="AZ42" s="21">
        <f t="shared" ca="1" si="14"/>
        <v>0</v>
      </c>
      <c r="BA42" s="28"/>
      <c r="BB42" s="25">
        <f ca="1">SUM(Tableau84913151819222326[[#This Row],[Total mensuel]],-Tableau84913151819222326[[#This Row],[Acompte versé]],-Tableau84913151819222326[[#This Row],[Salaire]])</f>
        <v>0</v>
      </c>
      <c r="BC42" s="51">
        <f ca="1">SUMPRODUCT(Tableau849131518192223[TOTAL]*(Tableau849131518192223[Nom employer]=AT42)*((Tableau849131518192223[Paiement du mois]="2018/septembre")))</f>
        <v>0</v>
      </c>
      <c r="BD42" s="26">
        <f ca="1">IFERROR(SUM(Tableau84913151819222326[[#This Row],[Restant dû]]+Tableau84913151819222326[[#This Row],[Restant du mois dernier]]),"")</f>
        <v>0</v>
      </c>
    </row>
    <row r="43" spans="1:56" ht="20.149999999999999" customHeight="1" x14ac:dyDescent="0.35">
      <c r="A43" s="6" t="str">
        <f>IFERROR(IF(Tableau42710141617202124[N°]="","",A42+1),"")</f>
        <v/>
      </c>
      <c r="B43" s="30"/>
      <c r="C43" s="16" t="str">
        <f t="shared" ca="1" si="4"/>
        <v/>
      </c>
      <c r="D43" s="15" t="str">
        <f t="shared" ca="1" si="5"/>
        <v/>
      </c>
      <c r="E43" s="15" t="str">
        <f ca="1">IFERROR(YEAR(Tableau42710141617202124[[#This Row],[Date]])&amp;"/"&amp;TEXT(Tableau42710141617202124[[#This Row],[Date]],"mmmm"),"")</f>
        <v/>
      </c>
      <c r="F43" s="100">
        <f t="shared" ca="1" si="6"/>
        <v>0</v>
      </c>
      <c r="G43" s="15">
        <f>Tableau42710141617202124[[#This Row],[/]]+Tableau42710141617202124[[#This Row],[X]]</f>
        <v>0</v>
      </c>
      <c r="H43" s="15">
        <f t="shared" si="7"/>
        <v>0</v>
      </c>
      <c r="I43" s="15">
        <f t="shared" si="8"/>
        <v>0</v>
      </c>
      <c r="J43" s="15">
        <f t="shared" si="9"/>
        <v>0</v>
      </c>
      <c r="K43" s="15">
        <f t="shared" si="10"/>
        <v>0</v>
      </c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27"/>
      <c r="AR43" s="7">
        <f>IFERROR(IF(Tableau84913151819222326[N° employer]="","",AR42+1),"")</f>
        <v>30</v>
      </c>
      <c r="AS43" s="7">
        <f>Octobre!B43</f>
        <v>0</v>
      </c>
      <c r="AT43" s="17" t="str">
        <f t="shared" ca="1" si="11"/>
        <v/>
      </c>
      <c r="AU43" s="18" t="str">
        <f t="shared" ca="1" si="12"/>
        <v/>
      </c>
      <c r="AV43" s="19" t="str">
        <f ca="1">IFERROR(YEAR(Tableau84913151819222326[Date de paiement])&amp;"/"&amp;TEXT(Tableau84913151819222326[Date de paiement],"mmmm"),"")</f>
        <v/>
      </c>
      <c r="AW43" s="20" t="str">
        <f t="shared" ca="1" si="13"/>
        <v/>
      </c>
      <c r="AX43" s="19" t="str">
        <f ca="1">IFERROR(IF(OFFSET($AS43,-1,0)=$AS43,OFFSET(AX43,-1,0),INDEX(Mois_Octobre_Totale,MATCH($AS43,Tableau42710141617202124[N°],0))),"")</f>
        <v/>
      </c>
      <c r="AY43" s="21" t="str">
        <f ca="1">IFERROR(SUM(Tableau84913151819222326[Montant Journée]*Tableau84913151819222326[Journée travaillée]),"")</f>
        <v/>
      </c>
      <c r="AZ43" s="21">
        <f t="shared" ca="1" si="14"/>
        <v>0</v>
      </c>
      <c r="BA43" s="28"/>
      <c r="BB43" s="25">
        <f ca="1">SUM(Tableau84913151819222326[[#This Row],[Total mensuel]],-Tableau84913151819222326[[#This Row],[Acompte versé]],-Tableau84913151819222326[[#This Row],[Salaire]])</f>
        <v>0</v>
      </c>
      <c r="BC43" s="51">
        <f ca="1">SUMPRODUCT(Tableau849131518192223[TOTAL]*(Tableau849131518192223[Nom employer]=AT43)*((Tableau849131518192223[Paiement du mois]="2018/septembre")))</f>
        <v>0</v>
      </c>
      <c r="BD43" s="26">
        <f ca="1">IFERROR(SUM(Tableau84913151819222326[[#This Row],[Restant dû]]+Tableau84913151819222326[[#This Row],[Restant du mois dernier]]),"")</f>
        <v>0</v>
      </c>
    </row>
  </sheetData>
  <sheetProtection algorithmName="SHA-512" hashValue="I4RuND+G2JJ82bcql34YMmMGmjIqHAPTRcdFgdR0w2NLiWYbPUO6b3e3JsHHidc95QYPJaQruArqNJ0AbmwC5w==" saltValue="7iXimdJx3haQkwLhaZ/Yow==" spinCount="100000" sheet="1" objects="1" scenarios="1"/>
  <protectedRanges>
    <protectedRange password="CC29" sqref="C14:C15" name="janvier_7"/>
    <protectedRange password="CC29" sqref="D14:D15" name="janvier_1_5"/>
    <protectedRange password="CC29" sqref="F14:F43" name="janvier_2_5"/>
  </protectedRanges>
  <mergeCells count="2">
    <mergeCell ref="L7:AP10"/>
    <mergeCell ref="K6:K10"/>
  </mergeCells>
  <conditionalFormatting sqref="L6:AP6">
    <cfRule type="cellIs" dxfId="113" priority="7" operator="equal">
      <formula>$A$9</formula>
    </cfRule>
  </conditionalFormatting>
  <conditionalFormatting sqref="L12:AP13">
    <cfRule type="cellIs" dxfId="112" priority="6" operator="equal">
      <formula>$A$9</formula>
    </cfRule>
  </conditionalFormatting>
  <conditionalFormatting sqref="L14:AP43">
    <cfRule type="cellIs" dxfId="111" priority="2" operator="equal">
      <formula>"INT"</formula>
    </cfRule>
    <cfRule type="cellIs" dxfId="110" priority="3" operator="equal">
      <formula>"X"</formula>
    </cfRule>
    <cfRule type="cellIs" dxfId="109" priority="4" operator="equal">
      <formula>"/"</formula>
    </cfRule>
    <cfRule type="cellIs" dxfId="108" priority="5" operator="equal">
      <formula>"ABS"</formula>
    </cfRule>
  </conditionalFormatting>
  <conditionalFormatting sqref="BD14:BD43">
    <cfRule type="cellIs" dxfId="107" priority="1" operator="lessThan">
      <formula>0</formula>
    </cfRule>
  </conditionalFormatting>
  <conditionalFormatting sqref="L13:AP43">
    <cfRule type="expression" dxfId="106" priority="8">
      <formula>OR(WEEKDAY(L$13,3)=5,WEEKDAY(L$13,3)=6)</formula>
    </cfRule>
  </conditionalFormatting>
  <dataValidations count="3">
    <dataValidation type="list" allowBlank="1" showInputMessage="1" showErrorMessage="1" sqref="L14:AP43" xr:uid="{00000000-0002-0000-0100-000003000000}">
      <formula1>"X,/,ABS,INT"</formula1>
    </dataValidation>
    <dataValidation type="list" allowBlank="1" showInputMessage="1" showErrorMessage="1" sqref="B14:B43" xr:uid="{00000000-0002-0000-0100-000002000000}">
      <formula1>config_Colonne_N_</formula1>
    </dataValidation>
    <dataValidation allowBlank="1" showInputMessage="1" sqref="C14:C43" xr:uid="{00000000-0002-0000-0100-000001000000}"/>
  </dataValidations>
  <pageMargins left="0.7" right="0.7" top="0.75" bottom="0.75" header="0.3" footer="0.3"/>
  <tableParts count="2">
    <tablePart r:id="rId1"/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" id="{29A5129C-5D45-4B50-A387-D1CEE5C93B5D}">
            <xm:f>L$379=VLOOKUP(L$379,'Note des journées'!$D$4:$E$20,1,0)</xm:f>
            <x14:dxf>
              <font>
                <b/>
                <i val="0"/>
                <color theme="0"/>
              </font>
              <fill>
                <patternFill>
                  <bgColor rgb="FFC00000"/>
                </patternFill>
              </fill>
            </x14:dxf>
          </x14:cfRule>
          <xm:sqref>L14:AP43</xm:sqref>
        </x14:conditionalFormatting>
        <x14:conditionalFormatting xmlns:xm="http://schemas.microsoft.com/office/excel/2006/main">
          <x14:cfRule type="expression" priority="10" id="{05F5D40B-466C-45A4-B665-7066575D41D1}">
            <xm:f>#REF!=VLOOKUP(#REF!,'Note des journées'!$D$4:$E$20,1,0)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m:sqref>L13:AP13</xm:sqref>
        </x14:conditionalFormatting>
      </x14:conditionalFormatting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07D8CB-DCC3-43EF-8F05-6A76CB2F06E0}">
  <sheetPr>
    <tabColor theme="8" tint="0.39997558519241921"/>
  </sheetPr>
  <dimension ref="A1:BD43"/>
  <sheetViews>
    <sheetView showGridLines="0" showRowColHeaders="0" showZeros="0" topLeftCell="A6" workbookViewId="0">
      <pane xSplit="5" ySplit="1" topLeftCell="F7" activePane="bottomRight" state="frozen"/>
      <selection activeCell="A6" sqref="A6"/>
      <selection pane="topRight" activeCell="F6" sqref="F6"/>
      <selection pane="bottomLeft" activeCell="A7" sqref="A7"/>
      <selection pane="bottomRight" activeCell="F7" sqref="F7"/>
    </sheetView>
  </sheetViews>
  <sheetFormatPr baseColWidth="10" defaultColWidth="10.7265625" defaultRowHeight="14.5" x14ac:dyDescent="0.35"/>
  <cols>
    <col min="1" max="1" width="5" customWidth="1"/>
    <col min="2" max="2" width="5.26953125" customWidth="1"/>
    <col min="3" max="3" width="21.08984375" customWidth="1"/>
    <col min="4" max="5" width="0" hidden="1" customWidth="1"/>
    <col min="8" max="11" width="7" customWidth="1"/>
    <col min="12" max="42" width="5.54296875" customWidth="1"/>
    <col min="44" max="44" width="14.08984375" customWidth="1"/>
    <col min="45" max="45" width="13.453125" bestFit="1" customWidth="1"/>
    <col min="46" max="46" width="19.54296875" customWidth="1"/>
    <col min="47" max="47" width="15.90625" bestFit="1" customWidth="1"/>
    <col min="48" max="48" width="16" bestFit="1" customWidth="1"/>
    <col min="49" max="49" width="19.08984375" customWidth="1"/>
    <col min="50" max="50" width="15.6328125" bestFit="1" customWidth="1"/>
    <col min="51" max="51" width="12.6328125" bestFit="1" customWidth="1"/>
    <col min="52" max="52" width="13.26953125" bestFit="1" customWidth="1"/>
    <col min="55" max="55" width="20.1796875" customWidth="1"/>
  </cols>
  <sheetData>
    <row r="1" spans="1:56" hidden="1" x14ac:dyDescent="0.35">
      <c r="A1" s="27"/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7"/>
      <c r="AS1" s="27"/>
      <c r="AT1" s="27"/>
      <c r="AU1" s="27"/>
      <c r="AV1" s="27"/>
      <c r="AW1" s="27"/>
      <c r="AX1" s="27"/>
      <c r="AY1" s="27"/>
      <c r="AZ1" s="29"/>
      <c r="BA1" s="27"/>
      <c r="BB1" s="27"/>
      <c r="BC1" s="29"/>
      <c r="BD1" s="27"/>
    </row>
    <row r="2" spans="1:56" hidden="1" x14ac:dyDescent="0.35">
      <c r="A2" s="27"/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9"/>
      <c r="BA2" s="27"/>
      <c r="BB2" s="27"/>
      <c r="BC2" s="29"/>
      <c r="BD2" s="27"/>
    </row>
    <row r="3" spans="1:56" hidden="1" x14ac:dyDescent="0.35">
      <c r="A3" s="27"/>
      <c r="B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9"/>
      <c r="BA3" s="27"/>
      <c r="BB3" s="27"/>
      <c r="BC3" s="29"/>
      <c r="BD3" s="27"/>
    </row>
    <row r="4" spans="1:56" hidden="1" x14ac:dyDescent="0.35">
      <c r="A4" s="27"/>
      <c r="B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9"/>
      <c r="BA4" s="27"/>
      <c r="BB4" s="27"/>
      <c r="BC4" s="29"/>
      <c r="BD4" s="27"/>
    </row>
    <row r="5" spans="1:56" ht="53.15" hidden="1" customHeight="1" x14ac:dyDescent="0.35">
      <c r="A5" s="99">
        <f ca="1">TODAY()</f>
        <v>43286</v>
      </c>
      <c r="B5" s="27"/>
      <c r="C5" s="12">
        <v>11</v>
      </c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9"/>
      <c r="BA5" s="27"/>
      <c r="BB5" s="27"/>
      <c r="BC5" s="29"/>
      <c r="BD5" s="27"/>
    </row>
    <row r="6" spans="1:56" ht="65.150000000000006" customHeight="1" x14ac:dyDescent="0.35">
      <c r="A6" s="27"/>
      <c r="B6" s="27"/>
      <c r="C6" s="72" t="s">
        <v>72</v>
      </c>
      <c r="D6" s="27"/>
      <c r="E6" s="27"/>
      <c r="F6" s="27"/>
      <c r="G6" s="27"/>
      <c r="H6" s="27"/>
      <c r="I6" s="27"/>
      <c r="J6" s="27"/>
      <c r="K6" s="103" t="s">
        <v>35</v>
      </c>
      <c r="L6" s="1">
        <f>DATE(C7,C5,1)</f>
        <v>43405</v>
      </c>
      <c r="M6" s="1">
        <f t="shared" ref="M6:AP6" si="0">IF(L6="","",IF(MONTH(L6+1)=$C$5,L6+1,""))</f>
        <v>43406</v>
      </c>
      <c r="N6" s="1">
        <f t="shared" si="0"/>
        <v>43407</v>
      </c>
      <c r="O6" s="1">
        <f t="shared" si="0"/>
        <v>43408</v>
      </c>
      <c r="P6" s="1">
        <f t="shared" si="0"/>
        <v>43409</v>
      </c>
      <c r="Q6" s="1">
        <f t="shared" si="0"/>
        <v>43410</v>
      </c>
      <c r="R6" s="1">
        <f t="shared" si="0"/>
        <v>43411</v>
      </c>
      <c r="S6" s="1">
        <f t="shared" si="0"/>
        <v>43412</v>
      </c>
      <c r="T6" s="1">
        <f t="shared" si="0"/>
        <v>43413</v>
      </c>
      <c r="U6" s="1">
        <f t="shared" si="0"/>
        <v>43414</v>
      </c>
      <c r="V6" s="1">
        <f t="shared" si="0"/>
        <v>43415</v>
      </c>
      <c r="W6" s="1">
        <f t="shared" si="0"/>
        <v>43416</v>
      </c>
      <c r="X6" s="1">
        <f t="shared" si="0"/>
        <v>43417</v>
      </c>
      <c r="Y6" s="1">
        <f t="shared" si="0"/>
        <v>43418</v>
      </c>
      <c r="Z6" s="1">
        <f t="shared" si="0"/>
        <v>43419</v>
      </c>
      <c r="AA6" s="1">
        <f t="shared" si="0"/>
        <v>43420</v>
      </c>
      <c r="AB6" s="1">
        <f t="shared" si="0"/>
        <v>43421</v>
      </c>
      <c r="AC6" s="1">
        <f t="shared" si="0"/>
        <v>43422</v>
      </c>
      <c r="AD6" s="1">
        <f t="shared" si="0"/>
        <v>43423</v>
      </c>
      <c r="AE6" s="1">
        <f t="shared" si="0"/>
        <v>43424</v>
      </c>
      <c r="AF6" s="1">
        <f t="shared" si="0"/>
        <v>43425</v>
      </c>
      <c r="AG6" s="1">
        <f t="shared" si="0"/>
        <v>43426</v>
      </c>
      <c r="AH6" s="1">
        <f t="shared" si="0"/>
        <v>43427</v>
      </c>
      <c r="AI6" s="1">
        <f t="shared" si="0"/>
        <v>43428</v>
      </c>
      <c r="AJ6" s="1">
        <f t="shared" si="0"/>
        <v>43429</v>
      </c>
      <c r="AK6" s="1">
        <f t="shared" si="0"/>
        <v>43430</v>
      </c>
      <c r="AL6" s="1">
        <f t="shared" si="0"/>
        <v>43431</v>
      </c>
      <c r="AM6" s="1">
        <f t="shared" si="0"/>
        <v>43432</v>
      </c>
      <c r="AN6" s="1">
        <f t="shared" si="0"/>
        <v>43433</v>
      </c>
      <c r="AO6" s="1">
        <f t="shared" si="0"/>
        <v>43434</v>
      </c>
      <c r="AP6" s="1" t="str">
        <f t="shared" si="0"/>
        <v/>
      </c>
      <c r="AQ6" s="27"/>
      <c r="AR6" s="27"/>
      <c r="AS6" s="27"/>
      <c r="AT6" s="62" t="s">
        <v>72</v>
      </c>
      <c r="AU6" s="58"/>
      <c r="AV6" s="58"/>
      <c r="AW6" s="63" t="s">
        <v>72</v>
      </c>
      <c r="AX6" s="58"/>
      <c r="AY6" s="58"/>
      <c r="AZ6" s="60"/>
      <c r="BA6" s="58"/>
      <c r="BB6" s="58"/>
      <c r="BC6" s="64" t="s">
        <v>72</v>
      </c>
      <c r="BD6" s="27"/>
    </row>
    <row r="7" spans="1:56" x14ac:dyDescent="0.35">
      <c r="A7" s="27"/>
      <c r="B7" s="27"/>
      <c r="C7" s="13" t="s">
        <v>76</v>
      </c>
      <c r="D7" s="27"/>
      <c r="E7" s="27"/>
      <c r="F7" s="27"/>
      <c r="G7" s="27"/>
      <c r="H7" s="27"/>
      <c r="I7" s="27"/>
      <c r="J7" s="27"/>
      <c r="K7" s="103"/>
      <c r="L7" s="104" t="str">
        <f>TEXT(L6,"Mmmm")</f>
        <v>novembre</v>
      </c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27"/>
      <c r="AR7" s="27"/>
      <c r="AS7" s="27"/>
      <c r="AT7" s="27"/>
      <c r="AU7" s="27"/>
      <c r="AV7" s="27"/>
      <c r="AW7" s="27"/>
      <c r="AX7" s="27"/>
      <c r="AY7" s="27"/>
      <c r="AZ7" s="29"/>
      <c r="BA7" s="27"/>
      <c r="BB7" s="27"/>
      <c r="BC7" s="29"/>
      <c r="BD7" s="27"/>
    </row>
    <row r="8" spans="1:56" x14ac:dyDescent="0.35">
      <c r="A8" s="14">
        <f ca="1">TODAY()</f>
        <v>43286</v>
      </c>
      <c r="B8" s="27"/>
      <c r="C8" s="27"/>
      <c r="D8" s="27"/>
      <c r="E8" s="27"/>
      <c r="F8" s="27"/>
      <c r="G8" s="27"/>
      <c r="H8" s="27"/>
      <c r="I8" s="27"/>
      <c r="J8" s="27"/>
      <c r="K8" s="103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27"/>
      <c r="AR8" s="27"/>
      <c r="AS8" s="27"/>
      <c r="AT8" s="27"/>
      <c r="AU8" s="27"/>
      <c r="AV8" s="27"/>
      <c r="AW8" s="27"/>
      <c r="AX8" s="27"/>
      <c r="AY8" s="27"/>
      <c r="AZ8" s="29"/>
      <c r="BA8" s="27"/>
      <c r="BB8" s="27"/>
      <c r="BC8" s="29"/>
      <c r="BD8" s="27"/>
    </row>
    <row r="9" spans="1:56" x14ac:dyDescent="0.35">
      <c r="A9" s="27"/>
      <c r="B9" s="27"/>
      <c r="C9" s="27"/>
      <c r="D9" s="27"/>
      <c r="E9" s="27"/>
      <c r="F9" s="27"/>
      <c r="G9" s="27"/>
      <c r="H9" s="27"/>
      <c r="I9" s="27"/>
      <c r="J9" s="27"/>
      <c r="K9" s="103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27"/>
      <c r="AR9" s="27"/>
      <c r="AS9" s="27"/>
      <c r="AT9" s="27"/>
      <c r="AU9" s="27"/>
      <c r="AV9" s="27"/>
      <c r="AW9" s="27"/>
      <c r="AX9" s="27"/>
      <c r="AY9" s="27"/>
      <c r="AZ9" s="29"/>
      <c r="BA9" s="27"/>
      <c r="BB9" s="27"/>
      <c r="BC9" s="29"/>
      <c r="BD9" s="27"/>
    </row>
    <row r="10" spans="1:56" ht="19.5" customHeight="1" x14ac:dyDescent="0.35">
      <c r="A10" s="27"/>
      <c r="B10" s="27"/>
      <c r="C10" s="27"/>
      <c r="D10" s="27"/>
      <c r="E10" s="27"/>
      <c r="F10" s="27"/>
      <c r="G10" s="27"/>
      <c r="H10" s="27"/>
      <c r="I10" s="27"/>
      <c r="J10" s="27"/>
      <c r="K10" s="103"/>
      <c r="L10" s="105"/>
      <c r="M10" s="105"/>
      <c r="N10" s="105"/>
      <c r="O10" s="105"/>
      <c r="P10" s="105"/>
      <c r="Q10" s="105"/>
      <c r="R10" s="105"/>
      <c r="S10" s="105"/>
      <c r="T10" s="105"/>
      <c r="U10" s="105"/>
      <c r="V10" s="105"/>
      <c r="W10" s="105"/>
      <c r="X10" s="105"/>
      <c r="Y10" s="105"/>
      <c r="Z10" s="105"/>
      <c r="AA10" s="105"/>
      <c r="AB10" s="105"/>
      <c r="AC10" s="105"/>
      <c r="AD10" s="105"/>
      <c r="AE10" s="105"/>
      <c r="AF10" s="105"/>
      <c r="AG10" s="105"/>
      <c r="AH10" s="105"/>
      <c r="AI10" s="105"/>
      <c r="AJ10" s="105"/>
      <c r="AK10" s="105"/>
      <c r="AL10" s="105"/>
      <c r="AM10" s="105"/>
      <c r="AN10" s="105"/>
      <c r="AO10" s="105"/>
      <c r="AP10" s="105"/>
      <c r="AQ10" s="27"/>
      <c r="AR10" s="27"/>
      <c r="AS10" s="27"/>
      <c r="AT10" s="27"/>
      <c r="AU10" s="27"/>
      <c r="AV10" s="27"/>
      <c r="AW10" s="27"/>
      <c r="AX10" s="27"/>
      <c r="AY10" s="27"/>
      <c r="AZ10" s="29"/>
      <c r="BA10" s="27"/>
      <c r="BB10" s="27"/>
      <c r="BC10" s="29"/>
      <c r="BD10" s="27"/>
    </row>
    <row r="11" spans="1:56" ht="17.5" customHeight="1" thickBot="1" x14ac:dyDescent="0.4">
      <c r="A11" s="82"/>
      <c r="B11" s="82"/>
      <c r="C11" s="82"/>
      <c r="D11" s="82"/>
      <c r="E11" s="82"/>
      <c r="F11" s="82"/>
      <c r="G11" s="82"/>
      <c r="H11" s="82"/>
      <c r="I11" s="82"/>
      <c r="J11" s="82"/>
      <c r="K11" s="82"/>
      <c r="L11" s="2" t="str">
        <f t="shared" ref="L11:AP11" si="1">IFERROR(IF(L13,"S "&amp;_xlfn.ISOWEEKNUM(L6),""),"")</f>
        <v>S 44</v>
      </c>
      <c r="M11" s="2" t="str">
        <f t="shared" si="1"/>
        <v>S 44</v>
      </c>
      <c r="N11" s="2" t="str">
        <f t="shared" si="1"/>
        <v>S 44</v>
      </c>
      <c r="O11" s="2" t="str">
        <f t="shared" si="1"/>
        <v>S 44</v>
      </c>
      <c r="P11" s="2" t="str">
        <f t="shared" si="1"/>
        <v>S 45</v>
      </c>
      <c r="Q11" s="2" t="str">
        <f t="shared" si="1"/>
        <v>S 45</v>
      </c>
      <c r="R11" s="2" t="str">
        <f t="shared" si="1"/>
        <v>S 45</v>
      </c>
      <c r="S11" s="2" t="str">
        <f t="shared" si="1"/>
        <v>S 45</v>
      </c>
      <c r="T11" s="2" t="str">
        <f t="shared" si="1"/>
        <v>S 45</v>
      </c>
      <c r="U11" s="2" t="str">
        <f t="shared" si="1"/>
        <v>S 45</v>
      </c>
      <c r="V11" s="2" t="str">
        <f t="shared" si="1"/>
        <v>S 45</v>
      </c>
      <c r="W11" s="2" t="str">
        <f t="shared" si="1"/>
        <v>S 46</v>
      </c>
      <c r="X11" s="2" t="str">
        <f t="shared" si="1"/>
        <v>S 46</v>
      </c>
      <c r="Y11" s="2" t="str">
        <f t="shared" si="1"/>
        <v>S 46</v>
      </c>
      <c r="Z11" s="2" t="str">
        <f t="shared" si="1"/>
        <v>S 46</v>
      </c>
      <c r="AA11" s="2" t="str">
        <f t="shared" si="1"/>
        <v>S 46</v>
      </c>
      <c r="AB11" s="2" t="str">
        <f t="shared" si="1"/>
        <v>S 46</v>
      </c>
      <c r="AC11" s="2" t="str">
        <f t="shared" si="1"/>
        <v>S 46</v>
      </c>
      <c r="AD11" s="2" t="str">
        <f t="shared" si="1"/>
        <v>S 47</v>
      </c>
      <c r="AE11" s="2" t="str">
        <f t="shared" si="1"/>
        <v>S 47</v>
      </c>
      <c r="AF11" s="2" t="str">
        <f t="shared" si="1"/>
        <v>S 47</v>
      </c>
      <c r="AG11" s="2" t="str">
        <f t="shared" si="1"/>
        <v>S 47</v>
      </c>
      <c r="AH11" s="2" t="str">
        <f t="shared" si="1"/>
        <v>S 47</v>
      </c>
      <c r="AI11" s="2" t="str">
        <f t="shared" si="1"/>
        <v>S 47</v>
      </c>
      <c r="AJ11" s="2" t="str">
        <f t="shared" si="1"/>
        <v>S 47</v>
      </c>
      <c r="AK11" s="2" t="str">
        <f t="shared" si="1"/>
        <v>S 48</v>
      </c>
      <c r="AL11" s="2" t="str">
        <f t="shared" si="1"/>
        <v>S 48</v>
      </c>
      <c r="AM11" s="2" t="str">
        <f t="shared" si="1"/>
        <v>S 48</v>
      </c>
      <c r="AN11" s="2" t="str">
        <f t="shared" si="1"/>
        <v>S 48</v>
      </c>
      <c r="AO11" s="2" t="str">
        <f t="shared" si="1"/>
        <v>S 48</v>
      </c>
      <c r="AP11" s="42" t="str">
        <f t="shared" si="1"/>
        <v/>
      </c>
      <c r="AQ11" s="27"/>
      <c r="AR11" s="27"/>
      <c r="AS11" s="27"/>
      <c r="AT11" s="27"/>
      <c r="AU11" s="27"/>
      <c r="AV11" s="27"/>
      <c r="AW11" s="27"/>
      <c r="AX11" s="27"/>
      <c r="AY11" s="27"/>
      <c r="AZ11" s="29"/>
      <c r="BA11" s="27"/>
      <c r="BB11" s="27"/>
      <c r="BC11" s="29"/>
      <c r="BD11" s="27"/>
    </row>
    <row r="12" spans="1:56" ht="18.649999999999999" customHeight="1" thickBot="1" x14ac:dyDescent="0.4">
      <c r="A12" s="27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3">
        <f t="shared" ref="L12:AL12" si="2">DAY(L6)</f>
        <v>1</v>
      </c>
      <c r="M12" s="3">
        <f t="shared" si="2"/>
        <v>2</v>
      </c>
      <c r="N12" s="3">
        <f t="shared" si="2"/>
        <v>3</v>
      </c>
      <c r="O12" s="3">
        <f t="shared" si="2"/>
        <v>4</v>
      </c>
      <c r="P12" s="3">
        <f t="shared" si="2"/>
        <v>5</v>
      </c>
      <c r="Q12" s="3">
        <f t="shared" si="2"/>
        <v>6</v>
      </c>
      <c r="R12" s="3">
        <f t="shared" si="2"/>
        <v>7</v>
      </c>
      <c r="S12" s="3">
        <f t="shared" si="2"/>
        <v>8</v>
      </c>
      <c r="T12" s="3">
        <f t="shared" si="2"/>
        <v>9</v>
      </c>
      <c r="U12" s="3">
        <f t="shared" si="2"/>
        <v>10</v>
      </c>
      <c r="V12" s="3">
        <f t="shared" si="2"/>
        <v>11</v>
      </c>
      <c r="W12" s="3">
        <f t="shared" si="2"/>
        <v>12</v>
      </c>
      <c r="X12" s="3">
        <f t="shared" si="2"/>
        <v>13</v>
      </c>
      <c r="Y12" s="3">
        <f t="shared" si="2"/>
        <v>14</v>
      </c>
      <c r="Z12" s="3">
        <f t="shared" si="2"/>
        <v>15</v>
      </c>
      <c r="AA12" s="3">
        <f t="shared" si="2"/>
        <v>16</v>
      </c>
      <c r="AB12" s="3">
        <f t="shared" si="2"/>
        <v>17</v>
      </c>
      <c r="AC12" s="3">
        <f t="shared" si="2"/>
        <v>18</v>
      </c>
      <c r="AD12" s="3">
        <f t="shared" si="2"/>
        <v>19</v>
      </c>
      <c r="AE12" s="3">
        <f t="shared" si="2"/>
        <v>20</v>
      </c>
      <c r="AF12" s="3">
        <f t="shared" si="2"/>
        <v>21</v>
      </c>
      <c r="AG12" s="3">
        <f t="shared" si="2"/>
        <v>22</v>
      </c>
      <c r="AH12" s="3">
        <f t="shared" si="2"/>
        <v>23</v>
      </c>
      <c r="AI12" s="3">
        <f t="shared" si="2"/>
        <v>24</v>
      </c>
      <c r="AJ12" s="3">
        <f t="shared" si="2"/>
        <v>25</v>
      </c>
      <c r="AK12" s="3">
        <f t="shared" si="2"/>
        <v>26</v>
      </c>
      <c r="AL12" s="3">
        <f t="shared" si="2"/>
        <v>27</v>
      </c>
      <c r="AM12" s="3">
        <f>IFERROR(DAY(AM6),"")</f>
        <v>28</v>
      </c>
      <c r="AN12" s="3">
        <f>IFERROR(DAY(AN6),"")</f>
        <v>29</v>
      </c>
      <c r="AO12" s="3">
        <f>IFERROR(DAY(AO6),"")</f>
        <v>30</v>
      </c>
      <c r="AP12" s="44" t="str">
        <f>IFERROR(DAY(AP6),"")</f>
        <v/>
      </c>
      <c r="AQ12" s="27"/>
      <c r="AR12" s="27"/>
      <c r="AS12" s="27"/>
      <c r="AT12" s="27"/>
      <c r="AU12" s="27"/>
      <c r="AV12" s="27"/>
      <c r="AW12" s="27"/>
      <c r="AX12" s="27"/>
      <c r="AY12" s="27"/>
      <c r="AZ12" s="29"/>
      <c r="BA12" s="27"/>
      <c r="BB12" s="27"/>
      <c r="BC12" s="29"/>
      <c r="BD12" s="27"/>
    </row>
    <row r="13" spans="1:56" ht="29.5" thickBot="1" x14ac:dyDescent="0.4">
      <c r="A13" s="81" t="s">
        <v>53</v>
      </c>
      <c r="B13" s="81" t="s">
        <v>0</v>
      </c>
      <c r="C13" s="81" t="s">
        <v>1</v>
      </c>
      <c r="D13" s="82" t="s">
        <v>2</v>
      </c>
      <c r="E13" s="82" t="s">
        <v>3</v>
      </c>
      <c r="F13" s="81" t="s">
        <v>4</v>
      </c>
      <c r="G13" s="83" t="s">
        <v>5</v>
      </c>
      <c r="H13" s="84" t="s">
        <v>60</v>
      </c>
      <c r="I13" s="85" t="s">
        <v>6</v>
      </c>
      <c r="J13" s="86" t="s">
        <v>58</v>
      </c>
      <c r="K13" s="87" t="s">
        <v>59</v>
      </c>
      <c r="L13" s="4">
        <f t="shared" ref="L13:AP13" si="3">IFERROR(WEEKDAY(L6),"")</f>
        <v>5</v>
      </c>
      <c r="M13" s="4">
        <f t="shared" si="3"/>
        <v>6</v>
      </c>
      <c r="N13" s="4">
        <f t="shared" si="3"/>
        <v>7</v>
      </c>
      <c r="O13" s="4">
        <f t="shared" si="3"/>
        <v>1</v>
      </c>
      <c r="P13" s="4">
        <f t="shared" si="3"/>
        <v>2</v>
      </c>
      <c r="Q13" s="4">
        <f t="shared" si="3"/>
        <v>3</v>
      </c>
      <c r="R13" s="4">
        <f t="shared" si="3"/>
        <v>4</v>
      </c>
      <c r="S13" s="4">
        <f t="shared" si="3"/>
        <v>5</v>
      </c>
      <c r="T13" s="4">
        <f t="shared" si="3"/>
        <v>6</v>
      </c>
      <c r="U13" s="4">
        <f t="shared" si="3"/>
        <v>7</v>
      </c>
      <c r="V13" s="4">
        <f t="shared" si="3"/>
        <v>1</v>
      </c>
      <c r="W13" s="4">
        <f t="shared" si="3"/>
        <v>2</v>
      </c>
      <c r="X13" s="4">
        <f t="shared" si="3"/>
        <v>3</v>
      </c>
      <c r="Y13" s="4">
        <f t="shared" si="3"/>
        <v>4</v>
      </c>
      <c r="Z13" s="4">
        <f t="shared" si="3"/>
        <v>5</v>
      </c>
      <c r="AA13" s="4">
        <f t="shared" si="3"/>
        <v>6</v>
      </c>
      <c r="AB13" s="4">
        <f t="shared" si="3"/>
        <v>7</v>
      </c>
      <c r="AC13" s="4">
        <f t="shared" si="3"/>
        <v>1</v>
      </c>
      <c r="AD13" s="4">
        <f t="shared" si="3"/>
        <v>2</v>
      </c>
      <c r="AE13" s="4">
        <f t="shared" si="3"/>
        <v>3</v>
      </c>
      <c r="AF13" s="4">
        <f t="shared" si="3"/>
        <v>4</v>
      </c>
      <c r="AG13" s="4">
        <f t="shared" si="3"/>
        <v>5</v>
      </c>
      <c r="AH13" s="4">
        <f t="shared" si="3"/>
        <v>6</v>
      </c>
      <c r="AI13" s="4">
        <f t="shared" si="3"/>
        <v>7</v>
      </c>
      <c r="AJ13" s="4">
        <f t="shared" si="3"/>
        <v>1</v>
      </c>
      <c r="AK13" s="4">
        <f t="shared" si="3"/>
        <v>2</v>
      </c>
      <c r="AL13" s="4">
        <f t="shared" si="3"/>
        <v>3</v>
      </c>
      <c r="AM13" s="4">
        <f t="shared" si="3"/>
        <v>4</v>
      </c>
      <c r="AN13" s="4">
        <f t="shared" si="3"/>
        <v>5</v>
      </c>
      <c r="AO13" s="4">
        <f t="shared" si="3"/>
        <v>6</v>
      </c>
      <c r="AP13" s="43" t="str">
        <f t="shared" si="3"/>
        <v/>
      </c>
      <c r="AQ13" s="27"/>
      <c r="AR13" s="81" t="s">
        <v>24</v>
      </c>
      <c r="AS13" s="81" t="s">
        <v>20</v>
      </c>
      <c r="AT13" s="81" t="s">
        <v>21</v>
      </c>
      <c r="AU13" s="81" t="s">
        <v>25</v>
      </c>
      <c r="AV13" s="81" t="s">
        <v>26</v>
      </c>
      <c r="AW13" s="81" t="s">
        <v>27</v>
      </c>
      <c r="AX13" s="81" t="s">
        <v>28</v>
      </c>
      <c r="AY13" s="81" t="s">
        <v>29</v>
      </c>
      <c r="AZ13" s="83" t="s">
        <v>30</v>
      </c>
      <c r="BA13" s="81" t="s">
        <v>31</v>
      </c>
      <c r="BB13" s="81" t="s">
        <v>32</v>
      </c>
      <c r="BC13" s="41" t="s">
        <v>54</v>
      </c>
      <c r="BD13" s="81" t="s">
        <v>56</v>
      </c>
    </row>
    <row r="14" spans="1:56" ht="20.149999999999999" customHeight="1" x14ac:dyDescent="0.35">
      <c r="A14" s="5" t="str">
        <f>IF(Tableau4271014161720212425[[#This Row],[N°]]="","",1)</f>
        <v/>
      </c>
      <c r="B14" s="30"/>
      <c r="C14" s="10" t="str">
        <f t="shared" ref="C14:C43" ca="1" si="4">IFERROR(IF(OFFSET($B14,-1,0)=$B14,OFFSET(C14,-1,0),INDEX(config_Colonne_Nom,MATCH($B14,config_Colonne_N_,0))),"")</f>
        <v/>
      </c>
      <c r="D14" s="11" t="str">
        <f t="shared" ref="D14:D43" ca="1" si="5">IF(C14="","",IF(D14&lt;"",D14,NOW()))</f>
        <v/>
      </c>
      <c r="E14" s="15" t="str">
        <f ca="1">IFERROR(YEAR(Tableau4271014161720212425[[#This Row],[Date]])&amp;"/"&amp;TEXT(Tableau4271014161720212425[[#This Row],[Date]],"mmmm"),"")</f>
        <v/>
      </c>
      <c r="F14" s="100">
        <f t="shared" ref="F14:F43" ca="1" si="6">SUMPRODUCT(Acompte_Colonne_Montant*(Acompte_Colonne_Nom_employer=C14)*((Acompte_Colonne_N__mois="2018/novembre")))</f>
        <v>0</v>
      </c>
      <c r="G14" s="15">
        <f>Tableau4271014161720212425[[#This Row],[/]]+Tableau4271014161720212425[[#This Row],[X]]</f>
        <v>0</v>
      </c>
      <c r="H14" s="15">
        <f t="shared" ref="H14:H43" si="7">IFERROR(COUNTIF(L14:AP14,"INT"),"")</f>
        <v>0</v>
      </c>
      <c r="I14" s="15">
        <f t="shared" ref="I14:I43" si="8">IFERROR(COUNTIF(L14:AP14,"ABS"),"")</f>
        <v>0</v>
      </c>
      <c r="J14" s="15">
        <f t="shared" ref="J14:J43" si="9">COUNTIF(L14:AP14,"/")/2</f>
        <v>0</v>
      </c>
      <c r="K14" s="15">
        <f t="shared" ref="K14:K43" si="10">COUNTIF(L14:AP14,"X")</f>
        <v>0</v>
      </c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27"/>
      <c r="AR14" s="7">
        <f>IF(Tableau8491315181922232627[N° employer]="","",1)</f>
        <v>1</v>
      </c>
      <c r="AS14" s="7">
        <f>Novembre!B14</f>
        <v>0</v>
      </c>
      <c r="AT14" s="17" t="str">
        <f t="shared" ref="AT14:AT43" ca="1" si="11">IFERROR(IF(OFFSET($AS14,-1,0)=$AS14,OFFSET(AT14,-1,0),INDEX(config_Colonne_Nom,MATCH($AS14,config_Colonne_N_,0))),"")</f>
        <v/>
      </c>
      <c r="AU14" s="18" t="str">
        <f t="shared" ref="AU14:AU43" ca="1" si="12">IF(AT14="","",IF(AU14&lt;"",AU14,NOW()))</f>
        <v/>
      </c>
      <c r="AV14" s="19" t="str">
        <f ca="1">IFERROR(YEAR(Tableau8491315181922232627[Date de paiement])&amp;"/"&amp;TEXT(Tableau8491315181922232627[Date de paiement],"mmmm"),"")</f>
        <v/>
      </c>
      <c r="AW14" s="20" t="str">
        <f t="shared" ref="AW14:AW43" ca="1" si="13">IFERROR(IF(OFFSET($AS14,-1,0)=$AS14,OFFSET(AX14,-1,0),INDEX(config_Colonne_Montant_journee,MATCH($AS14,config_Colonne_N_,0))),"")</f>
        <v/>
      </c>
      <c r="AX14" s="19" t="str">
        <f ca="1">IFERROR(IF(OFFSET($AS14,-1,0)=$AS14,OFFSET(AX14,-1,0),INDEX(Mois_Novembre_Totale,MATCH($AS14,Tableau4271014161720212425[N°],0))),"")</f>
        <v/>
      </c>
      <c r="AY14" s="21" t="str">
        <f ca="1">IFERROR(SUM(Tableau8491315181922232627[Montant Journée]*Tableau8491315181922232627[Journée travaillée]),"")</f>
        <v/>
      </c>
      <c r="AZ14" s="21">
        <f t="shared" ref="AZ14:AZ43" ca="1" si="14">SUMPRODUCT(Acompte_Colonne_Montant*(Acompte_Colonne_Nom_employer=AT14)*((Acompte_Colonne_N__mois="2018/novembre")))</f>
        <v>0</v>
      </c>
      <c r="BA14" s="28"/>
      <c r="BB14" s="25">
        <f ca="1">SUM(Tableau8491315181922232627[[#This Row],[Total mensuel]],-Tableau8491315181922232627[[#This Row],[Acompte versé]],-Tableau8491315181922232627[[#This Row],[Salaire]])</f>
        <v>0</v>
      </c>
      <c r="BC14" s="51">
        <f ca="1">SUMPRODUCT(Tableau84913151819222326[TOTAL]*(Tableau84913151819222326[Nom employer]=AT14)*((Tableau84913151819222326[Paiement du mois]="2018/octobre")))</f>
        <v>0</v>
      </c>
      <c r="BD14" s="26">
        <f ca="1">IFERROR(SUM(Tableau8491315181922232627[[#This Row],[Restant dû]]+Tableau8491315181922232627[[#This Row],[Restant du mois dernier]]),"")</f>
        <v>0</v>
      </c>
    </row>
    <row r="15" spans="1:56" ht="20.149999999999999" customHeight="1" x14ac:dyDescent="0.35">
      <c r="A15" s="6" t="str">
        <f>IFERROR(IF(Tableau4271014161720212425[N°]="","",A14+1),"")</f>
        <v/>
      </c>
      <c r="B15" s="30"/>
      <c r="C15" s="10" t="str">
        <f t="shared" ca="1" si="4"/>
        <v/>
      </c>
      <c r="D15" s="11" t="str">
        <f t="shared" ca="1" si="5"/>
        <v/>
      </c>
      <c r="E15" s="15" t="str">
        <f ca="1">IFERROR(YEAR(Tableau4271014161720212425[[#This Row],[Date]])&amp;"/"&amp;TEXT(Tableau4271014161720212425[[#This Row],[Date]],"mmmm"),"")</f>
        <v/>
      </c>
      <c r="F15" s="100">
        <f t="shared" ca="1" si="6"/>
        <v>0</v>
      </c>
      <c r="G15" s="15">
        <f>Tableau4271014161720212425[[#This Row],[/]]+Tableau4271014161720212425[[#This Row],[X]]</f>
        <v>0</v>
      </c>
      <c r="H15" s="15">
        <f t="shared" si="7"/>
        <v>0</v>
      </c>
      <c r="I15" s="15">
        <f t="shared" si="8"/>
        <v>0</v>
      </c>
      <c r="J15" s="15">
        <f t="shared" si="9"/>
        <v>0</v>
      </c>
      <c r="K15" s="15">
        <f t="shared" si="10"/>
        <v>0</v>
      </c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27"/>
      <c r="AR15" s="7">
        <f>IFERROR(IF(Tableau8491315181922232627[N° employer]="","",AR14+1),"")</f>
        <v>2</v>
      </c>
      <c r="AS15" s="7">
        <f>Novembre!B15</f>
        <v>0</v>
      </c>
      <c r="AT15" s="17" t="str">
        <f t="shared" ca="1" si="11"/>
        <v/>
      </c>
      <c r="AU15" s="18" t="str">
        <f t="shared" ca="1" si="12"/>
        <v/>
      </c>
      <c r="AV15" s="19" t="str">
        <f ca="1">IFERROR(YEAR(Tableau8491315181922232627[Date de paiement])&amp;"/"&amp;TEXT(Tableau8491315181922232627[Date de paiement],"mmmm"),"")</f>
        <v/>
      </c>
      <c r="AW15" s="20" t="str">
        <f t="shared" ca="1" si="13"/>
        <v/>
      </c>
      <c r="AX15" s="19" t="str">
        <f ca="1">IFERROR(IF(OFFSET($AS15,-1,0)=$AS15,OFFSET(AX15,-1,0),INDEX(Mois_Novembre_Totale,MATCH($AS15,Tableau4271014161720212425[N°],0))),"")</f>
        <v/>
      </c>
      <c r="AY15" s="21" t="str">
        <f ca="1">IFERROR(SUM(Tableau8491315181922232627[Montant Journée]*Tableau8491315181922232627[Journée travaillée]),"")</f>
        <v/>
      </c>
      <c r="AZ15" s="21">
        <f t="shared" ca="1" si="14"/>
        <v>0</v>
      </c>
      <c r="BA15" s="28"/>
      <c r="BB15" s="25">
        <f ca="1">SUM(Tableau8491315181922232627[[#This Row],[Total mensuel]],-Tableau8491315181922232627[[#This Row],[Acompte versé]],-Tableau8491315181922232627[[#This Row],[Salaire]])</f>
        <v>0</v>
      </c>
      <c r="BC15" s="51">
        <f ca="1">SUMPRODUCT(Tableau84913151819222326[TOTAL]*(Tableau84913151819222326[Nom employer]=AT15)*((Tableau84913151819222326[Paiement du mois]="2018/octobre")))</f>
        <v>0</v>
      </c>
      <c r="BD15" s="26">
        <f ca="1">IFERROR(SUM(Tableau8491315181922232627[[#This Row],[Restant dû]]+Tableau8491315181922232627[[#This Row],[Restant du mois dernier]]),"")</f>
        <v>0</v>
      </c>
    </row>
    <row r="16" spans="1:56" ht="20.149999999999999" customHeight="1" x14ac:dyDescent="0.35">
      <c r="A16" s="6" t="str">
        <f>IFERROR(IF(Tableau4271014161720212425[N°]="","",A15+1),"")</f>
        <v/>
      </c>
      <c r="B16" s="30"/>
      <c r="C16" s="16" t="str">
        <f t="shared" ca="1" si="4"/>
        <v/>
      </c>
      <c r="D16" s="15" t="str">
        <f t="shared" ca="1" si="5"/>
        <v/>
      </c>
      <c r="E16" s="15" t="str">
        <f ca="1">IFERROR(YEAR(Tableau4271014161720212425[[#This Row],[Date]])&amp;"/"&amp;TEXT(Tableau4271014161720212425[[#This Row],[Date]],"mmmm"),"")</f>
        <v/>
      </c>
      <c r="F16" s="100">
        <f t="shared" ca="1" si="6"/>
        <v>0</v>
      </c>
      <c r="G16" s="15">
        <f>Tableau4271014161720212425[[#This Row],[/]]+Tableau4271014161720212425[[#This Row],[X]]</f>
        <v>0</v>
      </c>
      <c r="H16" s="15">
        <f t="shared" si="7"/>
        <v>0</v>
      </c>
      <c r="I16" s="15">
        <f t="shared" si="8"/>
        <v>0</v>
      </c>
      <c r="J16" s="15">
        <f t="shared" si="9"/>
        <v>0</v>
      </c>
      <c r="K16" s="15">
        <f t="shared" si="10"/>
        <v>0</v>
      </c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27"/>
      <c r="AR16" s="7">
        <f>IFERROR(IF(Tableau8491315181922232627[N° employer]="","",AR15+1),"")</f>
        <v>3</v>
      </c>
      <c r="AS16" s="7">
        <f>Novembre!B16</f>
        <v>0</v>
      </c>
      <c r="AT16" s="17" t="str">
        <f t="shared" ca="1" si="11"/>
        <v/>
      </c>
      <c r="AU16" s="18" t="str">
        <f t="shared" ca="1" si="12"/>
        <v/>
      </c>
      <c r="AV16" s="19" t="str">
        <f ca="1">IFERROR(YEAR(Tableau8491315181922232627[Date de paiement])&amp;"/"&amp;TEXT(Tableau8491315181922232627[Date de paiement],"mmmm"),"")</f>
        <v/>
      </c>
      <c r="AW16" s="20" t="str">
        <f t="shared" ca="1" si="13"/>
        <v/>
      </c>
      <c r="AX16" s="19" t="str">
        <f ca="1">IFERROR(IF(OFFSET($AS16,-1,0)=$AS16,OFFSET(AX16,-1,0),INDEX(Mois_Novembre_Totale,MATCH($AS16,Tableau4271014161720212425[N°],0))),"")</f>
        <v/>
      </c>
      <c r="AY16" s="21" t="str">
        <f ca="1">IFERROR(SUM(Tableau8491315181922232627[Montant Journée]*Tableau8491315181922232627[Journée travaillée]),"")</f>
        <v/>
      </c>
      <c r="AZ16" s="21">
        <f t="shared" ca="1" si="14"/>
        <v>0</v>
      </c>
      <c r="BA16" s="28"/>
      <c r="BB16" s="25">
        <f ca="1">SUM(Tableau8491315181922232627[[#This Row],[Total mensuel]],-Tableau8491315181922232627[[#This Row],[Acompte versé]],-Tableau8491315181922232627[[#This Row],[Salaire]])</f>
        <v>0</v>
      </c>
      <c r="BC16" s="51">
        <f ca="1">SUMPRODUCT(Tableau84913151819222326[TOTAL]*(Tableau84913151819222326[Nom employer]=AT16)*((Tableau84913151819222326[Paiement du mois]="2018/octobre")))</f>
        <v>0</v>
      </c>
      <c r="BD16" s="26">
        <f ca="1">IFERROR(SUM(Tableau8491315181922232627[[#This Row],[Restant dû]]+Tableau8491315181922232627[[#This Row],[Restant du mois dernier]]),"")</f>
        <v>0</v>
      </c>
    </row>
    <row r="17" spans="1:56" ht="20.149999999999999" customHeight="1" x14ac:dyDescent="0.35">
      <c r="A17" s="6" t="str">
        <f>IFERROR(IF(Tableau4271014161720212425[N°]="","",A16+1),"")</f>
        <v/>
      </c>
      <c r="B17" s="30"/>
      <c r="C17" s="16" t="str">
        <f t="shared" ca="1" si="4"/>
        <v/>
      </c>
      <c r="D17" s="15" t="str">
        <f t="shared" ca="1" si="5"/>
        <v/>
      </c>
      <c r="E17" s="15" t="str">
        <f ca="1">IFERROR(YEAR(Tableau4271014161720212425[[#This Row],[Date]])&amp;"/"&amp;TEXT(Tableau4271014161720212425[[#This Row],[Date]],"mmmm"),"")</f>
        <v/>
      </c>
      <c r="F17" s="100">
        <f t="shared" ca="1" si="6"/>
        <v>0</v>
      </c>
      <c r="G17" s="15">
        <f>Tableau4271014161720212425[[#This Row],[/]]+Tableau4271014161720212425[[#This Row],[X]]</f>
        <v>0</v>
      </c>
      <c r="H17" s="15">
        <f t="shared" si="7"/>
        <v>0</v>
      </c>
      <c r="I17" s="15">
        <f t="shared" si="8"/>
        <v>0</v>
      </c>
      <c r="J17" s="15">
        <f t="shared" si="9"/>
        <v>0</v>
      </c>
      <c r="K17" s="15">
        <f t="shared" si="10"/>
        <v>0</v>
      </c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27"/>
      <c r="AR17" s="7">
        <f>IFERROR(IF(Tableau8491315181922232627[N° employer]="","",AR16+1),"")</f>
        <v>4</v>
      </c>
      <c r="AS17" s="7">
        <f>Novembre!B17</f>
        <v>0</v>
      </c>
      <c r="AT17" s="17" t="str">
        <f t="shared" ca="1" si="11"/>
        <v/>
      </c>
      <c r="AU17" s="18" t="str">
        <f t="shared" ca="1" si="12"/>
        <v/>
      </c>
      <c r="AV17" s="19" t="str">
        <f ca="1">IFERROR(YEAR(Tableau8491315181922232627[Date de paiement])&amp;"/"&amp;TEXT(Tableau8491315181922232627[Date de paiement],"mmmm"),"")</f>
        <v/>
      </c>
      <c r="AW17" s="20" t="str">
        <f t="shared" ca="1" si="13"/>
        <v/>
      </c>
      <c r="AX17" s="19" t="str">
        <f ca="1">IFERROR(IF(OFFSET($AS17,-1,0)=$AS17,OFFSET(AX17,-1,0),INDEX(Mois_Novembre_Totale,MATCH($AS17,Tableau4271014161720212425[N°],0))),"")</f>
        <v/>
      </c>
      <c r="AY17" s="21" t="str">
        <f ca="1">IFERROR(SUM(Tableau8491315181922232627[Montant Journée]*Tableau8491315181922232627[Journée travaillée]),"")</f>
        <v/>
      </c>
      <c r="AZ17" s="21">
        <f t="shared" ca="1" si="14"/>
        <v>0</v>
      </c>
      <c r="BA17" s="28"/>
      <c r="BB17" s="25">
        <f ca="1">SUM(Tableau8491315181922232627[[#This Row],[Total mensuel]],-Tableau8491315181922232627[[#This Row],[Acompte versé]],-Tableau8491315181922232627[[#This Row],[Salaire]])</f>
        <v>0</v>
      </c>
      <c r="BC17" s="51">
        <f ca="1">SUMPRODUCT(Tableau84913151819222326[TOTAL]*(Tableau84913151819222326[Nom employer]=AT17)*((Tableau84913151819222326[Paiement du mois]="2018/octobre")))</f>
        <v>0</v>
      </c>
      <c r="BD17" s="26">
        <f ca="1">IFERROR(SUM(Tableau8491315181922232627[[#This Row],[Restant dû]]+Tableau8491315181922232627[[#This Row],[Restant du mois dernier]]),"")</f>
        <v>0</v>
      </c>
    </row>
    <row r="18" spans="1:56" ht="20.149999999999999" customHeight="1" x14ac:dyDescent="0.35">
      <c r="A18" s="6" t="str">
        <f>IFERROR(IF(Tableau4271014161720212425[N°]="","",A17+1),"")</f>
        <v/>
      </c>
      <c r="B18" s="30"/>
      <c r="C18" s="16" t="str">
        <f t="shared" ca="1" si="4"/>
        <v/>
      </c>
      <c r="D18" s="15" t="str">
        <f t="shared" ca="1" si="5"/>
        <v/>
      </c>
      <c r="E18" s="15" t="str">
        <f ca="1">IFERROR(YEAR(Tableau4271014161720212425[[#This Row],[Date]])&amp;"/"&amp;TEXT(Tableau4271014161720212425[[#This Row],[Date]],"mmmm"),"")</f>
        <v/>
      </c>
      <c r="F18" s="100">
        <f t="shared" ca="1" si="6"/>
        <v>0</v>
      </c>
      <c r="G18" s="15">
        <f>Tableau4271014161720212425[[#This Row],[/]]+Tableau4271014161720212425[[#This Row],[X]]</f>
        <v>0</v>
      </c>
      <c r="H18" s="15">
        <f t="shared" si="7"/>
        <v>0</v>
      </c>
      <c r="I18" s="15">
        <f t="shared" si="8"/>
        <v>0</v>
      </c>
      <c r="J18" s="15">
        <f t="shared" si="9"/>
        <v>0</v>
      </c>
      <c r="K18" s="15">
        <f t="shared" si="10"/>
        <v>0</v>
      </c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27"/>
      <c r="AR18" s="7">
        <f>IFERROR(IF(Tableau8491315181922232627[N° employer]="","",AR17+1),"")</f>
        <v>5</v>
      </c>
      <c r="AS18" s="7">
        <f>Novembre!B18</f>
        <v>0</v>
      </c>
      <c r="AT18" s="17" t="str">
        <f t="shared" ca="1" si="11"/>
        <v/>
      </c>
      <c r="AU18" s="18" t="str">
        <f t="shared" ca="1" si="12"/>
        <v/>
      </c>
      <c r="AV18" s="19" t="str">
        <f ca="1">IFERROR(YEAR(Tableau8491315181922232627[Date de paiement])&amp;"/"&amp;TEXT(Tableau8491315181922232627[Date de paiement],"mmmm"),"")</f>
        <v/>
      </c>
      <c r="AW18" s="20" t="str">
        <f t="shared" ca="1" si="13"/>
        <v/>
      </c>
      <c r="AX18" s="19" t="str">
        <f ca="1">IFERROR(IF(OFFSET($AS18,-1,0)=$AS18,OFFSET(AX18,-1,0),INDEX(Mois_Novembre_Totale,MATCH($AS18,Tableau4271014161720212425[N°],0))),"")</f>
        <v/>
      </c>
      <c r="AY18" s="21" t="str">
        <f ca="1">IFERROR(SUM(Tableau8491315181922232627[Montant Journée]*Tableau8491315181922232627[Journée travaillée]),"")</f>
        <v/>
      </c>
      <c r="AZ18" s="21">
        <f t="shared" ca="1" si="14"/>
        <v>0</v>
      </c>
      <c r="BA18" s="28"/>
      <c r="BB18" s="25">
        <f ca="1">SUM(Tableau8491315181922232627[[#This Row],[Total mensuel]],-Tableau8491315181922232627[[#This Row],[Acompte versé]],-Tableau8491315181922232627[[#This Row],[Salaire]])</f>
        <v>0</v>
      </c>
      <c r="BC18" s="51">
        <f ca="1">SUMPRODUCT(Tableau84913151819222326[TOTAL]*(Tableau84913151819222326[Nom employer]=AT18)*((Tableau84913151819222326[Paiement du mois]="2018/octobre")))</f>
        <v>0</v>
      </c>
      <c r="BD18" s="26">
        <f ca="1">IFERROR(SUM(Tableau8491315181922232627[[#This Row],[Restant dû]]+Tableau8491315181922232627[[#This Row],[Restant du mois dernier]]),"")</f>
        <v>0</v>
      </c>
    </row>
    <row r="19" spans="1:56" ht="20.149999999999999" customHeight="1" x14ac:dyDescent="0.35">
      <c r="A19" s="6" t="str">
        <f>IFERROR(IF(Tableau4271014161720212425[N°]="","",A18+1),"")</f>
        <v/>
      </c>
      <c r="B19" s="30"/>
      <c r="C19" s="16" t="str">
        <f t="shared" ca="1" si="4"/>
        <v/>
      </c>
      <c r="D19" s="15" t="str">
        <f t="shared" ca="1" si="5"/>
        <v/>
      </c>
      <c r="E19" s="15" t="str">
        <f ca="1">IFERROR(YEAR(Tableau4271014161720212425[[#This Row],[Date]])&amp;"/"&amp;TEXT(Tableau4271014161720212425[[#This Row],[Date]],"mmmm"),"")</f>
        <v/>
      </c>
      <c r="F19" s="100">
        <f t="shared" ca="1" si="6"/>
        <v>0</v>
      </c>
      <c r="G19" s="15">
        <f>Tableau4271014161720212425[[#This Row],[/]]+Tableau4271014161720212425[[#This Row],[X]]</f>
        <v>0</v>
      </c>
      <c r="H19" s="15">
        <f t="shared" si="7"/>
        <v>0</v>
      </c>
      <c r="I19" s="15">
        <f t="shared" si="8"/>
        <v>0</v>
      </c>
      <c r="J19" s="15">
        <f t="shared" si="9"/>
        <v>0</v>
      </c>
      <c r="K19" s="15">
        <f t="shared" si="10"/>
        <v>0</v>
      </c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27"/>
      <c r="AR19" s="7">
        <f>IFERROR(IF(Tableau8491315181922232627[N° employer]="","",AR18+1),"")</f>
        <v>6</v>
      </c>
      <c r="AS19" s="7">
        <f>Novembre!B19</f>
        <v>0</v>
      </c>
      <c r="AT19" s="17" t="str">
        <f t="shared" ca="1" si="11"/>
        <v/>
      </c>
      <c r="AU19" s="18" t="str">
        <f t="shared" ca="1" si="12"/>
        <v/>
      </c>
      <c r="AV19" s="19" t="str">
        <f ca="1">IFERROR(YEAR(Tableau8491315181922232627[Date de paiement])&amp;"/"&amp;TEXT(Tableau8491315181922232627[Date de paiement],"mmmm"),"")</f>
        <v/>
      </c>
      <c r="AW19" s="20" t="str">
        <f t="shared" ca="1" si="13"/>
        <v/>
      </c>
      <c r="AX19" s="19" t="str">
        <f ca="1">IFERROR(IF(OFFSET($AS19,-1,0)=$AS19,OFFSET(AX19,-1,0),INDEX(Mois_Novembre_Totale,MATCH($AS19,Tableau4271014161720212425[N°],0))),"")</f>
        <v/>
      </c>
      <c r="AY19" s="21" t="str">
        <f ca="1">IFERROR(SUM(Tableau8491315181922232627[Montant Journée]*Tableau8491315181922232627[Journée travaillée]),"")</f>
        <v/>
      </c>
      <c r="AZ19" s="21">
        <f t="shared" ca="1" si="14"/>
        <v>0</v>
      </c>
      <c r="BA19" s="28"/>
      <c r="BB19" s="25">
        <f ca="1">SUM(Tableau8491315181922232627[[#This Row],[Total mensuel]],-Tableau8491315181922232627[[#This Row],[Acompte versé]],-Tableau8491315181922232627[[#This Row],[Salaire]])</f>
        <v>0</v>
      </c>
      <c r="BC19" s="51">
        <f ca="1">SUMPRODUCT(Tableau84913151819222326[TOTAL]*(Tableau84913151819222326[Nom employer]=AT19)*((Tableau84913151819222326[Paiement du mois]="2018/octobre")))</f>
        <v>0</v>
      </c>
      <c r="BD19" s="26">
        <f ca="1">IFERROR(SUM(Tableau8491315181922232627[[#This Row],[Restant dû]]+Tableau8491315181922232627[[#This Row],[Restant du mois dernier]]),"")</f>
        <v>0</v>
      </c>
    </row>
    <row r="20" spans="1:56" ht="20.149999999999999" customHeight="1" x14ac:dyDescent="0.35">
      <c r="A20" s="6" t="str">
        <f>IFERROR(IF(Tableau4271014161720212425[N°]="","",A19+1),"")</f>
        <v/>
      </c>
      <c r="B20" s="30"/>
      <c r="C20" s="16" t="str">
        <f t="shared" ca="1" si="4"/>
        <v/>
      </c>
      <c r="D20" s="15" t="str">
        <f t="shared" ca="1" si="5"/>
        <v/>
      </c>
      <c r="E20" s="15" t="str">
        <f ca="1">IFERROR(YEAR(Tableau4271014161720212425[[#This Row],[Date]])&amp;"/"&amp;TEXT(Tableau4271014161720212425[[#This Row],[Date]],"mmmm"),"")</f>
        <v/>
      </c>
      <c r="F20" s="100">
        <f t="shared" ca="1" si="6"/>
        <v>0</v>
      </c>
      <c r="G20" s="15">
        <f>Tableau4271014161720212425[[#This Row],[/]]+Tableau4271014161720212425[[#This Row],[X]]</f>
        <v>0</v>
      </c>
      <c r="H20" s="15">
        <f t="shared" si="7"/>
        <v>0</v>
      </c>
      <c r="I20" s="15">
        <f t="shared" si="8"/>
        <v>0</v>
      </c>
      <c r="J20" s="15">
        <f t="shared" si="9"/>
        <v>0</v>
      </c>
      <c r="K20" s="15">
        <f t="shared" si="10"/>
        <v>0</v>
      </c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27"/>
      <c r="AR20" s="7">
        <f>IFERROR(IF(Tableau8491315181922232627[N° employer]="","",AR19+1),"")</f>
        <v>7</v>
      </c>
      <c r="AS20" s="7">
        <f>Novembre!B20</f>
        <v>0</v>
      </c>
      <c r="AT20" s="17" t="str">
        <f t="shared" ca="1" si="11"/>
        <v/>
      </c>
      <c r="AU20" s="18" t="str">
        <f t="shared" ca="1" si="12"/>
        <v/>
      </c>
      <c r="AV20" s="19" t="str">
        <f ca="1">IFERROR(YEAR(Tableau8491315181922232627[Date de paiement])&amp;"/"&amp;TEXT(Tableau8491315181922232627[Date de paiement],"mmmm"),"")</f>
        <v/>
      </c>
      <c r="AW20" s="20" t="str">
        <f t="shared" ca="1" si="13"/>
        <v/>
      </c>
      <c r="AX20" s="19" t="str">
        <f ca="1">IFERROR(IF(OFFSET($AS20,-1,0)=$AS20,OFFSET(AX20,-1,0),INDEX(Mois_Novembre_Totale,MATCH($AS20,Tableau4271014161720212425[N°],0))),"")</f>
        <v/>
      </c>
      <c r="AY20" s="21" t="str">
        <f ca="1">IFERROR(SUM(Tableau8491315181922232627[Montant Journée]*Tableau8491315181922232627[Journée travaillée]),"")</f>
        <v/>
      </c>
      <c r="AZ20" s="21">
        <f t="shared" ca="1" si="14"/>
        <v>0</v>
      </c>
      <c r="BA20" s="28"/>
      <c r="BB20" s="25">
        <f ca="1">SUM(Tableau8491315181922232627[[#This Row],[Total mensuel]],-Tableau8491315181922232627[[#This Row],[Acompte versé]],-Tableau8491315181922232627[[#This Row],[Salaire]])</f>
        <v>0</v>
      </c>
      <c r="BC20" s="51">
        <f ca="1">SUMPRODUCT(Tableau84913151819222326[TOTAL]*(Tableau84913151819222326[Nom employer]=AT20)*((Tableau84913151819222326[Paiement du mois]="2018/octobre")))</f>
        <v>0</v>
      </c>
      <c r="BD20" s="26">
        <f ca="1">IFERROR(SUM(Tableau8491315181922232627[[#This Row],[Restant dû]]+Tableau8491315181922232627[[#This Row],[Restant du mois dernier]]),"")</f>
        <v>0</v>
      </c>
    </row>
    <row r="21" spans="1:56" ht="20.149999999999999" customHeight="1" x14ac:dyDescent="0.35">
      <c r="A21" s="6" t="str">
        <f>IFERROR(IF(Tableau4271014161720212425[N°]="","",A20+1),"")</f>
        <v/>
      </c>
      <c r="B21" s="30"/>
      <c r="C21" s="16" t="str">
        <f t="shared" ca="1" si="4"/>
        <v/>
      </c>
      <c r="D21" s="15" t="str">
        <f t="shared" ca="1" si="5"/>
        <v/>
      </c>
      <c r="E21" s="15" t="str">
        <f ca="1">IFERROR(YEAR(Tableau4271014161720212425[[#This Row],[Date]])&amp;"/"&amp;TEXT(Tableau4271014161720212425[[#This Row],[Date]],"mmmm"),"")</f>
        <v/>
      </c>
      <c r="F21" s="100">
        <f t="shared" ca="1" si="6"/>
        <v>0</v>
      </c>
      <c r="G21" s="15">
        <f>Tableau4271014161720212425[[#This Row],[/]]+Tableau4271014161720212425[[#This Row],[X]]</f>
        <v>0</v>
      </c>
      <c r="H21" s="15">
        <f t="shared" si="7"/>
        <v>0</v>
      </c>
      <c r="I21" s="15">
        <f t="shared" si="8"/>
        <v>0</v>
      </c>
      <c r="J21" s="15">
        <f t="shared" si="9"/>
        <v>0</v>
      </c>
      <c r="K21" s="15">
        <f t="shared" si="10"/>
        <v>0</v>
      </c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27"/>
      <c r="AR21" s="7">
        <f>IFERROR(IF(Tableau8491315181922232627[N° employer]="","",AR20+1),"")</f>
        <v>8</v>
      </c>
      <c r="AS21" s="7">
        <f>Novembre!B21</f>
        <v>0</v>
      </c>
      <c r="AT21" s="17" t="str">
        <f t="shared" ca="1" si="11"/>
        <v/>
      </c>
      <c r="AU21" s="18" t="str">
        <f t="shared" ca="1" si="12"/>
        <v/>
      </c>
      <c r="AV21" s="19" t="str">
        <f ca="1">IFERROR(YEAR(Tableau8491315181922232627[Date de paiement])&amp;"/"&amp;TEXT(Tableau8491315181922232627[Date de paiement],"mmmm"),"")</f>
        <v/>
      </c>
      <c r="AW21" s="20" t="str">
        <f t="shared" ca="1" si="13"/>
        <v/>
      </c>
      <c r="AX21" s="19" t="str">
        <f ca="1">IFERROR(IF(OFFSET($AS21,-1,0)=$AS21,OFFSET(AX21,-1,0),INDEX(Mois_Novembre_Totale,MATCH($AS21,Tableau4271014161720212425[N°],0))),"")</f>
        <v/>
      </c>
      <c r="AY21" s="21" t="str">
        <f ca="1">IFERROR(SUM(Tableau8491315181922232627[Montant Journée]*Tableau8491315181922232627[Journée travaillée]),"")</f>
        <v/>
      </c>
      <c r="AZ21" s="21">
        <f t="shared" ca="1" si="14"/>
        <v>0</v>
      </c>
      <c r="BA21" s="28"/>
      <c r="BB21" s="25">
        <f ca="1">SUM(Tableau8491315181922232627[[#This Row],[Total mensuel]],-Tableau8491315181922232627[[#This Row],[Acompte versé]],-Tableau8491315181922232627[[#This Row],[Salaire]])</f>
        <v>0</v>
      </c>
      <c r="BC21" s="51">
        <f ca="1">SUMPRODUCT(Tableau84913151819222326[TOTAL]*(Tableau84913151819222326[Nom employer]=AT21)*((Tableau84913151819222326[Paiement du mois]="2018/octobre")))</f>
        <v>0</v>
      </c>
      <c r="BD21" s="26">
        <f ca="1">IFERROR(SUM(Tableau8491315181922232627[[#This Row],[Restant dû]]+Tableau8491315181922232627[[#This Row],[Restant du mois dernier]]),"")</f>
        <v>0</v>
      </c>
    </row>
    <row r="22" spans="1:56" ht="20.149999999999999" customHeight="1" x14ac:dyDescent="0.35">
      <c r="A22" s="6" t="str">
        <f>IFERROR(IF(Tableau4271014161720212425[N°]="","",A21+1),"")</f>
        <v/>
      </c>
      <c r="B22" s="30"/>
      <c r="C22" s="16" t="str">
        <f t="shared" ca="1" si="4"/>
        <v/>
      </c>
      <c r="D22" s="15" t="str">
        <f t="shared" ca="1" si="5"/>
        <v/>
      </c>
      <c r="E22" s="15" t="str">
        <f ca="1">IFERROR(YEAR(Tableau4271014161720212425[[#This Row],[Date]])&amp;"/"&amp;TEXT(Tableau4271014161720212425[[#This Row],[Date]],"mmmm"),"")</f>
        <v/>
      </c>
      <c r="F22" s="100">
        <f t="shared" ca="1" si="6"/>
        <v>0</v>
      </c>
      <c r="G22" s="15">
        <f>Tableau4271014161720212425[[#This Row],[/]]+Tableau4271014161720212425[[#This Row],[X]]</f>
        <v>0</v>
      </c>
      <c r="H22" s="15">
        <f t="shared" si="7"/>
        <v>0</v>
      </c>
      <c r="I22" s="15">
        <f t="shared" si="8"/>
        <v>0</v>
      </c>
      <c r="J22" s="15">
        <f t="shared" si="9"/>
        <v>0</v>
      </c>
      <c r="K22" s="15">
        <f t="shared" si="10"/>
        <v>0</v>
      </c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27"/>
      <c r="AR22" s="7">
        <f>IFERROR(IF(Tableau8491315181922232627[N° employer]="","",AR21+1),"")</f>
        <v>9</v>
      </c>
      <c r="AS22" s="7">
        <f>Novembre!B22</f>
        <v>0</v>
      </c>
      <c r="AT22" s="17" t="str">
        <f t="shared" ca="1" si="11"/>
        <v/>
      </c>
      <c r="AU22" s="18" t="str">
        <f t="shared" ca="1" si="12"/>
        <v/>
      </c>
      <c r="AV22" s="19" t="str">
        <f ca="1">IFERROR(YEAR(Tableau8491315181922232627[Date de paiement])&amp;"/"&amp;TEXT(Tableau8491315181922232627[Date de paiement],"mmmm"),"")</f>
        <v/>
      </c>
      <c r="AW22" s="20" t="str">
        <f t="shared" ca="1" si="13"/>
        <v/>
      </c>
      <c r="AX22" s="19" t="str">
        <f ca="1">IFERROR(IF(OFFSET($AS22,-1,0)=$AS22,OFFSET(AX22,-1,0),INDEX(Mois_Novembre_Totale,MATCH($AS22,Tableau4271014161720212425[N°],0))),"")</f>
        <v/>
      </c>
      <c r="AY22" s="21" t="str">
        <f ca="1">IFERROR(SUM(Tableau8491315181922232627[Montant Journée]*Tableau8491315181922232627[Journée travaillée]),"")</f>
        <v/>
      </c>
      <c r="AZ22" s="21">
        <f t="shared" ca="1" si="14"/>
        <v>0</v>
      </c>
      <c r="BA22" s="28"/>
      <c r="BB22" s="25">
        <f ca="1">SUM(Tableau8491315181922232627[[#This Row],[Total mensuel]],-Tableau8491315181922232627[[#This Row],[Acompte versé]],-Tableau8491315181922232627[[#This Row],[Salaire]])</f>
        <v>0</v>
      </c>
      <c r="BC22" s="51">
        <f ca="1">SUMPRODUCT(Tableau84913151819222326[TOTAL]*(Tableau84913151819222326[Nom employer]=AT22)*((Tableau84913151819222326[Paiement du mois]="2018/octobre")))</f>
        <v>0</v>
      </c>
      <c r="BD22" s="26">
        <f ca="1">IFERROR(SUM(Tableau8491315181922232627[[#This Row],[Restant dû]]+Tableau8491315181922232627[[#This Row],[Restant du mois dernier]]),"")</f>
        <v>0</v>
      </c>
    </row>
    <row r="23" spans="1:56" ht="20.149999999999999" customHeight="1" x14ac:dyDescent="0.35">
      <c r="A23" s="6" t="str">
        <f>IFERROR(IF(Tableau4271014161720212425[N°]="","",A22+1),"")</f>
        <v/>
      </c>
      <c r="B23" s="30"/>
      <c r="C23" s="16" t="str">
        <f t="shared" ca="1" si="4"/>
        <v/>
      </c>
      <c r="D23" s="15" t="str">
        <f t="shared" ca="1" si="5"/>
        <v/>
      </c>
      <c r="E23" s="15" t="str">
        <f ca="1">IFERROR(YEAR(Tableau4271014161720212425[[#This Row],[Date]])&amp;"/"&amp;TEXT(Tableau4271014161720212425[[#This Row],[Date]],"mmmm"),"")</f>
        <v/>
      </c>
      <c r="F23" s="100">
        <f t="shared" ca="1" si="6"/>
        <v>0</v>
      </c>
      <c r="G23" s="15">
        <f>Tableau4271014161720212425[[#This Row],[/]]+Tableau4271014161720212425[[#This Row],[X]]</f>
        <v>0</v>
      </c>
      <c r="H23" s="15">
        <f t="shared" si="7"/>
        <v>0</v>
      </c>
      <c r="I23" s="15">
        <f t="shared" si="8"/>
        <v>0</v>
      </c>
      <c r="J23" s="15">
        <f t="shared" si="9"/>
        <v>0</v>
      </c>
      <c r="K23" s="15">
        <f t="shared" si="10"/>
        <v>0</v>
      </c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27"/>
      <c r="AR23" s="7">
        <f>IFERROR(IF(Tableau8491315181922232627[N° employer]="","",AR22+1),"")</f>
        <v>10</v>
      </c>
      <c r="AS23" s="7">
        <f>Novembre!B23</f>
        <v>0</v>
      </c>
      <c r="AT23" s="17" t="str">
        <f t="shared" ca="1" si="11"/>
        <v/>
      </c>
      <c r="AU23" s="18" t="str">
        <f t="shared" ca="1" si="12"/>
        <v/>
      </c>
      <c r="AV23" s="19" t="str">
        <f ca="1">IFERROR(YEAR(Tableau8491315181922232627[Date de paiement])&amp;"/"&amp;TEXT(Tableau8491315181922232627[Date de paiement],"mmmm"),"")</f>
        <v/>
      </c>
      <c r="AW23" s="20" t="str">
        <f t="shared" ca="1" si="13"/>
        <v/>
      </c>
      <c r="AX23" s="19" t="str">
        <f ca="1">IFERROR(IF(OFFSET($AS23,-1,0)=$AS23,OFFSET(AX23,-1,0),INDEX(Mois_Novembre_Totale,MATCH($AS23,Tableau4271014161720212425[N°],0))),"")</f>
        <v/>
      </c>
      <c r="AY23" s="21" t="str">
        <f ca="1">IFERROR(SUM(Tableau8491315181922232627[Montant Journée]*Tableau8491315181922232627[Journée travaillée]),"")</f>
        <v/>
      </c>
      <c r="AZ23" s="21">
        <f t="shared" ca="1" si="14"/>
        <v>0</v>
      </c>
      <c r="BA23" s="28"/>
      <c r="BB23" s="25">
        <f ca="1">SUM(Tableau8491315181922232627[[#This Row],[Total mensuel]],-Tableau8491315181922232627[[#This Row],[Acompte versé]],-Tableau8491315181922232627[[#This Row],[Salaire]])</f>
        <v>0</v>
      </c>
      <c r="BC23" s="51">
        <f ca="1">SUMPRODUCT(Tableau84913151819222326[TOTAL]*(Tableau84913151819222326[Nom employer]=AT23)*((Tableau84913151819222326[Paiement du mois]="2018/octobre")))</f>
        <v>0</v>
      </c>
      <c r="BD23" s="26">
        <f ca="1">IFERROR(SUM(Tableau8491315181922232627[[#This Row],[Restant dû]]+Tableau8491315181922232627[[#This Row],[Restant du mois dernier]]),"")</f>
        <v>0</v>
      </c>
    </row>
    <row r="24" spans="1:56" ht="20.149999999999999" customHeight="1" x14ac:dyDescent="0.35">
      <c r="A24" s="6" t="str">
        <f>IFERROR(IF(Tableau4271014161720212425[N°]="","",A23+1),"")</f>
        <v/>
      </c>
      <c r="B24" s="30"/>
      <c r="C24" s="16" t="str">
        <f t="shared" ca="1" si="4"/>
        <v/>
      </c>
      <c r="D24" s="15" t="str">
        <f t="shared" ca="1" si="5"/>
        <v/>
      </c>
      <c r="E24" s="15" t="str">
        <f ca="1">IFERROR(YEAR(Tableau4271014161720212425[[#This Row],[Date]])&amp;"/"&amp;TEXT(Tableau4271014161720212425[[#This Row],[Date]],"mmmm"),"")</f>
        <v/>
      </c>
      <c r="F24" s="100">
        <f t="shared" ca="1" si="6"/>
        <v>0</v>
      </c>
      <c r="G24" s="15">
        <f>Tableau4271014161720212425[[#This Row],[/]]+Tableau4271014161720212425[[#This Row],[X]]</f>
        <v>0</v>
      </c>
      <c r="H24" s="15">
        <f t="shared" si="7"/>
        <v>0</v>
      </c>
      <c r="I24" s="15">
        <f t="shared" si="8"/>
        <v>0</v>
      </c>
      <c r="J24" s="15">
        <f t="shared" si="9"/>
        <v>0</v>
      </c>
      <c r="K24" s="15">
        <f t="shared" si="10"/>
        <v>0</v>
      </c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27"/>
      <c r="AR24" s="7">
        <f>IFERROR(IF(Tableau8491315181922232627[N° employer]="","",AR23+1),"")</f>
        <v>11</v>
      </c>
      <c r="AS24" s="7">
        <f>Novembre!B24</f>
        <v>0</v>
      </c>
      <c r="AT24" s="17" t="str">
        <f t="shared" ca="1" si="11"/>
        <v/>
      </c>
      <c r="AU24" s="18" t="str">
        <f t="shared" ca="1" si="12"/>
        <v/>
      </c>
      <c r="AV24" s="19" t="str">
        <f ca="1">IFERROR(YEAR(Tableau8491315181922232627[Date de paiement])&amp;"/"&amp;TEXT(Tableau8491315181922232627[Date de paiement],"mmmm"),"")</f>
        <v/>
      </c>
      <c r="AW24" s="20" t="str">
        <f t="shared" ca="1" si="13"/>
        <v/>
      </c>
      <c r="AX24" s="19" t="str">
        <f ca="1">IFERROR(IF(OFFSET($AS24,-1,0)=$AS24,OFFSET(AX24,-1,0),INDEX(Mois_Novembre_Totale,MATCH($AS24,Tableau4271014161720212425[N°],0))),"")</f>
        <v/>
      </c>
      <c r="AY24" s="21" t="str">
        <f ca="1">IFERROR(SUM(Tableau8491315181922232627[Montant Journée]*Tableau8491315181922232627[Journée travaillée]),"")</f>
        <v/>
      </c>
      <c r="AZ24" s="21">
        <f t="shared" ca="1" si="14"/>
        <v>0</v>
      </c>
      <c r="BA24" s="28"/>
      <c r="BB24" s="25">
        <f ca="1">SUM(Tableau8491315181922232627[[#This Row],[Total mensuel]],-Tableau8491315181922232627[[#This Row],[Acompte versé]],-Tableau8491315181922232627[[#This Row],[Salaire]])</f>
        <v>0</v>
      </c>
      <c r="BC24" s="51">
        <f ca="1">SUMPRODUCT(Tableau84913151819222326[TOTAL]*(Tableau84913151819222326[Nom employer]=AT24)*((Tableau84913151819222326[Paiement du mois]="2018/octobre")))</f>
        <v>0</v>
      </c>
      <c r="BD24" s="26">
        <f ca="1">IFERROR(SUM(Tableau8491315181922232627[[#This Row],[Restant dû]]+Tableau8491315181922232627[[#This Row],[Restant du mois dernier]]),"")</f>
        <v>0</v>
      </c>
    </row>
    <row r="25" spans="1:56" ht="20.149999999999999" customHeight="1" x14ac:dyDescent="0.35">
      <c r="A25" s="6" t="str">
        <f>IFERROR(IF(Tableau4271014161720212425[N°]="","",A24+1),"")</f>
        <v/>
      </c>
      <c r="B25" s="30"/>
      <c r="C25" s="16" t="str">
        <f t="shared" ca="1" si="4"/>
        <v/>
      </c>
      <c r="D25" s="15" t="str">
        <f t="shared" ca="1" si="5"/>
        <v/>
      </c>
      <c r="E25" s="15" t="str">
        <f ca="1">IFERROR(YEAR(Tableau4271014161720212425[[#This Row],[Date]])&amp;"/"&amp;TEXT(Tableau4271014161720212425[[#This Row],[Date]],"mmmm"),"")</f>
        <v/>
      </c>
      <c r="F25" s="100">
        <f t="shared" ca="1" si="6"/>
        <v>0</v>
      </c>
      <c r="G25" s="15">
        <f>Tableau4271014161720212425[[#This Row],[/]]+Tableau4271014161720212425[[#This Row],[X]]</f>
        <v>0</v>
      </c>
      <c r="H25" s="15">
        <f t="shared" si="7"/>
        <v>0</v>
      </c>
      <c r="I25" s="15">
        <f t="shared" si="8"/>
        <v>0</v>
      </c>
      <c r="J25" s="15">
        <f t="shared" si="9"/>
        <v>0</v>
      </c>
      <c r="K25" s="15">
        <f t="shared" si="10"/>
        <v>0</v>
      </c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27"/>
      <c r="AR25" s="7">
        <f>IFERROR(IF(Tableau8491315181922232627[N° employer]="","",AR24+1),"")</f>
        <v>12</v>
      </c>
      <c r="AS25" s="7">
        <f>Novembre!B25</f>
        <v>0</v>
      </c>
      <c r="AT25" s="17" t="str">
        <f t="shared" ca="1" si="11"/>
        <v/>
      </c>
      <c r="AU25" s="18" t="str">
        <f t="shared" ca="1" si="12"/>
        <v/>
      </c>
      <c r="AV25" s="19" t="str">
        <f ca="1">IFERROR(YEAR(Tableau8491315181922232627[Date de paiement])&amp;"/"&amp;TEXT(Tableau8491315181922232627[Date de paiement],"mmmm"),"")</f>
        <v/>
      </c>
      <c r="AW25" s="20" t="str">
        <f t="shared" ca="1" si="13"/>
        <v/>
      </c>
      <c r="AX25" s="19" t="str">
        <f ca="1">IFERROR(IF(OFFSET($AS25,-1,0)=$AS25,OFFSET(AX25,-1,0),INDEX(Mois_Novembre_Totale,MATCH($AS25,Tableau4271014161720212425[N°],0))),"")</f>
        <v/>
      </c>
      <c r="AY25" s="21" t="str">
        <f ca="1">IFERROR(SUM(Tableau8491315181922232627[Montant Journée]*Tableau8491315181922232627[Journée travaillée]),"")</f>
        <v/>
      </c>
      <c r="AZ25" s="21">
        <f t="shared" ca="1" si="14"/>
        <v>0</v>
      </c>
      <c r="BA25" s="28"/>
      <c r="BB25" s="25">
        <f ca="1">SUM(Tableau8491315181922232627[[#This Row],[Total mensuel]],-Tableau8491315181922232627[[#This Row],[Acompte versé]],-Tableau8491315181922232627[[#This Row],[Salaire]])</f>
        <v>0</v>
      </c>
      <c r="BC25" s="51">
        <f ca="1">SUMPRODUCT(Tableau84913151819222326[TOTAL]*(Tableau84913151819222326[Nom employer]=AT25)*((Tableau84913151819222326[Paiement du mois]="2018/octobre")))</f>
        <v>0</v>
      </c>
      <c r="BD25" s="26">
        <f ca="1">IFERROR(SUM(Tableau8491315181922232627[[#This Row],[Restant dû]]+Tableau8491315181922232627[[#This Row],[Restant du mois dernier]]),"")</f>
        <v>0</v>
      </c>
    </row>
    <row r="26" spans="1:56" ht="20.149999999999999" customHeight="1" x14ac:dyDescent="0.35">
      <c r="A26" s="6" t="str">
        <f>IFERROR(IF(Tableau4271014161720212425[N°]="","",A25+1),"")</f>
        <v/>
      </c>
      <c r="B26" s="30"/>
      <c r="C26" s="16" t="str">
        <f t="shared" ca="1" si="4"/>
        <v/>
      </c>
      <c r="D26" s="15" t="str">
        <f t="shared" ca="1" si="5"/>
        <v/>
      </c>
      <c r="E26" s="15" t="str">
        <f ca="1">IFERROR(YEAR(Tableau4271014161720212425[[#This Row],[Date]])&amp;"/"&amp;TEXT(Tableau4271014161720212425[[#This Row],[Date]],"mmmm"),"")</f>
        <v/>
      </c>
      <c r="F26" s="100">
        <f t="shared" ca="1" si="6"/>
        <v>0</v>
      </c>
      <c r="G26" s="15">
        <f>Tableau4271014161720212425[[#This Row],[/]]+Tableau4271014161720212425[[#This Row],[X]]</f>
        <v>0</v>
      </c>
      <c r="H26" s="15">
        <f t="shared" si="7"/>
        <v>0</v>
      </c>
      <c r="I26" s="15">
        <f t="shared" si="8"/>
        <v>0</v>
      </c>
      <c r="J26" s="15">
        <f t="shared" si="9"/>
        <v>0</v>
      </c>
      <c r="K26" s="15">
        <f t="shared" si="10"/>
        <v>0</v>
      </c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27"/>
      <c r="AR26" s="7">
        <f>IFERROR(IF(Tableau8491315181922232627[N° employer]="","",AR25+1),"")</f>
        <v>13</v>
      </c>
      <c r="AS26" s="7">
        <f>Novembre!B26</f>
        <v>0</v>
      </c>
      <c r="AT26" s="17" t="str">
        <f t="shared" ca="1" si="11"/>
        <v/>
      </c>
      <c r="AU26" s="18" t="str">
        <f t="shared" ca="1" si="12"/>
        <v/>
      </c>
      <c r="AV26" s="19" t="str">
        <f ca="1">IFERROR(YEAR(Tableau8491315181922232627[Date de paiement])&amp;"/"&amp;TEXT(Tableau8491315181922232627[Date de paiement],"mmmm"),"")</f>
        <v/>
      </c>
      <c r="AW26" s="20" t="str">
        <f t="shared" ca="1" si="13"/>
        <v/>
      </c>
      <c r="AX26" s="19" t="str">
        <f ca="1">IFERROR(IF(OFFSET($AS26,-1,0)=$AS26,OFFSET(AX26,-1,0),INDEX(Mois_Novembre_Totale,MATCH($AS26,Tableau4271014161720212425[N°],0))),"")</f>
        <v/>
      </c>
      <c r="AY26" s="21" t="str">
        <f ca="1">IFERROR(SUM(Tableau8491315181922232627[Montant Journée]*Tableau8491315181922232627[Journée travaillée]),"")</f>
        <v/>
      </c>
      <c r="AZ26" s="21">
        <f t="shared" ca="1" si="14"/>
        <v>0</v>
      </c>
      <c r="BA26" s="28"/>
      <c r="BB26" s="25">
        <f ca="1">SUM(Tableau8491315181922232627[[#This Row],[Total mensuel]],-Tableau8491315181922232627[[#This Row],[Acompte versé]],-Tableau8491315181922232627[[#This Row],[Salaire]])</f>
        <v>0</v>
      </c>
      <c r="BC26" s="51">
        <f ca="1">SUMPRODUCT(Tableau84913151819222326[TOTAL]*(Tableau84913151819222326[Nom employer]=AT26)*((Tableau84913151819222326[Paiement du mois]="2018/octobre")))</f>
        <v>0</v>
      </c>
      <c r="BD26" s="26">
        <f ca="1">IFERROR(SUM(Tableau8491315181922232627[[#This Row],[Restant dû]]+Tableau8491315181922232627[[#This Row],[Restant du mois dernier]]),"")</f>
        <v>0</v>
      </c>
    </row>
    <row r="27" spans="1:56" ht="20.149999999999999" customHeight="1" x14ac:dyDescent="0.35">
      <c r="A27" s="6" t="str">
        <f>IFERROR(IF(Tableau4271014161720212425[N°]="","",A26+1),"")</f>
        <v/>
      </c>
      <c r="B27" s="30"/>
      <c r="C27" s="16" t="str">
        <f t="shared" ca="1" si="4"/>
        <v/>
      </c>
      <c r="D27" s="15" t="str">
        <f t="shared" ca="1" si="5"/>
        <v/>
      </c>
      <c r="E27" s="15" t="str">
        <f ca="1">IFERROR(YEAR(Tableau4271014161720212425[[#This Row],[Date]])&amp;"/"&amp;TEXT(Tableau4271014161720212425[[#This Row],[Date]],"mmmm"),"")</f>
        <v/>
      </c>
      <c r="F27" s="100">
        <f t="shared" ca="1" si="6"/>
        <v>0</v>
      </c>
      <c r="G27" s="15">
        <f>Tableau4271014161720212425[[#This Row],[/]]+Tableau4271014161720212425[[#This Row],[X]]</f>
        <v>0</v>
      </c>
      <c r="H27" s="15">
        <f t="shared" si="7"/>
        <v>0</v>
      </c>
      <c r="I27" s="15">
        <f t="shared" si="8"/>
        <v>0</v>
      </c>
      <c r="J27" s="15">
        <f t="shared" si="9"/>
        <v>0</v>
      </c>
      <c r="K27" s="15">
        <f t="shared" si="10"/>
        <v>0</v>
      </c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27"/>
      <c r="AR27" s="7">
        <f>IFERROR(IF(Tableau8491315181922232627[N° employer]="","",AR26+1),"")</f>
        <v>14</v>
      </c>
      <c r="AS27" s="7">
        <f>Novembre!B27</f>
        <v>0</v>
      </c>
      <c r="AT27" s="17" t="str">
        <f t="shared" ca="1" si="11"/>
        <v/>
      </c>
      <c r="AU27" s="18" t="str">
        <f t="shared" ca="1" si="12"/>
        <v/>
      </c>
      <c r="AV27" s="19" t="str">
        <f ca="1">IFERROR(YEAR(Tableau8491315181922232627[Date de paiement])&amp;"/"&amp;TEXT(Tableau8491315181922232627[Date de paiement],"mmmm"),"")</f>
        <v/>
      </c>
      <c r="AW27" s="20" t="str">
        <f t="shared" ca="1" si="13"/>
        <v/>
      </c>
      <c r="AX27" s="19" t="str">
        <f ca="1">IFERROR(IF(OFFSET($AS27,-1,0)=$AS27,OFFSET(AX27,-1,0),INDEX(Mois_Novembre_Totale,MATCH($AS27,Tableau4271014161720212425[N°],0))),"")</f>
        <v/>
      </c>
      <c r="AY27" s="21" t="str">
        <f ca="1">IFERROR(SUM(Tableau8491315181922232627[Montant Journée]*Tableau8491315181922232627[Journée travaillée]),"")</f>
        <v/>
      </c>
      <c r="AZ27" s="21">
        <f t="shared" ca="1" si="14"/>
        <v>0</v>
      </c>
      <c r="BA27" s="28"/>
      <c r="BB27" s="25">
        <f ca="1">SUM(Tableau8491315181922232627[[#This Row],[Total mensuel]],-Tableau8491315181922232627[[#This Row],[Acompte versé]],-Tableau8491315181922232627[[#This Row],[Salaire]])</f>
        <v>0</v>
      </c>
      <c r="BC27" s="51">
        <f ca="1">SUMPRODUCT(Tableau84913151819222326[TOTAL]*(Tableau84913151819222326[Nom employer]=AT27)*((Tableau84913151819222326[Paiement du mois]="2018/octobre")))</f>
        <v>0</v>
      </c>
      <c r="BD27" s="26">
        <f ca="1">IFERROR(SUM(Tableau8491315181922232627[[#This Row],[Restant dû]]+Tableau8491315181922232627[[#This Row],[Restant du mois dernier]]),"")</f>
        <v>0</v>
      </c>
    </row>
    <row r="28" spans="1:56" ht="20.149999999999999" customHeight="1" x14ac:dyDescent="0.35">
      <c r="A28" s="6" t="str">
        <f>IFERROR(IF(Tableau4271014161720212425[N°]="","",A27+1),"")</f>
        <v/>
      </c>
      <c r="B28" s="30"/>
      <c r="C28" s="16" t="str">
        <f t="shared" ca="1" si="4"/>
        <v/>
      </c>
      <c r="D28" s="15" t="str">
        <f t="shared" ca="1" si="5"/>
        <v/>
      </c>
      <c r="E28" s="15" t="str">
        <f ca="1">IFERROR(YEAR(Tableau4271014161720212425[[#This Row],[Date]])&amp;"/"&amp;TEXT(Tableau4271014161720212425[[#This Row],[Date]],"mmmm"),"")</f>
        <v/>
      </c>
      <c r="F28" s="100">
        <f t="shared" ca="1" si="6"/>
        <v>0</v>
      </c>
      <c r="G28" s="15">
        <f>Tableau4271014161720212425[[#This Row],[/]]+Tableau4271014161720212425[[#This Row],[X]]</f>
        <v>0</v>
      </c>
      <c r="H28" s="15">
        <f t="shared" si="7"/>
        <v>0</v>
      </c>
      <c r="I28" s="15">
        <f t="shared" si="8"/>
        <v>0</v>
      </c>
      <c r="J28" s="15">
        <f t="shared" si="9"/>
        <v>0</v>
      </c>
      <c r="K28" s="15">
        <f t="shared" si="10"/>
        <v>0</v>
      </c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27"/>
      <c r="AR28" s="7">
        <f>IFERROR(IF(Tableau8491315181922232627[N° employer]="","",AR27+1),"")</f>
        <v>15</v>
      </c>
      <c r="AS28" s="7">
        <f>Novembre!B28</f>
        <v>0</v>
      </c>
      <c r="AT28" s="17" t="str">
        <f t="shared" ca="1" si="11"/>
        <v/>
      </c>
      <c r="AU28" s="18" t="str">
        <f t="shared" ca="1" si="12"/>
        <v/>
      </c>
      <c r="AV28" s="19" t="str">
        <f ca="1">IFERROR(YEAR(Tableau8491315181922232627[Date de paiement])&amp;"/"&amp;TEXT(Tableau8491315181922232627[Date de paiement],"mmmm"),"")</f>
        <v/>
      </c>
      <c r="AW28" s="20" t="str">
        <f t="shared" ca="1" si="13"/>
        <v/>
      </c>
      <c r="AX28" s="19" t="str">
        <f ca="1">IFERROR(IF(OFFSET($AS28,-1,0)=$AS28,OFFSET(AX28,-1,0),INDEX(Mois_Novembre_Totale,MATCH($AS28,Tableau4271014161720212425[N°],0))),"")</f>
        <v/>
      </c>
      <c r="AY28" s="21" t="str">
        <f ca="1">IFERROR(SUM(Tableau8491315181922232627[Montant Journée]*Tableau8491315181922232627[Journée travaillée]),"")</f>
        <v/>
      </c>
      <c r="AZ28" s="21">
        <f t="shared" ca="1" si="14"/>
        <v>0</v>
      </c>
      <c r="BA28" s="28"/>
      <c r="BB28" s="25">
        <f ca="1">SUM(Tableau8491315181922232627[[#This Row],[Total mensuel]],-Tableau8491315181922232627[[#This Row],[Acompte versé]],-Tableau8491315181922232627[[#This Row],[Salaire]])</f>
        <v>0</v>
      </c>
      <c r="BC28" s="51">
        <f ca="1">SUMPRODUCT(Tableau84913151819222326[TOTAL]*(Tableau84913151819222326[Nom employer]=AT28)*((Tableau84913151819222326[Paiement du mois]="2018/octobre")))</f>
        <v>0</v>
      </c>
      <c r="BD28" s="26">
        <f ca="1">IFERROR(SUM(Tableau8491315181922232627[[#This Row],[Restant dû]]+Tableau8491315181922232627[[#This Row],[Restant du mois dernier]]),"")</f>
        <v>0</v>
      </c>
    </row>
    <row r="29" spans="1:56" ht="20.149999999999999" customHeight="1" x14ac:dyDescent="0.35">
      <c r="A29" s="6" t="str">
        <f>IFERROR(IF(Tableau4271014161720212425[N°]="","",A28+1),"")</f>
        <v/>
      </c>
      <c r="B29" s="30"/>
      <c r="C29" s="16" t="str">
        <f t="shared" ca="1" si="4"/>
        <v/>
      </c>
      <c r="D29" s="15" t="str">
        <f t="shared" ca="1" si="5"/>
        <v/>
      </c>
      <c r="E29" s="15" t="str">
        <f ca="1">IFERROR(YEAR(Tableau4271014161720212425[[#This Row],[Date]])&amp;"/"&amp;TEXT(Tableau4271014161720212425[[#This Row],[Date]],"mmmm"),"")</f>
        <v/>
      </c>
      <c r="F29" s="100">
        <f t="shared" ca="1" si="6"/>
        <v>0</v>
      </c>
      <c r="G29" s="15">
        <f>Tableau4271014161720212425[[#This Row],[/]]+Tableau4271014161720212425[[#This Row],[X]]</f>
        <v>0</v>
      </c>
      <c r="H29" s="15">
        <f t="shared" si="7"/>
        <v>0</v>
      </c>
      <c r="I29" s="15">
        <f t="shared" si="8"/>
        <v>0</v>
      </c>
      <c r="J29" s="15">
        <f t="shared" si="9"/>
        <v>0</v>
      </c>
      <c r="K29" s="15">
        <f t="shared" si="10"/>
        <v>0</v>
      </c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27"/>
      <c r="AR29" s="7">
        <f>IFERROR(IF(Tableau8491315181922232627[N° employer]="","",AR28+1),"")</f>
        <v>16</v>
      </c>
      <c r="AS29" s="7">
        <f>Novembre!B29</f>
        <v>0</v>
      </c>
      <c r="AT29" s="17" t="str">
        <f t="shared" ca="1" si="11"/>
        <v/>
      </c>
      <c r="AU29" s="18" t="str">
        <f t="shared" ca="1" si="12"/>
        <v/>
      </c>
      <c r="AV29" s="19" t="str">
        <f ca="1">IFERROR(YEAR(Tableau8491315181922232627[Date de paiement])&amp;"/"&amp;TEXT(Tableau8491315181922232627[Date de paiement],"mmmm"),"")</f>
        <v/>
      </c>
      <c r="AW29" s="20" t="str">
        <f t="shared" ca="1" si="13"/>
        <v/>
      </c>
      <c r="AX29" s="19" t="str">
        <f ca="1">IFERROR(IF(OFFSET($AS29,-1,0)=$AS29,OFFSET(AX29,-1,0),INDEX(Mois_Novembre_Totale,MATCH($AS29,Tableau4271014161720212425[N°],0))),"")</f>
        <v/>
      </c>
      <c r="AY29" s="21" t="str">
        <f ca="1">IFERROR(SUM(Tableau8491315181922232627[Montant Journée]*Tableau8491315181922232627[Journée travaillée]),"")</f>
        <v/>
      </c>
      <c r="AZ29" s="21">
        <f t="shared" ca="1" si="14"/>
        <v>0</v>
      </c>
      <c r="BA29" s="28"/>
      <c r="BB29" s="25">
        <f ca="1">SUM(Tableau8491315181922232627[[#This Row],[Total mensuel]],-Tableau8491315181922232627[[#This Row],[Acompte versé]],-Tableau8491315181922232627[[#This Row],[Salaire]])</f>
        <v>0</v>
      </c>
      <c r="BC29" s="51">
        <f ca="1">SUMPRODUCT(Tableau84913151819222326[TOTAL]*(Tableau84913151819222326[Nom employer]=AT29)*((Tableau84913151819222326[Paiement du mois]="2018/octobre")))</f>
        <v>0</v>
      </c>
      <c r="BD29" s="26">
        <f ca="1">IFERROR(SUM(Tableau8491315181922232627[[#This Row],[Restant dû]]+Tableau8491315181922232627[[#This Row],[Restant du mois dernier]]),"")</f>
        <v>0</v>
      </c>
    </row>
    <row r="30" spans="1:56" ht="20.149999999999999" customHeight="1" x14ac:dyDescent="0.35">
      <c r="A30" s="6" t="str">
        <f>IFERROR(IF(Tableau4271014161720212425[N°]="","",A29+1),"")</f>
        <v/>
      </c>
      <c r="B30" s="30"/>
      <c r="C30" s="16" t="str">
        <f t="shared" ca="1" si="4"/>
        <v/>
      </c>
      <c r="D30" s="15" t="str">
        <f t="shared" ca="1" si="5"/>
        <v/>
      </c>
      <c r="E30" s="15" t="str">
        <f ca="1">IFERROR(YEAR(Tableau4271014161720212425[[#This Row],[Date]])&amp;"/"&amp;TEXT(Tableau4271014161720212425[[#This Row],[Date]],"mmmm"),"")</f>
        <v/>
      </c>
      <c r="F30" s="100">
        <f t="shared" ca="1" si="6"/>
        <v>0</v>
      </c>
      <c r="G30" s="15">
        <f>Tableau4271014161720212425[[#This Row],[/]]+Tableau4271014161720212425[[#This Row],[X]]</f>
        <v>0</v>
      </c>
      <c r="H30" s="15">
        <f t="shared" si="7"/>
        <v>0</v>
      </c>
      <c r="I30" s="15">
        <f t="shared" si="8"/>
        <v>0</v>
      </c>
      <c r="J30" s="15">
        <f t="shared" si="9"/>
        <v>0</v>
      </c>
      <c r="K30" s="15">
        <f t="shared" si="10"/>
        <v>0</v>
      </c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27"/>
      <c r="AR30" s="7">
        <f>IFERROR(IF(Tableau8491315181922232627[N° employer]="","",AR29+1),"")</f>
        <v>17</v>
      </c>
      <c r="AS30" s="7">
        <f>Novembre!B30</f>
        <v>0</v>
      </c>
      <c r="AT30" s="17" t="str">
        <f t="shared" ca="1" si="11"/>
        <v/>
      </c>
      <c r="AU30" s="18" t="str">
        <f t="shared" ca="1" si="12"/>
        <v/>
      </c>
      <c r="AV30" s="19" t="str">
        <f ca="1">IFERROR(YEAR(Tableau8491315181922232627[Date de paiement])&amp;"/"&amp;TEXT(Tableau8491315181922232627[Date de paiement],"mmmm"),"")</f>
        <v/>
      </c>
      <c r="AW30" s="20" t="str">
        <f t="shared" ca="1" si="13"/>
        <v/>
      </c>
      <c r="AX30" s="19" t="str">
        <f ca="1">IFERROR(IF(OFFSET($AS30,-1,0)=$AS30,OFFSET(AX30,-1,0),INDEX(Mois_Novembre_Totale,MATCH($AS30,Tableau4271014161720212425[N°],0))),"")</f>
        <v/>
      </c>
      <c r="AY30" s="21" t="str">
        <f ca="1">IFERROR(SUM(Tableau8491315181922232627[Montant Journée]*Tableau8491315181922232627[Journée travaillée]),"")</f>
        <v/>
      </c>
      <c r="AZ30" s="21">
        <f t="shared" ca="1" si="14"/>
        <v>0</v>
      </c>
      <c r="BA30" s="28"/>
      <c r="BB30" s="25">
        <f ca="1">SUM(Tableau8491315181922232627[[#This Row],[Total mensuel]],-Tableau8491315181922232627[[#This Row],[Acompte versé]],-Tableau8491315181922232627[[#This Row],[Salaire]])</f>
        <v>0</v>
      </c>
      <c r="BC30" s="51">
        <f ca="1">SUMPRODUCT(Tableau84913151819222326[TOTAL]*(Tableau84913151819222326[Nom employer]=AT30)*((Tableau84913151819222326[Paiement du mois]="2018/octobre")))</f>
        <v>0</v>
      </c>
      <c r="BD30" s="26">
        <f ca="1">IFERROR(SUM(Tableau8491315181922232627[[#This Row],[Restant dû]]+Tableau8491315181922232627[[#This Row],[Restant du mois dernier]]),"")</f>
        <v>0</v>
      </c>
    </row>
    <row r="31" spans="1:56" ht="20.149999999999999" customHeight="1" x14ac:dyDescent="0.35">
      <c r="A31" s="6" t="str">
        <f>IFERROR(IF(Tableau4271014161720212425[N°]="","",A30+1),"")</f>
        <v/>
      </c>
      <c r="B31" s="30"/>
      <c r="C31" s="16" t="str">
        <f t="shared" ca="1" si="4"/>
        <v/>
      </c>
      <c r="D31" s="15" t="str">
        <f t="shared" ca="1" si="5"/>
        <v/>
      </c>
      <c r="E31" s="15" t="str">
        <f ca="1">IFERROR(YEAR(Tableau4271014161720212425[[#This Row],[Date]])&amp;"/"&amp;TEXT(Tableau4271014161720212425[[#This Row],[Date]],"mmmm"),"")</f>
        <v/>
      </c>
      <c r="F31" s="100">
        <f t="shared" ca="1" si="6"/>
        <v>0</v>
      </c>
      <c r="G31" s="15">
        <f>Tableau4271014161720212425[[#This Row],[/]]+Tableau4271014161720212425[[#This Row],[X]]</f>
        <v>0</v>
      </c>
      <c r="H31" s="15">
        <f t="shared" si="7"/>
        <v>0</v>
      </c>
      <c r="I31" s="15">
        <f t="shared" si="8"/>
        <v>0</v>
      </c>
      <c r="J31" s="15">
        <f t="shared" si="9"/>
        <v>0</v>
      </c>
      <c r="K31" s="15">
        <f t="shared" si="10"/>
        <v>0</v>
      </c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27"/>
      <c r="AR31" s="7">
        <f>IFERROR(IF(Tableau8491315181922232627[N° employer]="","",AR30+1),"")</f>
        <v>18</v>
      </c>
      <c r="AS31" s="7">
        <f>Novembre!B31</f>
        <v>0</v>
      </c>
      <c r="AT31" s="17" t="str">
        <f t="shared" ca="1" si="11"/>
        <v/>
      </c>
      <c r="AU31" s="18" t="str">
        <f t="shared" ca="1" si="12"/>
        <v/>
      </c>
      <c r="AV31" s="19" t="str">
        <f ca="1">IFERROR(YEAR(Tableau8491315181922232627[Date de paiement])&amp;"/"&amp;TEXT(Tableau8491315181922232627[Date de paiement],"mmmm"),"")</f>
        <v/>
      </c>
      <c r="AW31" s="20" t="str">
        <f t="shared" ca="1" si="13"/>
        <v/>
      </c>
      <c r="AX31" s="19" t="str">
        <f ca="1">IFERROR(IF(OFFSET($AS31,-1,0)=$AS31,OFFSET(AX31,-1,0),INDEX(Mois_Novembre_Totale,MATCH($AS31,Tableau4271014161720212425[N°],0))),"")</f>
        <v/>
      </c>
      <c r="AY31" s="21" t="str">
        <f ca="1">IFERROR(SUM(Tableau8491315181922232627[Montant Journée]*Tableau8491315181922232627[Journée travaillée]),"")</f>
        <v/>
      </c>
      <c r="AZ31" s="21">
        <f t="shared" ca="1" si="14"/>
        <v>0</v>
      </c>
      <c r="BA31" s="28"/>
      <c r="BB31" s="25">
        <f ca="1">SUM(Tableau8491315181922232627[[#This Row],[Total mensuel]],-Tableau8491315181922232627[[#This Row],[Acompte versé]],-Tableau8491315181922232627[[#This Row],[Salaire]])</f>
        <v>0</v>
      </c>
      <c r="BC31" s="51">
        <f ca="1">SUMPRODUCT(Tableau84913151819222326[TOTAL]*(Tableau84913151819222326[Nom employer]=AT31)*((Tableau84913151819222326[Paiement du mois]="2018/octobre")))</f>
        <v>0</v>
      </c>
      <c r="BD31" s="26">
        <f ca="1">IFERROR(SUM(Tableau8491315181922232627[[#This Row],[Restant dû]]+Tableau8491315181922232627[[#This Row],[Restant du mois dernier]]),"")</f>
        <v>0</v>
      </c>
    </row>
    <row r="32" spans="1:56" ht="20.149999999999999" customHeight="1" x14ac:dyDescent="0.35">
      <c r="A32" s="6" t="str">
        <f>IFERROR(IF(Tableau4271014161720212425[N°]="","",A31+1),"")</f>
        <v/>
      </c>
      <c r="B32" s="30"/>
      <c r="C32" s="16" t="str">
        <f t="shared" ca="1" si="4"/>
        <v/>
      </c>
      <c r="D32" s="15" t="str">
        <f t="shared" ca="1" si="5"/>
        <v/>
      </c>
      <c r="E32" s="15" t="str">
        <f ca="1">IFERROR(YEAR(Tableau4271014161720212425[[#This Row],[Date]])&amp;"/"&amp;TEXT(Tableau4271014161720212425[[#This Row],[Date]],"mmmm"),"")</f>
        <v/>
      </c>
      <c r="F32" s="100">
        <f t="shared" ca="1" si="6"/>
        <v>0</v>
      </c>
      <c r="G32" s="15">
        <f>Tableau4271014161720212425[[#This Row],[/]]+Tableau4271014161720212425[[#This Row],[X]]</f>
        <v>0</v>
      </c>
      <c r="H32" s="15">
        <f t="shared" si="7"/>
        <v>0</v>
      </c>
      <c r="I32" s="15">
        <f t="shared" si="8"/>
        <v>0</v>
      </c>
      <c r="J32" s="15">
        <f t="shared" si="9"/>
        <v>0</v>
      </c>
      <c r="K32" s="15">
        <f t="shared" si="10"/>
        <v>0</v>
      </c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27"/>
      <c r="AR32" s="7">
        <f>IFERROR(IF(Tableau8491315181922232627[N° employer]="","",AR31+1),"")</f>
        <v>19</v>
      </c>
      <c r="AS32" s="7">
        <f>Novembre!B32</f>
        <v>0</v>
      </c>
      <c r="AT32" s="17" t="str">
        <f t="shared" ca="1" si="11"/>
        <v/>
      </c>
      <c r="AU32" s="18" t="str">
        <f t="shared" ca="1" si="12"/>
        <v/>
      </c>
      <c r="AV32" s="19" t="str">
        <f ca="1">IFERROR(YEAR(Tableau8491315181922232627[Date de paiement])&amp;"/"&amp;TEXT(Tableau8491315181922232627[Date de paiement],"mmmm"),"")</f>
        <v/>
      </c>
      <c r="AW32" s="20" t="str">
        <f t="shared" ca="1" si="13"/>
        <v/>
      </c>
      <c r="AX32" s="19" t="str">
        <f ca="1">IFERROR(IF(OFFSET($AS32,-1,0)=$AS32,OFFSET(AX32,-1,0),INDEX(Mois_Novembre_Totale,MATCH($AS32,Tableau4271014161720212425[N°],0))),"")</f>
        <v/>
      </c>
      <c r="AY32" s="21" t="str">
        <f ca="1">IFERROR(SUM(Tableau8491315181922232627[Montant Journée]*Tableau8491315181922232627[Journée travaillée]),"")</f>
        <v/>
      </c>
      <c r="AZ32" s="21">
        <f t="shared" ca="1" si="14"/>
        <v>0</v>
      </c>
      <c r="BA32" s="28"/>
      <c r="BB32" s="25">
        <f ca="1">SUM(Tableau8491315181922232627[[#This Row],[Total mensuel]],-Tableau8491315181922232627[[#This Row],[Acompte versé]],-Tableau8491315181922232627[[#This Row],[Salaire]])</f>
        <v>0</v>
      </c>
      <c r="BC32" s="51">
        <f ca="1">SUMPRODUCT(Tableau84913151819222326[TOTAL]*(Tableau84913151819222326[Nom employer]=AT32)*((Tableau84913151819222326[Paiement du mois]="2018/octobre")))</f>
        <v>0</v>
      </c>
      <c r="BD32" s="26">
        <f ca="1">IFERROR(SUM(Tableau8491315181922232627[[#This Row],[Restant dû]]+Tableau8491315181922232627[[#This Row],[Restant du mois dernier]]),"")</f>
        <v>0</v>
      </c>
    </row>
    <row r="33" spans="1:56" ht="20.149999999999999" customHeight="1" x14ac:dyDescent="0.35">
      <c r="A33" s="6" t="str">
        <f>IFERROR(IF(Tableau4271014161720212425[N°]="","",A32+1),"")</f>
        <v/>
      </c>
      <c r="B33" s="30"/>
      <c r="C33" s="16" t="str">
        <f t="shared" ca="1" si="4"/>
        <v/>
      </c>
      <c r="D33" s="15" t="str">
        <f t="shared" ca="1" si="5"/>
        <v/>
      </c>
      <c r="E33" s="15" t="str">
        <f ca="1">IFERROR(YEAR(Tableau4271014161720212425[[#This Row],[Date]])&amp;"/"&amp;TEXT(Tableau4271014161720212425[[#This Row],[Date]],"mmmm"),"")</f>
        <v/>
      </c>
      <c r="F33" s="100">
        <f t="shared" ca="1" si="6"/>
        <v>0</v>
      </c>
      <c r="G33" s="15">
        <f>Tableau4271014161720212425[[#This Row],[/]]+Tableau4271014161720212425[[#This Row],[X]]</f>
        <v>0</v>
      </c>
      <c r="H33" s="15">
        <f t="shared" si="7"/>
        <v>0</v>
      </c>
      <c r="I33" s="15">
        <f t="shared" si="8"/>
        <v>0</v>
      </c>
      <c r="J33" s="15">
        <f t="shared" si="9"/>
        <v>0</v>
      </c>
      <c r="K33" s="15">
        <f t="shared" si="10"/>
        <v>0</v>
      </c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27"/>
      <c r="AR33" s="7">
        <f>IFERROR(IF(Tableau8491315181922232627[N° employer]="","",AR32+1),"")</f>
        <v>20</v>
      </c>
      <c r="AS33" s="7">
        <f>Novembre!B33</f>
        <v>0</v>
      </c>
      <c r="AT33" s="17" t="str">
        <f t="shared" ca="1" si="11"/>
        <v/>
      </c>
      <c r="AU33" s="18" t="str">
        <f t="shared" ca="1" si="12"/>
        <v/>
      </c>
      <c r="AV33" s="19" t="str">
        <f ca="1">IFERROR(YEAR(Tableau8491315181922232627[Date de paiement])&amp;"/"&amp;TEXT(Tableau8491315181922232627[Date de paiement],"mmmm"),"")</f>
        <v/>
      </c>
      <c r="AW33" s="20" t="str">
        <f t="shared" ca="1" si="13"/>
        <v/>
      </c>
      <c r="AX33" s="19" t="str">
        <f ca="1">IFERROR(IF(OFFSET($AS33,-1,0)=$AS33,OFFSET(AX33,-1,0),INDEX(Mois_Novembre_Totale,MATCH($AS33,Tableau4271014161720212425[N°],0))),"")</f>
        <v/>
      </c>
      <c r="AY33" s="21" t="str">
        <f ca="1">IFERROR(SUM(Tableau8491315181922232627[Montant Journée]*Tableau8491315181922232627[Journée travaillée]),"")</f>
        <v/>
      </c>
      <c r="AZ33" s="21">
        <f t="shared" ca="1" si="14"/>
        <v>0</v>
      </c>
      <c r="BA33" s="28"/>
      <c r="BB33" s="25">
        <f ca="1">SUM(Tableau8491315181922232627[[#This Row],[Total mensuel]],-Tableau8491315181922232627[[#This Row],[Acompte versé]],-Tableau8491315181922232627[[#This Row],[Salaire]])</f>
        <v>0</v>
      </c>
      <c r="BC33" s="51">
        <f ca="1">SUMPRODUCT(Tableau84913151819222326[TOTAL]*(Tableau84913151819222326[Nom employer]=AT33)*((Tableau84913151819222326[Paiement du mois]="2018/octobre")))</f>
        <v>0</v>
      </c>
      <c r="BD33" s="26">
        <f ca="1">IFERROR(SUM(Tableau8491315181922232627[[#This Row],[Restant dû]]+Tableau8491315181922232627[[#This Row],[Restant du mois dernier]]),"")</f>
        <v>0</v>
      </c>
    </row>
    <row r="34" spans="1:56" ht="20.149999999999999" customHeight="1" x14ac:dyDescent="0.35">
      <c r="A34" s="6" t="str">
        <f>IFERROR(IF(Tableau4271014161720212425[N°]="","",A33+1),"")</f>
        <v/>
      </c>
      <c r="B34" s="30"/>
      <c r="C34" s="16" t="str">
        <f t="shared" ca="1" si="4"/>
        <v/>
      </c>
      <c r="D34" s="15" t="str">
        <f t="shared" ca="1" si="5"/>
        <v/>
      </c>
      <c r="E34" s="15" t="str">
        <f ca="1">IFERROR(YEAR(Tableau4271014161720212425[[#This Row],[Date]])&amp;"/"&amp;TEXT(Tableau4271014161720212425[[#This Row],[Date]],"mmmm"),"")</f>
        <v/>
      </c>
      <c r="F34" s="100">
        <f t="shared" ca="1" si="6"/>
        <v>0</v>
      </c>
      <c r="G34" s="15">
        <f>Tableau4271014161720212425[[#This Row],[/]]+Tableau4271014161720212425[[#This Row],[X]]</f>
        <v>0</v>
      </c>
      <c r="H34" s="15">
        <f t="shared" si="7"/>
        <v>0</v>
      </c>
      <c r="I34" s="15">
        <f t="shared" si="8"/>
        <v>0</v>
      </c>
      <c r="J34" s="15">
        <f t="shared" si="9"/>
        <v>0</v>
      </c>
      <c r="K34" s="15">
        <f t="shared" si="10"/>
        <v>0</v>
      </c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27"/>
      <c r="AR34" s="7">
        <f>IFERROR(IF(Tableau8491315181922232627[N° employer]="","",AR33+1),"")</f>
        <v>21</v>
      </c>
      <c r="AS34" s="7">
        <f>Novembre!B34</f>
        <v>0</v>
      </c>
      <c r="AT34" s="17" t="str">
        <f t="shared" ca="1" si="11"/>
        <v/>
      </c>
      <c r="AU34" s="18" t="str">
        <f t="shared" ca="1" si="12"/>
        <v/>
      </c>
      <c r="AV34" s="19" t="str">
        <f ca="1">IFERROR(YEAR(Tableau8491315181922232627[Date de paiement])&amp;"/"&amp;TEXT(Tableau8491315181922232627[Date de paiement],"mmmm"),"")</f>
        <v/>
      </c>
      <c r="AW34" s="20" t="str">
        <f t="shared" ca="1" si="13"/>
        <v/>
      </c>
      <c r="AX34" s="19" t="str">
        <f ca="1">IFERROR(IF(OFFSET($AS34,-1,0)=$AS34,OFFSET(AX34,-1,0),INDEX(Mois_Novembre_Totale,MATCH($AS34,Tableau4271014161720212425[N°],0))),"")</f>
        <v/>
      </c>
      <c r="AY34" s="21" t="str">
        <f ca="1">IFERROR(SUM(Tableau8491315181922232627[Montant Journée]*Tableau8491315181922232627[Journée travaillée]),"")</f>
        <v/>
      </c>
      <c r="AZ34" s="21">
        <f t="shared" ca="1" si="14"/>
        <v>0</v>
      </c>
      <c r="BA34" s="28"/>
      <c r="BB34" s="25">
        <f ca="1">SUM(Tableau8491315181922232627[[#This Row],[Total mensuel]],-Tableau8491315181922232627[[#This Row],[Acompte versé]],-Tableau8491315181922232627[[#This Row],[Salaire]])</f>
        <v>0</v>
      </c>
      <c r="BC34" s="51">
        <f ca="1">SUMPRODUCT(Tableau84913151819222326[TOTAL]*(Tableau84913151819222326[Nom employer]=AT34)*((Tableau84913151819222326[Paiement du mois]="2018/octobre")))</f>
        <v>0</v>
      </c>
      <c r="BD34" s="26">
        <f ca="1">IFERROR(SUM(Tableau8491315181922232627[[#This Row],[Restant dû]]+Tableau8491315181922232627[[#This Row],[Restant du mois dernier]]),"")</f>
        <v>0</v>
      </c>
    </row>
    <row r="35" spans="1:56" ht="20.149999999999999" customHeight="1" x14ac:dyDescent="0.35">
      <c r="A35" s="6" t="str">
        <f>IFERROR(IF(Tableau4271014161720212425[N°]="","",A34+1),"")</f>
        <v/>
      </c>
      <c r="B35" s="30"/>
      <c r="C35" s="16" t="str">
        <f t="shared" ca="1" si="4"/>
        <v/>
      </c>
      <c r="D35" s="15" t="str">
        <f t="shared" ca="1" si="5"/>
        <v/>
      </c>
      <c r="E35" s="15" t="str">
        <f ca="1">IFERROR(YEAR(Tableau4271014161720212425[[#This Row],[Date]])&amp;"/"&amp;TEXT(Tableau4271014161720212425[[#This Row],[Date]],"mmmm"),"")</f>
        <v/>
      </c>
      <c r="F35" s="100">
        <f t="shared" ca="1" si="6"/>
        <v>0</v>
      </c>
      <c r="G35" s="15">
        <f>Tableau4271014161720212425[[#This Row],[/]]+Tableau4271014161720212425[[#This Row],[X]]</f>
        <v>0</v>
      </c>
      <c r="H35" s="15">
        <f t="shared" si="7"/>
        <v>0</v>
      </c>
      <c r="I35" s="15">
        <f t="shared" si="8"/>
        <v>0</v>
      </c>
      <c r="J35" s="15">
        <f t="shared" si="9"/>
        <v>0</v>
      </c>
      <c r="K35" s="15">
        <f t="shared" si="10"/>
        <v>0</v>
      </c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27"/>
      <c r="AR35" s="7">
        <f>IFERROR(IF(Tableau8491315181922232627[N° employer]="","",AR34+1),"")</f>
        <v>22</v>
      </c>
      <c r="AS35" s="7">
        <f>Novembre!B35</f>
        <v>0</v>
      </c>
      <c r="AT35" s="17" t="str">
        <f t="shared" ca="1" si="11"/>
        <v/>
      </c>
      <c r="AU35" s="18" t="str">
        <f t="shared" ca="1" si="12"/>
        <v/>
      </c>
      <c r="AV35" s="19" t="str">
        <f ca="1">IFERROR(YEAR(Tableau8491315181922232627[Date de paiement])&amp;"/"&amp;TEXT(Tableau8491315181922232627[Date de paiement],"mmmm"),"")</f>
        <v/>
      </c>
      <c r="AW35" s="20" t="str">
        <f t="shared" ca="1" si="13"/>
        <v/>
      </c>
      <c r="AX35" s="19" t="str">
        <f ca="1">IFERROR(IF(OFFSET($AS35,-1,0)=$AS35,OFFSET(AX35,-1,0),INDEX(Mois_Novembre_Totale,MATCH($AS35,Tableau4271014161720212425[N°],0))),"")</f>
        <v/>
      </c>
      <c r="AY35" s="21" t="str">
        <f ca="1">IFERROR(SUM(Tableau8491315181922232627[Montant Journée]*Tableau8491315181922232627[Journée travaillée]),"")</f>
        <v/>
      </c>
      <c r="AZ35" s="21">
        <f t="shared" ca="1" si="14"/>
        <v>0</v>
      </c>
      <c r="BA35" s="28"/>
      <c r="BB35" s="25">
        <f ca="1">SUM(Tableau8491315181922232627[[#This Row],[Total mensuel]],-Tableau8491315181922232627[[#This Row],[Acompte versé]],-Tableau8491315181922232627[[#This Row],[Salaire]])</f>
        <v>0</v>
      </c>
      <c r="BC35" s="51">
        <f ca="1">SUMPRODUCT(Tableau84913151819222326[TOTAL]*(Tableau84913151819222326[Nom employer]=AT35)*((Tableau84913151819222326[Paiement du mois]="2018/octobre")))</f>
        <v>0</v>
      </c>
      <c r="BD35" s="26">
        <f ca="1">IFERROR(SUM(Tableau8491315181922232627[[#This Row],[Restant dû]]+Tableau8491315181922232627[[#This Row],[Restant du mois dernier]]),"")</f>
        <v>0</v>
      </c>
    </row>
    <row r="36" spans="1:56" ht="20.149999999999999" customHeight="1" x14ac:dyDescent="0.35">
      <c r="A36" s="6" t="str">
        <f>IFERROR(IF(Tableau4271014161720212425[N°]="","",A35+1),"")</f>
        <v/>
      </c>
      <c r="B36" s="30"/>
      <c r="C36" s="16" t="str">
        <f t="shared" ca="1" si="4"/>
        <v/>
      </c>
      <c r="D36" s="15" t="str">
        <f t="shared" ca="1" si="5"/>
        <v/>
      </c>
      <c r="E36" s="15" t="str">
        <f ca="1">IFERROR(YEAR(Tableau4271014161720212425[[#This Row],[Date]])&amp;"/"&amp;TEXT(Tableau4271014161720212425[[#This Row],[Date]],"mmmm"),"")</f>
        <v/>
      </c>
      <c r="F36" s="100">
        <f t="shared" ca="1" si="6"/>
        <v>0</v>
      </c>
      <c r="G36" s="15">
        <f>Tableau4271014161720212425[[#This Row],[/]]+Tableau4271014161720212425[[#This Row],[X]]</f>
        <v>0</v>
      </c>
      <c r="H36" s="15">
        <f t="shared" si="7"/>
        <v>0</v>
      </c>
      <c r="I36" s="15">
        <f t="shared" si="8"/>
        <v>0</v>
      </c>
      <c r="J36" s="15">
        <f t="shared" si="9"/>
        <v>0</v>
      </c>
      <c r="K36" s="15">
        <f t="shared" si="10"/>
        <v>0</v>
      </c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27"/>
      <c r="AR36" s="7">
        <f>IFERROR(IF(Tableau8491315181922232627[N° employer]="","",AR35+1),"")</f>
        <v>23</v>
      </c>
      <c r="AS36" s="7">
        <f>Novembre!B36</f>
        <v>0</v>
      </c>
      <c r="AT36" s="17" t="str">
        <f t="shared" ca="1" si="11"/>
        <v/>
      </c>
      <c r="AU36" s="18" t="str">
        <f t="shared" ca="1" si="12"/>
        <v/>
      </c>
      <c r="AV36" s="19" t="str">
        <f ca="1">IFERROR(YEAR(Tableau8491315181922232627[Date de paiement])&amp;"/"&amp;TEXT(Tableau8491315181922232627[Date de paiement],"mmmm"),"")</f>
        <v/>
      </c>
      <c r="AW36" s="20" t="str">
        <f t="shared" ca="1" si="13"/>
        <v/>
      </c>
      <c r="AX36" s="19" t="str">
        <f ca="1">IFERROR(IF(OFFSET($AS36,-1,0)=$AS36,OFFSET(AX36,-1,0),INDEX(Mois_Novembre_Totale,MATCH($AS36,Tableau4271014161720212425[N°],0))),"")</f>
        <v/>
      </c>
      <c r="AY36" s="21" t="str">
        <f ca="1">IFERROR(SUM(Tableau8491315181922232627[Montant Journée]*Tableau8491315181922232627[Journée travaillée]),"")</f>
        <v/>
      </c>
      <c r="AZ36" s="21">
        <f t="shared" ca="1" si="14"/>
        <v>0</v>
      </c>
      <c r="BA36" s="28"/>
      <c r="BB36" s="25">
        <f ca="1">SUM(Tableau8491315181922232627[[#This Row],[Total mensuel]],-Tableau8491315181922232627[[#This Row],[Acompte versé]],-Tableau8491315181922232627[[#This Row],[Salaire]])</f>
        <v>0</v>
      </c>
      <c r="BC36" s="51">
        <f ca="1">SUMPRODUCT(Tableau84913151819222326[TOTAL]*(Tableau84913151819222326[Nom employer]=AT36)*((Tableau84913151819222326[Paiement du mois]="2018/octobre")))</f>
        <v>0</v>
      </c>
      <c r="BD36" s="26">
        <f ca="1">IFERROR(SUM(Tableau8491315181922232627[[#This Row],[Restant dû]]+Tableau8491315181922232627[[#This Row],[Restant du mois dernier]]),"")</f>
        <v>0</v>
      </c>
    </row>
    <row r="37" spans="1:56" ht="20.149999999999999" customHeight="1" x14ac:dyDescent="0.35">
      <c r="A37" s="6" t="str">
        <f>IFERROR(IF(Tableau4271014161720212425[N°]="","",A36+1),"")</f>
        <v/>
      </c>
      <c r="B37" s="30"/>
      <c r="C37" s="16" t="str">
        <f t="shared" ca="1" si="4"/>
        <v/>
      </c>
      <c r="D37" s="15" t="str">
        <f t="shared" ca="1" si="5"/>
        <v/>
      </c>
      <c r="E37" s="15" t="str">
        <f ca="1">IFERROR(YEAR(Tableau4271014161720212425[[#This Row],[Date]])&amp;"/"&amp;TEXT(Tableau4271014161720212425[[#This Row],[Date]],"mmmm"),"")</f>
        <v/>
      </c>
      <c r="F37" s="100">
        <f t="shared" ca="1" si="6"/>
        <v>0</v>
      </c>
      <c r="G37" s="15">
        <f>Tableau4271014161720212425[[#This Row],[/]]+Tableau4271014161720212425[[#This Row],[X]]</f>
        <v>0</v>
      </c>
      <c r="H37" s="15">
        <f t="shared" si="7"/>
        <v>0</v>
      </c>
      <c r="I37" s="15">
        <f t="shared" si="8"/>
        <v>0</v>
      </c>
      <c r="J37" s="15">
        <f t="shared" si="9"/>
        <v>0</v>
      </c>
      <c r="K37" s="15">
        <f t="shared" si="10"/>
        <v>0</v>
      </c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27"/>
      <c r="AR37" s="7">
        <f>IFERROR(IF(Tableau8491315181922232627[N° employer]="","",AR36+1),"")</f>
        <v>24</v>
      </c>
      <c r="AS37" s="7">
        <f>Novembre!B37</f>
        <v>0</v>
      </c>
      <c r="AT37" s="17" t="str">
        <f t="shared" ca="1" si="11"/>
        <v/>
      </c>
      <c r="AU37" s="18" t="str">
        <f t="shared" ca="1" si="12"/>
        <v/>
      </c>
      <c r="AV37" s="19" t="str">
        <f ca="1">IFERROR(YEAR(Tableau8491315181922232627[Date de paiement])&amp;"/"&amp;TEXT(Tableau8491315181922232627[Date de paiement],"mmmm"),"")</f>
        <v/>
      </c>
      <c r="AW37" s="20" t="str">
        <f t="shared" ca="1" si="13"/>
        <v/>
      </c>
      <c r="AX37" s="19" t="str">
        <f ca="1">IFERROR(IF(OFFSET($AS37,-1,0)=$AS37,OFFSET(AX37,-1,0),INDEX(Mois_Novembre_Totale,MATCH($AS37,Tableau4271014161720212425[N°],0))),"")</f>
        <v/>
      </c>
      <c r="AY37" s="21" t="str">
        <f ca="1">IFERROR(SUM(Tableau8491315181922232627[Montant Journée]*Tableau8491315181922232627[Journée travaillée]),"")</f>
        <v/>
      </c>
      <c r="AZ37" s="21">
        <f t="shared" ca="1" si="14"/>
        <v>0</v>
      </c>
      <c r="BA37" s="28"/>
      <c r="BB37" s="25">
        <f ca="1">SUM(Tableau8491315181922232627[[#This Row],[Total mensuel]],-Tableau8491315181922232627[[#This Row],[Acompte versé]],-Tableau8491315181922232627[[#This Row],[Salaire]])</f>
        <v>0</v>
      </c>
      <c r="BC37" s="51">
        <f ca="1">SUMPRODUCT(Tableau84913151819222326[TOTAL]*(Tableau84913151819222326[Nom employer]=AT37)*((Tableau84913151819222326[Paiement du mois]="2018/octobre")))</f>
        <v>0</v>
      </c>
      <c r="BD37" s="26">
        <f ca="1">IFERROR(SUM(Tableau8491315181922232627[[#This Row],[Restant dû]]+Tableau8491315181922232627[[#This Row],[Restant du mois dernier]]),"")</f>
        <v>0</v>
      </c>
    </row>
    <row r="38" spans="1:56" ht="20.149999999999999" customHeight="1" x14ac:dyDescent="0.35">
      <c r="A38" s="6" t="str">
        <f>IFERROR(IF(Tableau4271014161720212425[N°]="","",A37+1),"")</f>
        <v/>
      </c>
      <c r="B38" s="30"/>
      <c r="C38" s="16" t="str">
        <f t="shared" ca="1" si="4"/>
        <v/>
      </c>
      <c r="D38" s="15" t="str">
        <f t="shared" ca="1" si="5"/>
        <v/>
      </c>
      <c r="E38" s="15" t="str">
        <f ca="1">IFERROR(YEAR(Tableau4271014161720212425[[#This Row],[Date]])&amp;"/"&amp;TEXT(Tableau4271014161720212425[[#This Row],[Date]],"mmmm"),"")</f>
        <v/>
      </c>
      <c r="F38" s="100">
        <f t="shared" ca="1" si="6"/>
        <v>0</v>
      </c>
      <c r="G38" s="15">
        <f>Tableau4271014161720212425[[#This Row],[/]]+Tableau4271014161720212425[[#This Row],[X]]</f>
        <v>0</v>
      </c>
      <c r="H38" s="15">
        <f t="shared" si="7"/>
        <v>0</v>
      </c>
      <c r="I38" s="15">
        <f t="shared" si="8"/>
        <v>0</v>
      </c>
      <c r="J38" s="15">
        <f t="shared" si="9"/>
        <v>0</v>
      </c>
      <c r="K38" s="15">
        <f t="shared" si="10"/>
        <v>0</v>
      </c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27"/>
      <c r="AR38" s="7">
        <f>IFERROR(IF(Tableau8491315181922232627[N° employer]="","",AR37+1),"")</f>
        <v>25</v>
      </c>
      <c r="AS38" s="7">
        <f>Novembre!B38</f>
        <v>0</v>
      </c>
      <c r="AT38" s="17" t="str">
        <f t="shared" ca="1" si="11"/>
        <v/>
      </c>
      <c r="AU38" s="18" t="str">
        <f t="shared" ca="1" si="12"/>
        <v/>
      </c>
      <c r="AV38" s="19" t="str">
        <f ca="1">IFERROR(YEAR(Tableau8491315181922232627[Date de paiement])&amp;"/"&amp;TEXT(Tableau8491315181922232627[Date de paiement],"mmmm"),"")</f>
        <v/>
      </c>
      <c r="AW38" s="20" t="str">
        <f t="shared" ca="1" si="13"/>
        <v/>
      </c>
      <c r="AX38" s="19" t="str">
        <f ca="1">IFERROR(IF(OFFSET($AS38,-1,0)=$AS38,OFFSET(AX38,-1,0),INDEX(Mois_Novembre_Totale,MATCH($AS38,Tableau4271014161720212425[N°],0))),"")</f>
        <v/>
      </c>
      <c r="AY38" s="21" t="str">
        <f ca="1">IFERROR(SUM(Tableau8491315181922232627[Montant Journée]*Tableau8491315181922232627[Journée travaillée]),"")</f>
        <v/>
      </c>
      <c r="AZ38" s="21">
        <f t="shared" ca="1" si="14"/>
        <v>0</v>
      </c>
      <c r="BA38" s="28"/>
      <c r="BB38" s="25">
        <f ca="1">SUM(Tableau8491315181922232627[[#This Row],[Total mensuel]],-Tableau8491315181922232627[[#This Row],[Acompte versé]],-Tableau8491315181922232627[[#This Row],[Salaire]])</f>
        <v>0</v>
      </c>
      <c r="BC38" s="51">
        <f ca="1">SUMPRODUCT(Tableau84913151819222326[TOTAL]*(Tableau84913151819222326[Nom employer]=AT38)*((Tableau84913151819222326[Paiement du mois]="2018/octobre")))</f>
        <v>0</v>
      </c>
      <c r="BD38" s="26">
        <f ca="1">IFERROR(SUM(Tableau8491315181922232627[[#This Row],[Restant dû]]+Tableau8491315181922232627[[#This Row],[Restant du mois dernier]]),"")</f>
        <v>0</v>
      </c>
    </row>
    <row r="39" spans="1:56" ht="20.149999999999999" customHeight="1" x14ac:dyDescent="0.35">
      <c r="A39" s="6" t="str">
        <f>IFERROR(IF(Tableau4271014161720212425[N°]="","",A38+1),"")</f>
        <v/>
      </c>
      <c r="B39" s="30"/>
      <c r="C39" s="16" t="str">
        <f t="shared" ca="1" si="4"/>
        <v/>
      </c>
      <c r="D39" s="15" t="str">
        <f t="shared" ca="1" si="5"/>
        <v/>
      </c>
      <c r="E39" s="15" t="str">
        <f ca="1">IFERROR(YEAR(Tableau4271014161720212425[[#This Row],[Date]])&amp;"/"&amp;TEXT(Tableau4271014161720212425[[#This Row],[Date]],"mmmm"),"")</f>
        <v/>
      </c>
      <c r="F39" s="100">
        <f t="shared" ca="1" si="6"/>
        <v>0</v>
      </c>
      <c r="G39" s="15">
        <f>Tableau4271014161720212425[[#This Row],[/]]+Tableau4271014161720212425[[#This Row],[X]]</f>
        <v>0</v>
      </c>
      <c r="H39" s="15">
        <f t="shared" si="7"/>
        <v>0</v>
      </c>
      <c r="I39" s="15">
        <f t="shared" si="8"/>
        <v>0</v>
      </c>
      <c r="J39" s="15">
        <f t="shared" si="9"/>
        <v>0</v>
      </c>
      <c r="K39" s="15">
        <f t="shared" si="10"/>
        <v>0</v>
      </c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27"/>
      <c r="AR39" s="7">
        <f>IFERROR(IF(Tableau8491315181922232627[N° employer]="","",AR38+1),"")</f>
        <v>26</v>
      </c>
      <c r="AS39" s="7">
        <f>Novembre!B39</f>
        <v>0</v>
      </c>
      <c r="AT39" s="17" t="str">
        <f t="shared" ca="1" si="11"/>
        <v/>
      </c>
      <c r="AU39" s="18" t="str">
        <f t="shared" ca="1" si="12"/>
        <v/>
      </c>
      <c r="AV39" s="19" t="str">
        <f ca="1">IFERROR(YEAR(Tableau8491315181922232627[Date de paiement])&amp;"/"&amp;TEXT(Tableau8491315181922232627[Date de paiement],"mmmm"),"")</f>
        <v/>
      </c>
      <c r="AW39" s="20" t="str">
        <f t="shared" ca="1" si="13"/>
        <v/>
      </c>
      <c r="AX39" s="19" t="str">
        <f ca="1">IFERROR(IF(OFFSET($AS39,-1,0)=$AS39,OFFSET(AX39,-1,0),INDEX(Mois_Novembre_Totale,MATCH($AS39,Tableau4271014161720212425[N°],0))),"")</f>
        <v/>
      </c>
      <c r="AY39" s="21" t="str">
        <f ca="1">IFERROR(SUM(Tableau8491315181922232627[Montant Journée]*Tableau8491315181922232627[Journée travaillée]),"")</f>
        <v/>
      </c>
      <c r="AZ39" s="21">
        <f t="shared" ca="1" si="14"/>
        <v>0</v>
      </c>
      <c r="BA39" s="28"/>
      <c r="BB39" s="25">
        <f ca="1">SUM(Tableau8491315181922232627[[#This Row],[Total mensuel]],-Tableau8491315181922232627[[#This Row],[Acompte versé]],-Tableau8491315181922232627[[#This Row],[Salaire]])</f>
        <v>0</v>
      </c>
      <c r="BC39" s="51">
        <f ca="1">SUMPRODUCT(Tableau84913151819222326[TOTAL]*(Tableau84913151819222326[Nom employer]=AT39)*((Tableau84913151819222326[Paiement du mois]="2018/octobre")))</f>
        <v>0</v>
      </c>
      <c r="BD39" s="26">
        <f ca="1">IFERROR(SUM(Tableau8491315181922232627[[#This Row],[Restant dû]]+Tableau8491315181922232627[[#This Row],[Restant du mois dernier]]),"")</f>
        <v>0</v>
      </c>
    </row>
    <row r="40" spans="1:56" ht="20.149999999999999" customHeight="1" x14ac:dyDescent="0.35">
      <c r="A40" s="6" t="str">
        <f>IFERROR(IF(Tableau4271014161720212425[N°]="","",A39+1),"")</f>
        <v/>
      </c>
      <c r="B40" s="30"/>
      <c r="C40" s="16" t="str">
        <f t="shared" ca="1" si="4"/>
        <v/>
      </c>
      <c r="D40" s="15" t="str">
        <f t="shared" ca="1" si="5"/>
        <v/>
      </c>
      <c r="E40" s="15" t="str">
        <f ca="1">IFERROR(YEAR(Tableau4271014161720212425[[#This Row],[Date]])&amp;"/"&amp;TEXT(Tableau4271014161720212425[[#This Row],[Date]],"mmmm"),"")</f>
        <v/>
      </c>
      <c r="F40" s="100">
        <f t="shared" ca="1" si="6"/>
        <v>0</v>
      </c>
      <c r="G40" s="15">
        <f>Tableau4271014161720212425[[#This Row],[/]]+Tableau4271014161720212425[[#This Row],[X]]</f>
        <v>0</v>
      </c>
      <c r="H40" s="15">
        <f t="shared" si="7"/>
        <v>0</v>
      </c>
      <c r="I40" s="15">
        <f t="shared" si="8"/>
        <v>0</v>
      </c>
      <c r="J40" s="15">
        <f t="shared" si="9"/>
        <v>0</v>
      </c>
      <c r="K40" s="15">
        <f t="shared" si="10"/>
        <v>0</v>
      </c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27"/>
      <c r="AR40" s="7">
        <f>IFERROR(IF(Tableau8491315181922232627[N° employer]="","",AR39+1),"")</f>
        <v>27</v>
      </c>
      <c r="AS40" s="7">
        <f>Novembre!B40</f>
        <v>0</v>
      </c>
      <c r="AT40" s="17" t="str">
        <f t="shared" ca="1" si="11"/>
        <v/>
      </c>
      <c r="AU40" s="18" t="str">
        <f t="shared" ca="1" si="12"/>
        <v/>
      </c>
      <c r="AV40" s="19" t="str">
        <f ca="1">IFERROR(YEAR(Tableau8491315181922232627[Date de paiement])&amp;"/"&amp;TEXT(Tableau8491315181922232627[Date de paiement],"mmmm"),"")</f>
        <v/>
      </c>
      <c r="AW40" s="20" t="str">
        <f t="shared" ca="1" si="13"/>
        <v/>
      </c>
      <c r="AX40" s="19" t="str">
        <f ca="1">IFERROR(IF(OFFSET($AS40,-1,0)=$AS40,OFFSET(AX40,-1,0),INDEX(Mois_Novembre_Totale,MATCH($AS40,Tableau4271014161720212425[N°],0))),"")</f>
        <v/>
      </c>
      <c r="AY40" s="21" t="str">
        <f ca="1">IFERROR(SUM(Tableau8491315181922232627[Montant Journée]*Tableau8491315181922232627[Journée travaillée]),"")</f>
        <v/>
      </c>
      <c r="AZ40" s="21">
        <f t="shared" ca="1" si="14"/>
        <v>0</v>
      </c>
      <c r="BA40" s="28"/>
      <c r="BB40" s="25">
        <f ca="1">SUM(Tableau8491315181922232627[[#This Row],[Total mensuel]],-Tableau8491315181922232627[[#This Row],[Acompte versé]],-Tableau8491315181922232627[[#This Row],[Salaire]])</f>
        <v>0</v>
      </c>
      <c r="BC40" s="51">
        <f ca="1">SUMPRODUCT(Tableau84913151819222326[TOTAL]*(Tableau84913151819222326[Nom employer]=AT40)*((Tableau84913151819222326[Paiement du mois]="2018/octobre")))</f>
        <v>0</v>
      </c>
      <c r="BD40" s="26">
        <f ca="1">IFERROR(SUM(Tableau8491315181922232627[[#This Row],[Restant dû]]+Tableau8491315181922232627[[#This Row],[Restant du mois dernier]]),"")</f>
        <v>0</v>
      </c>
    </row>
    <row r="41" spans="1:56" ht="20.149999999999999" customHeight="1" x14ac:dyDescent="0.35">
      <c r="A41" s="6" t="str">
        <f>IFERROR(IF(Tableau4271014161720212425[N°]="","",A40+1),"")</f>
        <v/>
      </c>
      <c r="B41" s="30"/>
      <c r="C41" s="16" t="str">
        <f t="shared" ca="1" si="4"/>
        <v/>
      </c>
      <c r="D41" s="15" t="str">
        <f t="shared" ca="1" si="5"/>
        <v/>
      </c>
      <c r="E41" s="15" t="str">
        <f ca="1">IFERROR(YEAR(Tableau4271014161720212425[[#This Row],[Date]])&amp;"/"&amp;TEXT(Tableau4271014161720212425[[#This Row],[Date]],"mmmm"),"")</f>
        <v/>
      </c>
      <c r="F41" s="100">
        <f t="shared" ca="1" si="6"/>
        <v>0</v>
      </c>
      <c r="G41" s="15">
        <f>Tableau4271014161720212425[[#This Row],[/]]+Tableau4271014161720212425[[#This Row],[X]]</f>
        <v>0</v>
      </c>
      <c r="H41" s="15">
        <f t="shared" si="7"/>
        <v>0</v>
      </c>
      <c r="I41" s="15">
        <f t="shared" si="8"/>
        <v>0</v>
      </c>
      <c r="J41" s="15">
        <f t="shared" si="9"/>
        <v>0</v>
      </c>
      <c r="K41" s="15">
        <f t="shared" si="10"/>
        <v>0</v>
      </c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27"/>
      <c r="AR41" s="7">
        <f>IFERROR(IF(Tableau8491315181922232627[N° employer]="","",AR40+1),"")</f>
        <v>28</v>
      </c>
      <c r="AS41" s="7">
        <f>Novembre!B41</f>
        <v>0</v>
      </c>
      <c r="AT41" s="17" t="str">
        <f t="shared" ca="1" si="11"/>
        <v/>
      </c>
      <c r="AU41" s="18" t="str">
        <f t="shared" ca="1" si="12"/>
        <v/>
      </c>
      <c r="AV41" s="19" t="str">
        <f ca="1">IFERROR(YEAR(Tableau8491315181922232627[Date de paiement])&amp;"/"&amp;TEXT(Tableau8491315181922232627[Date de paiement],"mmmm"),"")</f>
        <v/>
      </c>
      <c r="AW41" s="20" t="str">
        <f t="shared" ca="1" si="13"/>
        <v/>
      </c>
      <c r="AX41" s="19" t="str">
        <f ca="1">IFERROR(IF(OFFSET($AS41,-1,0)=$AS41,OFFSET(AX41,-1,0),INDEX(Mois_Novembre_Totale,MATCH($AS41,Tableau4271014161720212425[N°],0))),"")</f>
        <v/>
      </c>
      <c r="AY41" s="21" t="str">
        <f ca="1">IFERROR(SUM(Tableau8491315181922232627[Montant Journée]*Tableau8491315181922232627[Journée travaillée]),"")</f>
        <v/>
      </c>
      <c r="AZ41" s="21">
        <f t="shared" ca="1" si="14"/>
        <v>0</v>
      </c>
      <c r="BA41" s="28"/>
      <c r="BB41" s="25">
        <f ca="1">SUM(Tableau8491315181922232627[[#This Row],[Total mensuel]],-Tableau8491315181922232627[[#This Row],[Acompte versé]],-Tableau8491315181922232627[[#This Row],[Salaire]])</f>
        <v>0</v>
      </c>
      <c r="BC41" s="51">
        <f ca="1">SUMPRODUCT(Tableau84913151819222326[TOTAL]*(Tableau84913151819222326[Nom employer]=AT41)*((Tableau84913151819222326[Paiement du mois]="2018/octobre")))</f>
        <v>0</v>
      </c>
      <c r="BD41" s="26">
        <f ca="1">IFERROR(SUM(Tableau8491315181922232627[[#This Row],[Restant dû]]+Tableau8491315181922232627[[#This Row],[Restant du mois dernier]]),"")</f>
        <v>0</v>
      </c>
    </row>
    <row r="42" spans="1:56" ht="20.149999999999999" customHeight="1" x14ac:dyDescent="0.35">
      <c r="A42" s="6" t="str">
        <f>IFERROR(IF(Tableau4271014161720212425[N°]="","",A41+1),"")</f>
        <v/>
      </c>
      <c r="B42" s="30"/>
      <c r="C42" s="16" t="str">
        <f t="shared" ca="1" si="4"/>
        <v/>
      </c>
      <c r="D42" s="15" t="str">
        <f t="shared" ca="1" si="5"/>
        <v/>
      </c>
      <c r="E42" s="15" t="str">
        <f ca="1">IFERROR(YEAR(Tableau4271014161720212425[[#This Row],[Date]])&amp;"/"&amp;TEXT(Tableau4271014161720212425[[#This Row],[Date]],"mmmm"),"")</f>
        <v/>
      </c>
      <c r="F42" s="100">
        <f t="shared" ca="1" si="6"/>
        <v>0</v>
      </c>
      <c r="G42" s="15">
        <f>Tableau4271014161720212425[[#This Row],[/]]+Tableau4271014161720212425[[#This Row],[X]]</f>
        <v>0</v>
      </c>
      <c r="H42" s="15">
        <f t="shared" si="7"/>
        <v>0</v>
      </c>
      <c r="I42" s="15">
        <f t="shared" si="8"/>
        <v>0</v>
      </c>
      <c r="J42" s="15">
        <f t="shared" si="9"/>
        <v>0</v>
      </c>
      <c r="K42" s="15">
        <f t="shared" si="10"/>
        <v>0</v>
      </c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27"/>
      <c r="AR42" s="7">
        <f>IFERROR(IF(Tableau8491315181922232627[N° employer]="","",AR41+1),"")</f>
        <v>29</v>
      </c>
      <c r="AS42" s="7">
        <f>Novembre!B42</f>
        <v>0</v>
      </c>
      <c r="AT42" s="17" t="str">
        <f t="shared" ca="1" si="11"/>
        <v/>
      </c>
      <c r="AU42" s="18" t="str">
        <f t="shared" ca="1" si="12"/>
        <v/>
      </c>
      <c r="AV42" s="19" t="str">
        <f ca="1">IFERROR(YEAR(Tableau8491315181922232627[Date de paiement])&amp;"/"&amp;TEXT(Tableau8491315181922232627[Date de paiement],"mmmm"),"")</f>
        <v/>
      </c>
      <c r="AW42" s="20" t="str">
        <f t="shared" ca="1" si="13"/>
        <v/>
      </c>
      <c r="AX42" s="19" t="str">
        <f ca="1">IFERROR(IF(OFFSET($AS42,-1,0)=$AS42,OFFSET(AX42,-1,0),INDEX(Mois_Novembre_Totale,MATCH($AS42,Tableau4271014161720212425[N°],0))),"")</f>
        <v/>
      </c>
      <c r="AY42" s="21" t="str">
        <f ca="1">IFERROR(SUM(Tableau8491315181922232627[Montant Journée]*Tableau8491315181922232627[Journée travaillée]),"")</f>
        <v/>
      </c>
      <c r="AZ42" s="21">
        <f t="shared" ca="1" si="14"/>
        <v>0</v>
      </c>
      <c r="BA42" s="28"/>
      <c r="BB42" s="25">
        <f ca="1">SUM(Tableau8491315181922232627[[#This Row],[Total mensuel]],-Tableau8491315181922232627[[#This Row],[Acompte versé]],-Tableau8491315181922232627[[#This Row],[Salaire]])</f>
        <v>0</v>
      </c>
      <c r="BC42" s="51">
        <f ca="1">SUMPRODUCT(Tableau84913151819222326[TOTAL]*(Tableau84913151819222326[Nom employer]=AT42)*((Tableau84913151819222326[Paiement du mois]="2018/octobre")))</f>
        <v>0</v>
      </c>
      <c r="BD42" s="26">
        <f ca="1">IFERROR(SUM(Tableau8491315181922232627[[#This Row],[Restant dû]]+Tableau8491315181922232627[[#This Row],[Restant du mois dernier]]),"")</f>
        <v>0</v>
      </c>
    </row>
    <row r="43" spans="1:56" ht="20.149999999999999" customHeight="1" x14ac:dyDescent="0.35">
      <c r="A43" s="6" t="str">
        <f>IFERROR(IF(Tableau4271014161720212425[N°]="","",A42+1),"")</f>
        <v/>
      </c>
      <c r="B43" s="30"/>
      <c r="C43" s="16" t="str">
        <f t="shared" ca="1" si="4"/>
        <v/>
      </c>
      <c r="D43" s="15" t="str">
        <f t="shared" ca="1" si="5"/>
        <v/>
      </c>
      <c r="E43" s="15" t="str">
        <f ca="1">IFERROR(YEAR(Tableau4271014161720212425[[#This Row],[Date]])&amp;"/"&amp;TEXT(Tableau4271014161720212425[[#This Row],[Date]],"mmmm"),"")</f>
        <v/>
      </c>
      <c r="F43" s="100">
        <f t="shared" ca="1" si="6"/>
        <v>0</v>
      </c>
      <c r="G43" s="15">
        <f>Tableau4271014161720212425[[#This Row],[/]]+Tableau4271014161720212425[[#This Row],[X]]</f>
        <v>0</v>
      </c>
      <c r="H43" s="15">
        <f t="shared" si="7"/>
        <v>0</v>
      </c>
      <c r="I43" s="15">
        <f t="shared" si="8"/>
        <v>0</v>
      </c>
      <c r="J43" s="15">
        <f t="shared" si="9"/>
        <v>0</v>
      </c>
      <c r="K43" s="15">
        <f t="shared" si="10"/>
        <v>0</v>
      </c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27"/>
      <c r="AR43" s="7">
        <f>IFERROR(IF(Tableau8491315181922232627[N° employer]="","",AR42+1),"")</f>
        <v>30</v>
      </c>
      <c r="AS43" s="7">
        <f>Novembre!B43</f>
        <v>0</v>
      </c>
      <c r="AT43" s="17" t="str">
        <f t="shared" ca="1" si="11"/>
        <v/>
      </c>
      <c r="AU43" s="18" t="str">
        <f t="shared" ca="1" si="12"/>
        <v/>
      </c>
      <c r="AV43" s="19" t="str">
        <f ca="1">IFERROR(YEAR(Tableau8491315181922232627[Date de paiement])&amp;"/"&amp;TEXT(Tableau8491315181922232627[Date de paiement],"mmmm"),"")</f>
        <v/>
      </c>
      <c r="AW43" s="20" t="str">
        <f t="shared" ca="1" si="13"/>
        <v/>
      </c>
      <c r="AX43" s="19" t="str">
        <f ca="1">IFERROR(IF(OFFSET($AS43,-1,0)=$AS43,OFFSET(AX43,-1,0),INDEX(Mois_Novembre_Totale,MATCH($AS43,Tableau4271014161720212425[N°],0))),"")</f>
        <v/>
      </c>
      <c r="AY43" s="21" t="str">
        <f ca="1">IFERROR(SUM(Tableau8491315181922232627[Montant Journée]*Tableau8491315181922232627[Journée travaillée]),"")</f>
        <v/>
      </c>
      <c r="AZ43" s="21">
        <f t="shared" ca="1" si="14"/>
        <v>0</v>
      </c>
      <c r="BA43" s="28"/>
      <c r="BB43" s="25">
        <f ca="1">SUM(Tableau8491315181922232627[[#This Row],[Total mensuel]],-Tableau8491315181922232627[[#This Row],[Acompte versé]],-Tableau8491315181922232627[[#This Row],[Salaire]])</f>
        <v>0</v>
      </c>
      <c r="BC43" s="51">
        <f ca="1">SUMPRODUCT(Tableau84913151819222326[TOTAL]*(Tableau84913151819222326[Nom employer]=AT43)*((Tableau84913151819222326[Paiement du mois]="2018/octobre")))</f>
        <v>0</v>
      </c>
      <c r="BD43" s="26">
        <f ca="1">IFERROR(SUM(Tableau8491315181922232627[[#This Row],[Restant dû]]+Tableau8491315181922232627[[#This Row],[Restant du mois dernier]]),"")</f>
        <v>0</v>
      </c>
    </row>
  </sheetData>
  <sheetProtection algorithmName="SHA-512" hashValue="DaXh5gLqKzUh45fqOUeHgFOHq0kkRqkCAizyLeFFUkO7kaUbK9UyYm1RnC/+76A6/kcCvSPxrYkMKKO+g4CKcw==" saltValue="tGG/kjNbWuwKe/+fB+UWOA==" spinCount="100000" sheet="1" objects="1" scenarios="1"/>
  <protectedRanges>
    <protectedRange password="CC29" sqref="C14:C15" name="janvier_10"/>
    <protectedRange password="CC29" sqref="D14:D15" name="janvier_1_8"/>
    <protectedRange password="CC29" sqref="F14:F43" name="janvier_2_8"/>
  </protectedRanges>
  <mergeCells count="2">
    <mergeCell ref="L7:AP10"/>
    <mergeCell ref="K6:K10"/>
  </mergeCells>
  <conditionalFormatting sqref="L6:AP6">
    <cfRule type="cellIs" dxfId="75" priority="7" operator="equal">
      <formula>$A$5</formula>
    </cfRule>
  </conditionalFormatting>
  <conditionalFormatting sqref="L12:AP13">
    <cfRule type="cellIs" dxfId="74" priority="6" operator="equal">
      <formula>$A$5</formula>
    </cfRule>
  </conditionalFormatting>
  <conditionalFormatting sqref="L14:AP43">
    <cfRule type="cellIs" dxfId="73" priority="2" operator="equal">
      <formula>"INT"</formula>
    </cfRule>
    <cfRule type="cellIs" dxfId="72" priority="3" operator="equal">
      <formula>"X"</formula>
    </cfRule>
    <cfRule type="cellIs" dxfId="71" priority="4" operator="equal">
      <formula>"/"</formula>
    </cfRule>
    <cfRule type="cellIs" dxfId="70" priority="5" operator="equal">
      <formula>"ABS"</formula>
    </cfRule>
  </conditionalFormatting>
  <conditionalFormatting sqref="BD14:BD43">
    <cfRule type="cellIs" dxfId="69" priority="1" operator="lessThan">
      <formula>0</formula>
    </cfRule>
  </conditionalFormatting>
  <conditionalFormatting sqref="L13:AP43">
    <cfRule type="expression" dxfId="68" priority="8">
      <formula>OR(WEEKDAY(L$13,3)=5,WEEKDAY(L$13,3)=6)</formula>
    </cfRule>
  </conditionalFormatting>
  <dataValidations count="3">
    <dataValidation type="list" allowBlank="1" showInputMessage="1" showErrorMessage="1" sqref="L14:AP43" xr:uid="{00000000-0002-0000-0100-000003000000}">
      <formula1>"X,/,ABS,INT"</formula1>
    </dataValidation>
    <dataValidation type="list" allowBlank="1" showInputMessage="1" showErrorMessage="1" sqref="B14:B43" xr:uid="{00000000-0002-0000-0100-000002000000}">
      <formula1>config_Colonne_N_</formula1>
    </dataValidation>
    <dataValidation allowBlank="1" showInputMessage="1" sqref="C14:C43" xr:uid="{00000000-0002-0000-0100-000001000000}"/>
  </dataValidations>
  <pageMargins left="0.7" right="0.7" top="0.75" bottom="0.75" header="0.3" footer="0.3"/>
  <tableParts count="2">
    <tablePart r:id="rId1"/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" id="{3ABD0430-44D8-4F91-98B9-AD62CF963B8A}">
            <xm:f>L$419=VLOOKUP(L$419,'Note des journées'!$D$4:$E$20,1,0)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m:sqref>L13:AP13</xm:sqref>
        </x14:conditionalFormatting>
        <x14:conditionalFormatting xmlns:xm="http://schemas.microsoft.com/office/excel/2006/main">
          <x14:cfRule type="expression" priority="10" id="{230BAB74-54D5-43B4-BB58-2F3878A0D6B4}">
            <xm:f>L$419=VLOOKUP(L$419,'Note des journées'!$D$4:$E$20,1,0)</xm:f>
            <x14:dxf>
              <font>
                <b/>
                <i val="0"/>
                <color theme="0"/>
              </font>
              <fill>
                <patternFill>
                  <bgColor rgb="FFC00000"/>
                </patternFill>
              </fill>
            </x14:dxf>
          </x14:cfRule>
          <xm:sqref>L14:AP43</xm:sqref>
        </x14:conditionalFormatting>
      </x14:conditionalFormatting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9F7C01-6F93-4AD1-87DE-C1FFEB0453F0}">
  <sheetPr>
    <tabColor rgb="FFFF0000"/>
  </sheetPr>
  <dimension ref="A1:BD43"/>
  <sheetViews>
    <sheetView showGridLines="0" showRowColHeaders="0" showZeros="0" topLeftCell="A6" workbookViewId="0">
      <pane xSplit="5" ySplit="1" topLeftCell="AJ33" activePane="bottomRight" state="frozen"/>
      <selection activeCell="A6" sqref="A6"/>
      <selection pane="topRight" activeCell="F6" sqref="F6"/>
      <selection pane="bottomLeft" activeCell="A7" sqref="A7"/>
      <selection pane="bottomRight" activeCell="F7" sqref="F7"/>
    </sheetView>
  </sheetViews>
  <sheetFormatPr baseColWidth="10" defaultColWidth="10.7265625" defaultRowHeight="14.5" x14ac:dyDescent="0.35"/>
  <cols>
    <col min="1" max="1" width="5" customWidth="1"/>
    <col min="2" max="2" width="5.26953125" customWidth="1"/>
    <col min="3" max="3" width="21.08984375" customWidth="1"/>
    <col min="4" max="5" width="0" hidden="1" customWidth="1"/>
    <col min="8" max="11" width="7" customWidth="1"/>
    <col min="12" max="42" width="5.54296875" customWidth="1"/>
    <col min="44" max="44" width="14.08984375" customWidth="1"/>
    <col min="45" max="45" width="13.453125" bestFit="1" customWidth="1"/>
    <col min="46" max="46" width="19.54296875" customWidth="1"/>
    <col min="47" max="47" width="15.90625" bestFit="1" customWidth="1"/>
    <col min="48" max="48" width="16" bestFit="1" customWidth="1"/>
    <col min="49" max="49" width="19.08984375" customWidth="1"/>
    <col min="50" max="50" width="15.6328125" bestFit="1" customWidth="1"/>
    <col min="51" max="51" width="12.6328125" bestFit="1" customWidth="1"/>
    <col min="52" max="52" width="13.26953125" bestFit="1" customWidth="1"/>
    <col min="55" max="55" width="20.1796875" customWidth="1"/>
  </cols>
  <sheetData>
    <row r="1" spans="1:56" hidden="1" x14ac:dyDescent="0.35"/>
    <row r="2" spans="1:56" hidden="1" x14ac:dyDescent="0.35">
      <c r="A2" s="27"/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9"/>
      <c r="BA2" s="27"/>
      <c r="BB2" s="27"/>
      <c r="BC2" s="29"/>
      <c r="BD2" s="27"/>
    </row>
    <row r="3" spans="1:56" hidden="1" x14ac:dyDescent="0.35">
      <c r="A3" s="27"/>
      <c r="B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9"/>
      <c r="BA3" s="27"/>
      <c r="BB3" s="27"/>
      <c r="BC3" s="29"/>
      <c r="BD3" s="27"/>
    </row>
    <row r="4" spans="1:56" hidden="1" x14ac:dyDescent="0.35">
      <c r="A4" s="27"/>
      <c r="B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9"/>
      <c r="BA4" s="27"/>
      <c r="BB4" s="27"/>
      <c r="BC4" s="29"/>
      <c r="BD4" s="27"/>
    </row>
    <row r="5" spans="1:56" ht="53.15" hidden="1" customHeight="1" x14ac:dyDescent="0.35">
      <c r="A5" s="27"/>
      <c r="B5" s="27"/>
      <c r="C5" s="12">
        <v>12</v>
      </c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9"/>
      <c r="BA5" s="27"/>
      <c r="BB5" s="27"/>
      <c r="BC5" s="29"/>
      <c r="BD5" s="27"/>
    </row>
    <row r="6" spans="1:56" ht="65.150000000000006" customHeight="1" x14ac:dyDescent="0.35">
      <c r="A6" s="27"/>
      <c r="B6" s="27"/>
      <c r="C6" s="61" t="s">
        <v>73</v>
      </c>
      <c r="D6" s="27"/>
      <c r="E6" s="27"/>
      <c r="F6" s="27"/>
      <c r="G6" s="27"/>
      <c r="H6" s="27"/>
      <c r="I6" s="27"/>
      <c r="J6" s="27"/>
      <c r="K6" s="103" t="s">
        <v>35</v>
      </c>
      <c r="L6" s="1">
        <f>DATE(C7,C5,1)</f>
        <v>43435</v>
      </c>
      <c r="M6" s="1">
        <f t="shared" ref="M6:AP6" si="0">IF(L6="","",IF(MONTH(L6+1)=$C$5,L6+1,""))</f>
        <v>43436</v>
      </c>
      <c r="N6" s="1">
        <f t="shared" si="0"/>
        <v>43437</v>
      </c>
      <c r="O6" s="1">
        <f t="shared" si="0"/>
        <v>43438</v>
      </c>
      <c r="P6" s="1">
        <f t="shared" si="0"/>
        <v>43439</v>
      </c>
      <c r="Q6" s="1">
        <f t="shared" si="0"/>
        <v>43440</v>
      </c>
      <c r="R6" s="1">
        <f t="shared" si="0"/>
        <v>43441</v>
      </c>
      <c r="S6" s="1">
        <f t="shared" si="0"/>
        <v>43442</v>
      </c>
      <c r="T6" s="1">
        <f t="shared" si="0"/>
        <v>43443</v>
      </c>
      <c r="U6" s="1">
        <f t="shared" si="0"/>
        <v>43444</v>
      </c>
      <c r="V6" s="1">
        <f t="shared" si="0"/>
        <v>43445</v>
      </c>
      <c r="W6" s="1">
        <f t="shared" si="0"/>
        <v>43446</v>
      </c>
      <c r="X6" s="1">
        <f t="shared" si="0"/>
        <v>43447</v>
      </c>
      <c r="Y6" s="1">
        <f t="shared" si="0"/>
        <v>43448</v>
      </c>
      <c r="Z6" s="1">
        <f t="shared" si="0"/>
        <v>43449</v>
      </c>
      <c r="AA6" s="1">
        <f t="shared" si="0"/>
        <v>43450</v>
      </c>
      <c r="AB6" s="1">
        <f t="shared" si="0"/>
        <v>43451</v>
      </c>
      <c r="AC6" s="1">
        <f t="shared" si="0"/>
        <v>43452</v>
      </c>
      <c r="AD6" s="1">
        <f t="shared" si="0"/>
        <v>43453</v>
      </c>
      <c r="AE6" s="1">
        <f t="shared" si="0"/>
        <v>43454</v>
      </c>
      <c r="AF6" s="1">
        <f t="shared" si="0"/>
        <v>43455</v>
      </c>
      <c r="AG6" s="1">
        <f t="shared" si="0"/>
        <v>43456</v>
      </c>
      <c r="AH6" s="1">
        <f t="shared" si="0"/>
        <v>43457</v>
      </c>
      <c r="AI6" s="1">
        <f t="shared" si="0"/>
        <v>43458</v>
      </c>
      <c r="AJ6" s="1">
        <f t="shared" si="0"/>
        <v>43459</v>
      </c>
      <c r="AK6" s="1">
        <f t="shared" si="0"/>
        <v>43460</v>
      </c>
      <c r="AL6" s="1">
        <f t="shared" si="0"/>
        <v>43461</v>
      </c>
      <c r="AM6" s="1">
        <f t="shared" si="0"/>
        <v>43462</v>
      </c>
      <c r="AN6" s="1">
        <f t="shared" si="0"/>
        <v>43463</v>
      </c>
      <c r="AO6" s="1">
        <f t="shared" si="0"/>
        <v>43464</v>
      </c>
      <c r="AP6" s="1">
        <f t="shared" si="0"/>
        <v>43465</v>
      </c>
      <c r="AQ6" s="27"/>
      <c r="AR6" s="27"/>
      <c r="AS6" s="27"/>
      <c r="AT6" s="57" t="s">
        <v>73</v>
      </c>
      <c r="AU6" s="58"/>
      <c r="AV6" s="58"/>
      <c r="AW6" s="59" t="s">
        <v>73</v>
      </c>
      <c r="AX6" s="58"/>
      <c r="AY6" s="58"/>
      <c r="AZ6" s="60"/>
      <c r="BA6" s="58"/>
      <c r="BB6" s="58"/>
      <c r="BC6" s="61" t="s">
        <v>73</v>
      </c>
      <c r="BD6" s="27"/>
    </row>
    <row r="7" spans="1:56" x14ac:dyDescent="0.35">
      <c r="A7" s="99">
        <f ca="1">TODAY()</f>
        <v>43286</v>
      </c>
      <c r="B7" s="27"/>
      <c r="C7" s="13" t="s">
        <v>76</v>
      </c>
      <c r="D7" s="27"/>
      <c r="E7" s="27"/>
      <c r="F7" s="27"/>
      <c r="G7" s="27"/>
      <c r="H7" s="27"/>
      <c r="I7" s="27"/>
      <c r="J7" s="27"/>
      <c r="K7" s="103"/>
      <c r="L7" s="104" t="str">
        <f>TEXT(L6,"Mmmm")</f>
        <v>décembre</v>
      </c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27"/>
      <c r="AR7" s="27"/>
      <c r="AS7" s="27"/>
      <c r="AT7" s="27"/>
      <c r="AU7" s="27"/>
      <c r="AV7" s="27"/>
      <c r="AW7" s="27"/>
      <c r="AX7" s="27"/>
      <c r="AY7" s="27"/>
      <c r="AZ7" s="29"/>
      <c r="BA7" s="27"/>
      <c r="BB7" s="27"/>
      <c r="BC7" s="29"/>
      <c r="BD7" s="27"/>
    </row>
    <row r="8" spans="1:56" x14ac:dyDescent="0.35">
      <c r="A8" s="14">
        <f ca="1">TODAY()</f>
        <v>43286</v>
      </c>
      <c r="B8" s="27"/>
      <c r="C8" s="27"/>
      <c r="D8" s="27"/>
      <c r="E8" s="27"/>
      <c r="F8" s="27"/>
      <c r="G8" s="27"/>
      <c r="H8" s="27"/>
      <c r="I8" s="27"/>
      <c r="J8" s="27"/>
      <c r="K8" s="103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27"/>
      <c r="AR8" s="27"/>
      <c r="AS8" s="27"/>
      <c r="AT8" s="27"/>
      <c r="AU8" s="27"/>
      <c r="AV8" s="27"/>
      <c r="AW8" s="27"/>
      <c r="AX8" s="27"/>
      <c r="AY8" s="27"/>
      <c r="AZ8" s="29"/>
      <c r="BA8" s="27"/>
      <c r="BB8" s="27"/>
      <c r="BC8" s="29"/>
      <c r="BD8" s="27"/>
    </row>
    <row r="9" spans="1:56" x14ac:dyDescent="0.35">
      <c r="A9" s="27"/>
      <c r="B9" s="27"/>
      <c r="C9" s="27"/>
      <c r="D9" s="27"/>
      <c r="E9" s="27"/>
      <c r="F9" s="27"/>
      <c r="G9" s="27"/>
      <c r="H9" s="27"/>
      <c r="I9" s="27"/>
      <c r="J9" s="27"/>
      <c r="K9" s="103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27"/>
      <c r="AR9" s="27"/>
      <c r="AS9" s="27"/>
      <c r="AT9" s="27"/>
      <c r="AU9" s="27"/>
      <c r="AV9" s="27"/>
      <c r="AW9" s="27"/>
      <c r="AX9" s="27"/>
      <c r="AY9" s="27"/>
      <c r="AZ9" s="29"/>
      <c r="BA9" s="27"/>
      <c r="BB9" s="27"/>
      <c r="BC9" s="29"/>
      <c r="BD9" s="27"/>
    </row>
    <row r="10" spans="1:56" x14ac:dyDescent="0.35">
      <c r="A10" s="27"/>
      <c r="B10" s="27"/>
      <c r="C10" s="27"/>
      <c r="D10" s="27"/>
      <c r="E10" s="27"/>
      <c r="F10" s="27"/>
      <c r="G10" s="27"/>
      <c r="H10" s="27"/>
      <c r="I10" s="27"/>
      <c r="J10" s="27"/>
      <c r="K10" s="103"/>
      <c r="L10" s="105"/>
      <c r="M10" s="105"/>
      <c r="N10" s="105"/>
      <c r="O10" s="105"/>
      <c r="P10" s="105"/>
      <c r="Q10" s="105"/>
      <c r="R10" s="105"/>
      <c r="S10" s="105"/>
      <c r="T10" s="105"/>
      <c r="U10" s="105"/>
      <c r="V10" s="105"/>
      <c r="W10" s="105"/>
      <c r="X10" s="105"/>
      <c r="Y10" s="105"/>
      <c r="Z10" s="105"/>
      <c r="AA10" s="105"/>
      <c r="AB10" s="105"/>
      <c r="AC10" s="105"/>
      <c r="AD10" s="105"/>
      <c r="AE10" s="105"/>
      <c r="AF10" s="105"/>
      <c r="AG10" s="105"/>
      <c r="AH10" s="105"/>
      <c r="AI10" s="105"/>
      <c r="AJ10" s="105"/>
      <c r="AK10" s="105"/>
      <c r="AL10" s="105"/>
      <c r="AM10" s="105"/>
      <c r="AN10" s="105"/>
      <c r="AO10" s="105"/>
      <c r="AP10" s="105"/>
      <c r="AQ10" s="27"/>
      <c r="AR10" s="27"/>
      <c r="AS10" s="27"/>
      <c r="AT10" s="27"/>
      <c r="AU10" s="27"/>
      <c r="AV10" s="27"/>
      <c r="AW10" s="27"/>
      <c r="AX10" s="27"/>
      <c r="AY10" s="27"/>
      <c r="AZ10" s="29"/>
      <c r="BA10" s="27"/>
      <c r="BB10" s="27"/>
      <c r="BC10" s="29"/>
      <c r="BD10" s="27"/>
    </row>
    <row r="11" spans="1:56" ht="17.5" customHeight="1" thickBot="1" x14ac:dyDescent="0.4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" t="str">
        <f t="shared" ref="L11:AP11" si="1">IFERROR(IF(L13,"S "&amp;_xlfn.ISOWEEKNUM(L6),""),"")</f>
        <v>S 48</v>
      </c>
      <c r="M11" s="2" t="str">
        <f t="shared" si="1"/>
        <v>S 48</v>
      </c>
      <c r="N11" s="2" t="str">
        <f t="shared" si="1"/>
        <v>S 49</v>
      </c>
      <c r="O11" s="2" t="str">
        <f t="shared" si="1"/>
        <v>S 49</v>
      </c>
      <c r="P11" s="2" t="str">
        <f t="shared" si="1"/>
        <v>S 49</v>
      </c>
      <c r="Q11" s="2" t="str">
        <f t="shared" si="1"/>
        <v>S 49</v>
      </c>
      <c r="R11" s="2" t="str">
        <f t="shared" si="1"/>
        <v>S 49</v>
      </c>
      <c r="S11" s="2" t="str">
        <f t="shared" si="1"/>
        <v>S 49</v>
      </c>
      <c r="T11" s="2" t="str">
        <f t="shared" si="1"/>
        <v>S 49</v>
      </c>
      <c r="U11" s="2" t="str">
        <f t="shared" si="1"/>
        <v>S 50</v>
      </c>
      <c r="V11" s="2" t="str">
        <f t="shared" si="1"/>
        <v>S 50</v>
      </c>
      <c r="W11" s="2" t="str">
        <f t="shared" si="1"/>
        <v>S 50</v>
      </c>
      <c r="X11" s="2" t="str">
        <f t="shared" si="1"/>
        <v>S 50</v>
      </c>
      <c r="Y11" s="2" t="str">
        <f t="shared" si="1"/>
        <v>S 50</v>
      </c>
      <c r="Z11" s="2" t="str">
        <f t="shared" si="1"/>
        <v>S 50</v>
      </c>
      <c r="AA11" s="2" t="str">
        <f t="shared" si="1"/>
        <v>S 50</v>
      </c>
      <c r="AB11" s="2" t="str">
        <f t="shared" si="1"/>
        <v>S 51</v>
      </c>
      <c r="AC11" s="2" t="str">
        <f t="shared" si="1"/>
        <v>S 51</v>
      </c>
      <c r="AD11" s="2" t="str">
        <f t="shared" si="1"/>
        <v>S 51</v>
      </c>
      <c r="AE11" s="2" t="str">
        <f t="shared" si="1"/>
        <v>S 51</v>
      </c>
      <c r="AF11" s="2" t="str">
        <f t="shared" si="1"/>
        <v>S 51</v>
      </c>
      <c r="AG11" s="2" t="str">
        <f t="shared" si="1"/>
        <v>S 51</v>
      </c>
      <c r="AH11" s="2" t="str">
        <f t="shared" si="1"/>
        <v>S 51</v>
      </c>
      <c r="AI11" s="2" t="str">
        <f t="shared" si="1"/>
        <v>S 52</v>
      </c>
      <c r="AJ11" s="2" t="str">
        <f t="shared" si="1"/>
        <v>S 52</v>
      </c>
      <c r="AK11" s="2" t="str">
        <f t="shared" si="1"/>
        <v>S 52</v>
      </c>
      <c r="AL11" s="2" t="str">
        <f t="shared" si="1"/>
        <v>S 52</v>
      </c>
      <c r="AM11" s="2" t="str">
        <f t="shared" si="1"/>
        <v>S 52</v>
      </c>
      <c r="AN11" s="2" t="str">
        <f t="shared" si="1"/>
        <v>S 52</v>
      </c>
      <c r="AO11" s="2" t="str">
        <f t="shared" si="1"/>
        <v>S 52</v>
      </c>
      <c r="AP11" s="42" t="str">
        <f t="shared" si="1"/>
        <v>S 1</v>
      </c>
      <c r="AQ11" s="27"/>
      <c r="AR11" s="27"/>
      <c r="AS11" s="27"/>
      <c r="AT11" s="27"/>
      <c r="AU11" s="27"/>
      <c r="AV11" s="27"/>
      <c r="AW11" s="27"/>
      <c r="AX11" s="27"/>
      <c r="AY11" s="27"/>
      <c r="AZ11" s="29"/>
      <c r="BA11" s="27"/>
      <c r="BB11" s="27"/>
      <c r="BC11" s="29"/>
      <c r="BD11" s="27"/>
    </row>
    <row r="12" spans="1:56" ht="18.649999999999999" customHeight="1" thickBot="1" x14ac:dyDescent="0.4">
      <c r="A12" s="27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3">
        <f t="shared" ref="L12:AL12" si="2">DAY(L6)</f>
        <v>1</v>
      </c>
      <c r="M12" s="3">
        <f t="shared" si="2"/>
        <v>2</v>
      </c>
      <c r="N12" s="3">
        <f t="shared" si="2"/>
        <v>3</v>
      </c>
      <c r="O12" s="3">
        <f t="shared" si="2"/>
        <v>4</v>
      </c>
      <c r="P12" s="3">
        <f t="shared" si="2"/>
        <v>5</v>
      </c>
      <c r="Q12" s="3">
        <f t="shared" si="2"/>
        <v>6</v>
      </c>
      <c r="R12" s="3">
        <f t="shared" si="2"/>
        <v>7</v>
      </c>
      <c r="S12" s="3">
        <f t="shared" si="2"/>
        <v>8</v>
      </c>
      <c r="T12" s="3">
        <f t="shared" si="2"/>
        <v>9</v>
      </c>
      <c r="U12" s="3">
        <f t="shared" si="2"/>
        <v>10</v>
      </c>
      <c r="V12" s="3">
        <f t="shared" si="2"/>
        <v>11</v>
      </c>
      <c r="W12" s="3">
        <f t="shared" si="2"/>
        <v>12</v>
      </c>
      <c r="X12" s="3">
        <f t="shared" si="2"/>
        <v>13</v>
      </c>
      <c r="Y12" s="3">
        <f t="shared" si="2"/>
        <v>14</v>
      </c>
      <c r="Z12" s="3">
        <f t="shared" si="2"/>
        <v>15</v>
      </c>
      <c r="AA12" s="3">
        <f t="shared" si="2"/>
        <v>16</v>
      </c>
      <c r="AB12" s="3">
        <f t="shared" si="2"/>
        <v>17</v>
      </c>
      <c r="AC12" s="3">
        <f t="shared" si="2"/>
        <v>18</v>
      </c>
      <c r="AD12" s="3">
        <f t="shared" si="2"/>
        <v>19</v>
      </c>
      <c r="AE12" s="3">
        <f t="shared" si="2"/>
        <v>20</v>
      </c>
      <c r="AF12" s="3">
        <f t="shared" si="2"/>
        <v>21</v>
      </c>
      <c r="AG12" s="3">
        <f t="shared" si="2"/>
        <v>22</v>
      </c>
      <c r="AH12" s="3">
        <f t="shared" si="2"/>
        <v>23</v>
      </c>
      <c r="AI12" s="3">
        <f t="shared" si="2"/>
        <v>24</v>
      </c>
      <c r="AJ12" s="3">
        <f t="shared" si="2"/>
        <v>25</v>
      </c>
      <c r="AK12" s="3">
        <f t="shared" si="2"/>
        <v>26</v>
      </c>
      <c r="AL12" s="3">
        <f t="shared" si="2"/>
        <v>27</v>
      </c>
      <c r="AM12" s="3">
        <f>IFERROR(DAY(AM6),"")</f>
        <v>28</v>
      </c>
      <c r="AN12" s="3">
        <f>IFERROR(DAY(AN6),"")</f>
        <v>29</v>
      </c>
      <c r="AO12" s="3">
        <f>IFERROR(DAY(AO6),"")</f>
        <v>30</v>
      </c>
      <c r="AP12" s="44">
        <f>IFERROR(DAY(AP6),"")</f>
        <v>31</v>
      </c>
      <c r="AQ12" s="27"/>
      <c r="AR12" s="27"/>
      <c r="AS12" s="27"/>
      <c r="AT12" s="27"/>
      <c r="AU12" s="27"/>
      <c r="AV12" s="27"/>
      <c r="AW12" s="27"/>
      <c r="AX12" s="27"/>
      <c r="AY12" s="27"/>
      <c r="AZ12" s="29"/>
      <c r="BA12" s="27"/>
      <c r="BB12" s="27"/>
      <c r="BC12" s="29"/>
      <c r="BD12" s="27"/>
    </row>
    <row r="13" spans="1:56" ht="27" customHeight="1" thickBot="1" x14ac:dyDescent="0.4">
      <c r="A13" s="81" t="s">
        <v>53</v>
      </c>
      <c r="B13" s="81" t="s">
        <v>0</v>
      </c>
      <c r="C13" s="81" t="s">
        <v>1</v>
      </c>
      <c r="D13" s="82" t="s">
        <v>2</v>
      </c>
      <c r="E13" s="82" t="s">
        <v>3</v>
      </c>
      <c r="F13" s="81" t="s">
        <v>4</v>
      </c>
      <c r="G13" s="83" t="s">
        <v>5</v>
      </c>
      <c r="H13" s="84" t="s">
        <v>60</v>
      </c>
      <c r="I13" s="85" t="s">
        <v>6</v>
      </c>
      <c r="J13" s="86" t="s">
        <v>58</v>
      </c>
      <c r="K13" s="87" t="s">
        <v>59</v>
      </c>
      <c r="L13" s="4">
        <f t="shared" ref="L13:AP13" si="3">IFERROR(WEEKDAY(L6),"")</f>
        <v>7</v>
      </c>
      <c r="M13" s="4">
        <f t="shared" si="3"/>
        <v>1</v>
      </c>
      <c r="N13" s="4">
        <f t="shared" si="3"/>
        <v>2</v>
      </c>
      <c r="O13" s="4">
        <f t="shared" si="3"/>
        <v>3</v>
      </c>
      <c r="P13" s="4">
        <f t="shared" si="3"/>
        <v>4</v>
      </c>
      <c r="Q13" s="4">
        <f t="shared" si="3"/>
        <v>5</v>
      </c>
      <c r="R13" s="4">
        <f t="shared" si="3"/>
        <v>6</v>
      </c>
      <c r="S13" s="4">
        <f t="shared" si="3"/>
        <v>7</v>
      </c>
      <c r="T13" s="4">
        <f t="shared" si="3"/>
        <v>1</v>
      </c>
      <c r="U13" s="4">
        <f t="shared" si="3"/>
        <v>2</v>
      </c>
      <c r="V13" s="4">
        <f t="shared" si="3"/>
        <v>3</v>
      </c>
      <c r="W13" s="4">
        <f t="shared" si="3"/>
        <v>4</v>
      </c>
      <c r="X13" s="4">
        <f t="shared" si="3"/>
        <v>5</v>
      </c>
      <c r="Y13" s="4">
        <f t="shared" si="3"/>
        <v>6</v>
      </c>
      <c r="Z13" s="4">
        <f t="shared" si="3"/>
        <v>7</v>
      </c>
      <c r="AA13" s="4">
        <f t="shared" si="3"/>
        <v>1</v>
      </c>
      <c r="AB13" s="4">
        <f t="shared" si="3"/>
        <v>2</v>
      </c>
      <c r="AC13" s="4">
        <f t="shared" si="3"/>
        <v>3</v>
      </c>
      <c r="AD13" s="4">
        <f t="shared" si="3"/>
        <v>4</v>
      </c>
      <c r="AE13" s="4">
        <f t="shared" si="3"/>
        <v>5</v>
      </c>
      <c r="AF13" s="4">
        <f t="shared" si="3"/>
        <v>6</v>
      </c>
      <c r="AG13" s="4">
        <f t="shared" si="3"/>
        <v>7</v>
      </c>
      <c r="AH13" s="4">
        <f t="shared" si="3"/>
        <v>1</v>
      </c>
      <c r="AI13" s="4">
        <f t="shared" si="3"/>
        <v>2</v>
      </c>
      <c r="AJ13" s="4">
        <f t="shared" si="3"/>
        <v>3</v>
      </c>
      <c r="AK13" s="4">
        <f t="shared" si="3"/>
        <v>4</v>
      </c>
      <c r="AL13" s="4">
        <f t="shared" si="3"/>
        <v>5</v>
      </c>
      <c r="AM13" s="4">
        <f t="shared" si="3"/>
        <v>6</v>
      </c>
      <c r="AN13" s="4">
        <f t="shared" si="3"/>
        <v>7</v>
      </c>
      <c r="AO13" s="4">
        <f t="shared" si="3"/>
        <v>1</v>
      </c>
      <c r="AP13" s="43">
        <f t="shared" si="3"/>
        <v>2</v>
      </c>
      <c r="AQ13" s="27"/>
      <c r="AR13" s="81" t="s">
        <v>24</v>
      </c>
      <c r="AS13" s="81" t="s">
        <v>20</v>
      </c>
      <c r="AT13" s="81" t="s">
        <v>21</v>
      </c>
      <c r="AU13" s="81" t="s">
        <v>25</v>
      </c>
      <c r="AV13" s="81" t="s">
        <v>26</v>
      </c>
      <c r="AW13" s="81" t="s">
        <v>27</v>
      </c>
      <c r="AX13" s="81" t="s">
        <v>28</v>
      </c>
      <c r="AY13" s="81" t="s">
        <v>29</v>
      </c>
      <c r="AZ13" s="83" t="s">
        <v>30</v>
      </c>
      <c r="BA13" s="81" t="s">
        <v>31</v>
      </c>
      <c r="BB13" s="81" t="s">
        <v>32</v>
      </c>
      <c r="BC13" s="41" t="s">
        <v>54</v>
      </c>
      <c r="BD13" s="81" t="s">
        <v>56</v>
      </c>
    </row>
    <row r="14" spans="1:56" ht="20.149999999999999" customHeight="1" x14ac:dyDescent="0.35">
      <c r="A14" s="5" t="str">
        <f>IF(Tableau427101416172021242528[[#This Row],[N°]]="","",1)</f>
        <v/>
      </c>
      <c r="B14" s="30"/>
      <c r="C14" s="10" t="str">
        <f t="shared" ref="C14:C43" ca="1" si="4">IFERROR(IF(OFFSET($B14,-1,0)=$B14,OFFSET(C14,-1,0),INDEX(config_Colonne_Nom,MATCH($B14,config_Colonne_N_,0))),"")</f>
        <v/>
      </c>
      <c r="D14" s="11" t="str">
        <f t="shared" ref="D14:D43" ca="1" si="5">IF(C14="","",IF(D14&lt;"",D14,NOW()))</f>
        <v/>
      </c>
      <c r="E14" s="15" t="str">
        <f ca="1">IFERROR(YEAR(Tableau427101416172021242528[[#This Row],[Date]])&amp;"/"&amp;TEXT(Tableau427101416172021242528[[#This Row],[Date]],"mmmm"),"")</f>
        <v/>
      </c>
      <c r="F14" s="100">
        <f t="shared" ref="F14:F43" ca="1" si="6">SUMPRODUCT(Acompte_Colonne_Montant*(Acompte_Colonne_Nom_employer=C14)*((Acompte_Colonne_N__mois="2018/décembre")))</f>
        <v>0</v>
      </c>
      <c r="G14" s="15">
        <f>Tableau427101416172021242528[[#This Row],[/]]+Tableau427101416172021242528[[#This Row],[X]]</f>
        <v>0</v>
      </c>
      <c r="H14" s="15">
        <f t="shared" ref="H14:H43" si="7">IFERROR(COUNTIF(L14:AP14,"INT"),"")</f>
        <v>0</v>
      </c>
      <c r="I14" s="15">
        <f t="shared" ref="I14:I43" si="8">IFERROR(COUNTIF(L14:AP14,"ABS"),"")</f>
        <v>0</v>
      </c>
      <c r="J14" s="15">
        <f t="shared" ref="J14:J43" si="9">COUNTIF(L14:AP14,"/")/2</f>
        <v>0</v>
      </c>
      <c r="K14" s="15">
        <f t="shared" ref="K14:K43" si="10">COUNTIF(L14:AP14,"X")</f>
        <v>0</v>
      </c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27"/>
      <c r="AR14" s="7">
        <f>IF(Tableau849131518192223262729[N° employer]="","",1)</f>
        <v>1</v>
      </c>
      <c r="AS14" s="7">
        <f>Décembre!B14</f>
        <v>0</v>
      </c>
      <c r="AT14" s="17" t="str">
        <f t="shared" ref="AT14:AT43" ca="1" si="11">IFERROR(IF(OFFSET($AS14,-1,0)=$AS14,OFFSET(AT14,-1,0),INDEX(config_Colonne_Nom,MATCH($AS14,config_Colonne_N_,0))),"")</f>
        <v/>
      </c>
      <c r="AU14" s="18" t="str">
        <f t="shared" ref="AU14:AU43" ca="1" si="12">IF(AT14="","",IF(AU14&lt;"",AU14,NOW()))</f>
        <v/>
      </c>
      <c r="AV14" s="19" t="str">
        <f ca="1">IFERROR(YEAR(Tableau849131518192223262729[Date de paiement])&amp;"/"&amp;TEXT(Tableau849131518192223262729[Date de paiement],"mmmm"),"")</f>
        <v/>
      </c>
      <c r="AW14" s="20" t="str">
        <f t="shared" ref="AW14:AW43" ca="1" si="13">IFERROR(IF(OFFSET($AS14,-1,0)=$AS14,OFFSET(AX14,-1,0),INDEX(config_Colonne_Montant_journee,MATCH($AS14,config_Colonne_N_,0))),"")</f>
        <v/>
      </c>
      <c r="AX14" s="19" t="str">
        <f ca="1">IFERROR(IF(OFFSET($AS14,-1,0)=$AS14,OFFSET(AX14,-1,0),INDEX(Mois_Décembre_Totale,MATCH($AS14,Tableau427101416172021242528[N°],0))),"")</f>
        <v/>
      </c>
      <c r="AY14" s="21" t="str">
        <f ca="1">IFERROR(SUM(Tableau849131518192223262729[Montant Journée]*Tableau849131518192223262729[Journée travaillée]),"")</f>
        <v/>
      </c>
      <c r="AZ14" s="21">
        <f t="shared" ref="AZ14:AZ43" ca="1" si="14">SUMPRODUCT(Acompte_Colonne_Montant*(Acompte_Colonne_Nom_employer=AT14)*((Acompte_Colonne_N__mois="2018/décembre")))</f>
        <v>0</v>
      </c>
      <c r="BA14" s="28"/>
      <c r="BB14" s="25">
        <f ca="1">SUM(Tableau849131518192223262729[Total mensuel],-Tableau849131518192223262729[Acompte versé],-Tableau849131518192223262729[Salaire])</f>
        <v>0</v>
      </c>
      <c r="BC14" s="51">
        <f ca="1">SUMPRODUCT(Tableau8491315181922232627[TOTAL]*(Tableau8491315181922232627[Nom employer]=AT14)*((Tableau8491315181922232627[Paiement du mois]="2018/novembre")))</f>
        <v>0</v>
      </c>
      <c r="BD14" s="26">
        <f ca="1">IFERROR(SUM(Tableau849131518192223262729[[#This Row],[Restant dû]]+Tableau849131518192223262729[[#This Row],[Restant du mois dernier]]),"")</f>
        <v>0</v>
      </c>
    </row>
    <row r="15" spans="1:56" ht="20.149999999999999" customHeight="1" x14ac:dyDescent="0.35">
      <c r="A15" s="6" t="str">
        <f>IFERROR(IF(Tableau427101416172021242528[N°]="","",A14+1),"")</f>
        <v/>
      </c>
      <c r="B15" s="30"/>
      <c r="C15" s="10" t="str">
        <f t="shared" ca="1" si="4"/>
        <v/>
      </c>
      <c r="D15" s="11" t="str">
        <f t="shared" ca="1" si="5"/>
        <v/>
      </c>
      <c r="E15" s="15" t="str">
        <f ca="1">IFERROR(YEAR(Tableau427101416172021242528[[#This Row],[Date]])&amp;"/"&amp;TEXT(Tableau427101416172021242528[[#This Row],[Date]],"mmmm"),"")</f>
        <v/>
      </c>
      <c r="F15" s="100">
        <f t="shared" ca="1" si="6"/>
        <v>0</v>
      </c>
      <c r="G15" s="15">
        <f>Tableau427101416172021242528[[#This Row],[/]]+Tableau427101416172021242528[[#This Row],[X]]</f>
        <v>0</v>
      </c>
      <c r="H15" s="15">
        <f t="shared" si="7"/>
        <v>0</v>
      </c>
      <c r="I15" s="15">
        <f t="shared" si="8"/>
        <v>0</v>
      </c>
      <c r="J15" s="15">
        <f t="shared" si="9"/>
        <v>0</v>
      </c>
      <c r="K15" s="15">
        <f t="shared" si="10"/>
        <v>0</v>
      </c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27"/>
      <c r="AR15" s="7">
        <f>IFERROR(IF(Tableau849131518192223262729[N° employer]="","",AR14+1),"")</f>
        <v>2</v>
      </c>
      <c r="AS15" s="7">
        <f>Décembre!B15</f>
        <v>0</v>
      </c>
      <c r="AT15" s="17" t="str">
        <f t="shared" ca="1" si="11"/>
        <v/>
      </c>
      <c r="AU15" s="18" t="str">
        <f t="shared" ca="1" si="12"/>
        <v/>
      </c>
      <c r="AV15" s="19" t="str">
        <f ca="1">IFERROR(YEAR(Tableau849131518192223262729[Date de paiement])&amp;"/"&amp;TEXT(Tableau849131518192223262729[Date de paiement],"mmmm"),"")</f>
        <v/>
      </c>
      <c r="AW15" s="20" t="str">
        <f t="shared" ca="1" si="13"/>
        <v/>
      </c>
      <c r="AX15" s="19" t="str">
        <f ca="1">IFERROR(IF(OFFSET($AS15,-1,0)=$AS15,OFFSET(AX15,-1,0),INDEX(Mois_Décembre_Totale,MATCH($AS15,Tableau427101416172021242528[N°],0))),"")</f>
        <v/>
      </c>
      <c r="AY15" s="21" t="str">
        <f ca="1">IFERROR(SUM(Tableau849131518192223262729[Montant Journée]*Tableau849131518192223262729[Journée travaillée]),"")</f>
        <v/>
      </c>
      <c r="AZ15" s="21">
        <f t="shared" ca="1" si="14"/>
        <v>0</v>
      </c>
      <c r="BA15" s="28"/>
      <c r="BB15" s="25">
        <f ca="1">SUM(Tableau849131518192223262729[Total mensuel],-Tableau849131518192223262729[Acompte versé],-Tableau849131518192223262729[Salaire])</f>
        <v>0</v>
      </c>
      <c r="BC15" s="51">
        <f ca="1">SUMPRODUCT(Tableau8491315181922232627[TOTAL]*(Tableau8491315181922232627[Nom employer]=AT15)*((Tableau8491315181922232627[Paiement du mois]="2018/novembre")))</f>
        <v>0</v>
      </c>
      <c r="BD15" s="26">
        <f ca="1">IFERROR(SUM(Tableau849131518192223262729[[#This Row],[Restant dû]]+Tableau849131518192223262729[[#This Row],[Restant du mois dernier]]),"")</f>
        <v>0</v>
      </c>
    </row>
    <row r="16" spans="1:56" ht="20.149999999999999" customHeight="1" x14ac:dyDescent="0.35">
      <c r="A16" s="6" t="str">
        <f>IFERROR(IF(Tableau427101416172021242528[N°]="","",A15+1),"")</f>
        <v/>
      </c>
      <c r="B16" s="30"/>
      <c r="C16" s="16" t="str">
        <f t="shared" ca="1" si="4"/>
        <v/>
      </c>
      <c r="D16" s="15" t="str">
        <f t="shared" ca="1" si="5"/>
        <v/>
      </c>
      <c r="E16" s="15" t="str">
        <f ca="1">IFERROR(YEAR(Tableau427101416172021242528[[#This Row],[Date]])&amp;"/"&amp;TEXT(Tableau427101416172021242528[[#This Row],[Date]],"mmmm"),"")</f>
        <v/>
      </c>
      <c r="F16" s="100">
        <f t="shared" ca="1" si="6"/>
        <v>0</v>
      </c>
      <c r="G16" s="15">
        <f>Tableau427101416172021242528[[#This Row],[/]]+Tableau427101416172021242528[[#This Row],[X]]</f>
        <v>0</v>
      </c>
      <c r="H16" s="15">
        <f t="shared" si="7"/>
        <v>0</v>
      </c>
      <c r="I16" s="15">
        <f t="shared" si="8"/>
        <v>0</v>
      </c>
      <c r="J16" s="15">
        <f t="shared" si="9"/>
        <v>0</v>
      </c>
      <c r="K16" s="15">
        <f t="shared" si="10"/>
        <v>0</v>
      </c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27"/>
      <c r="AR16" s="7">
        <f>IFERROR(IF(Tableau849131518192223262729[N° employer]="","",AR15+1),"")</f>
        <v>3</v>
      </c>
      <c r="AS16" s="7">
        <f>Décembre!B16</f>
        <v>0</v>
      </c>
      <c r="AT16" s="17" t="str">
        <f t="shared" ca="1" si="11"/>
        <v/>
      </c>
      <c r="AU16" s="18" t="str">
        <f t="shared" ca="1" si="12"/>
        <v/>
      </c>
      <c r="AV16" s="19" t="str">
        <f ca="1">IFERROR(YEAR(Tableau849131518192223262729[Date de paiement])&amp;"/"&amp;TEXT(Tableau849131518192223262729[Date de paiement],"mmmm"),"")</f>
        <v/>
      </c>
      <c r="AW16" s="20" t="str">
        <f t="shared" ca="1" si="13"/>
        <v/>
      </c>
      <c r="AX16" s="19" t="str">
        <f ca="1">IFERROR(IF(OFFSET($AS16,-1,0)=$AS16,OFFSET(AX16,-1,0),INDEX(Mois_Décembre_Totale,MATCH($AS16,Tableau427101416172021242528[N°],0))),"")</f>
        <v/>
      </c>
      <c r="AY16" s="21" t="str">
        <f ca="1">IFERROR(SUM(Tableau849131518192223262729[Montant Journée]*Tableau849131518192223262729[Journée travaillée]),"")</f>
        <v/>
      </c>
      <c r="AZ16" s="21">
        <f t="shared" ca="1" si="14"/>
        <v>0</v>
      </c>
      <c r="BA16" s="28"/>
      <c r="BB16" s="25">
        <f ca="1">SUM(Tableau849131518192223262729[Total mensuel],-Tableau849131518192223262729[Acompte versé],-Tableau849131518192223262729[Salaire])</f>
        <v>0</v>
      </c>
      <c r="BC16" s="51">
        <f ca="1">SUMPRODUCT(Tableau8491315181922232627[TOTAL]*(Tableau8491315181922232627[Nom employer]=AT16)*((Tableau8491315181922232627[Paiement du mois]="2018/novembre")))</f>
        <v>0</v>
      </c>
      <c r="BD16" s="26">
        <f ca="1">IFERROR(SUM(Tableau849131518192223262729[[#This Row],[Restant dû]]+Tableau849131518192223262729[[#This Row],[Restant du mois dernier]]),"")</f>
        <v>0</v>
      </c>
    </row>
    <row r="17" spans="1:56" ht="20.149999999999999" customHeight="1" x14ac:dyDescent="0.35">
      <c r="A17" s="6" t="str">
        <f>IFERROR(IF(Tableau427101416172021242528[N°]="","",A16+1),"")</f>
        <v/>
      </c>
      <c r="B17" s="30"/>
      <c r="C17" s="16" t="str">
        <f t="shared" ca="1" si="4"/>
        <v/>
      </c>
      <c r="D17" s="15" t="str">
        <f t="shared" ca="1" si="5"/>
        <v/>
      </c>
      <c r="E17" s="15" t="str">
        <f ca="1">IFERROR(YEAR(Tableau427101416172021242528[[#This Row],[Date]])&amp;"/"&amp;TEXT(Tableau427101416172021242528[[#This Row],[Date]],"mmmm"),"")</f>
        <v/>
      </c>
      <c r="F17" s="100">
        <f t="shared" ca="1" si="6"/>
        <v>0</v>
      </c>
      <c r="G17" s="15">
        <f>Tableau427101416172021242528[[#This Row],[/]]+Tableau427101416172021242528[[#This Row],[X]]</f>
        <v>0</v>
      </c>
      <c r="H17" s="15">
        <f t="shared" si="7"/>
        <v>0</v>
      </c>
      <c r="I17" s="15">
        <f t="shared" si="8"/>
        <v>0</v>
      </c>
      <c r="J17" s="15">
        <f t="shared" si="9"/>
        <v>0</v>
      </c>
      <c r="K17" s="15">
        <f t="shared" si="10"/>
        <v>0</v>
      </c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27"/>
      <c r="AR17" s="7">
        <f>IFERROR(IF(Tableau849131518192223262729[N° employer]="","",AR16+1),"")</f>
        <v>4</v>
      </c>
      <c r="AS17" s="7">
        <f>Décembre!B17</f>
        <v>0</v>
      </c>
      <c r="AT17" s="17" t="str">
        <f t="shared" ca="1" si="11"/>
        <v/>
      </c>
      <c r="AU17" s="18" t="str">
        <f t="shared" ca="1" si="12"/>
        <v/>
      </c>
      <c r="AV17" s="19" t="str">
        <f ca="1">IFERROR(YEAR(Tableau849131518192223262729[Date de paiement])&amp;"/"&amp;TEXT(Tableau849131518192223262729[Date de paiement],"mmmm"),"")</f>
        <v/>
      </c>
      <c r="AW17" s="20" t="str">
        <f t="shared" ca="1" si="13"/>
        <v/>
      </c>
      <c r="AX17" s="19" t="str">
        <f ca="1">IFERROR(IF(OFFSET($AS17,-1,0)=$AS17,OFFSET(AX17,-1,0),INDEX(Mois_Décembre_Totale,MATCH($AS17,Tableau427101416172021242528[N°],0))),"")</f>
        <v/>
      </c>
      <c r="AY17" s="21" t="str">
        <f ca="1">IFERROR(SUM(Tableau849131518192223262729[Montant Journée]*Tableau849131518192223262729[Journée travaillée]),"")</f>
        <v/>
      </c>
      <c r="AZ17" s="21">
        <f t="shared" ca="1" si="14"/>
        <v>0</v>
      </c>
      <c r="BA17" s="28"/>
      <c r="BB17" s="25">
        <f ca="1">SUM(Tableau849131518192223262729[Total mensuel],-Tableau849131518192223262729[Acompte versé],-Tableau849131518192223262729[Salaire])</f>
        <v>0</v>
      </c>
      <c r="BC17" s="51">
        <f ca="1">SUMPRODUCT(Tableau8491315181922232627[TOTAL]*(Tableau8491315181922232627[Nom employer]=AT17)*((Tableau8491315181922232627[Paiement du mois]="2018/novembre")))</f>
        <v>0</v>
      </c>
      <c r="BD17" s="26">
        <f ca="1">IFERROR(SUM(Tableau849131518192223262729[[#This Row],[Restant dû]]+Tableau849131518192223262729[[#This Row],[Restant du mois dernier]]),"")</f>
        <v>0</v>
      </c>
    </row>
    <row r="18" spans="1:56" ht="20.149999999999999" customHeight="1" x14ac:dyDescent="0.35">
      <c r="A18" s="6" t="str">
        <f>IFERROR(IF(Tableau427101416172021242528[N°]="","",A17+1),"")</f>
        <v/>
      </c>
      <c r="B18" s="30"/>
      <c r="C18" s="16" t="str">
        <f t="shared" ca="1" si="4"/>
        <v/>
      </c>
      <c r="D18" s="15" t="str">
        <f t="shared" ca="1" si="5"/>
        <v/>
      </c>
      <c r="E18" s="15" t="str">
        <f ca="1">IFERROR(YEAR(Tableau427101416172021242528[[#This Row],[Date]])&amp;"/"&amp;TEXT(Tableau427101416172021242528[[#This Row],[Date]],"mmmm"),"")</f>
        <v/>
      </c>
      <c r="F18" s="100">
        <f t="shared" ca="1" si="6"/>
        <v>0</v>
      </c>
      <c r="G18" s="15">
        <f>Tableau427101416172021242528[[#This Row],[/]]+Tableau427101416172021242528[[#This Row],[X]]</f>
        <v>0</v>
      </c>
      <c r="H18" s="15">
        <f t="shared" si="7"/>
        <v>0</v>
      </c>
      <c r="I18" s="15">
        <f t="shared" si="8"/>
        <v>0</v>
      </c>
      <c r="J18" s="15">
        <f t="shared" si="9"/>
        <v>0</v>
      </c>
      <c r="K18" s="15">
        <f t="shared" si="10"/>
        <v>0</v>
      </c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27"/>
      <c r="AR18" s="7">
        <f>IFERROR(IF(Tableau849131518192223262729[N° employer]="","",AR17+1),"")</f>
        <v>5</v>
      </c>
      <c r="AS18" s="7">
        <f>Décembre!B18</f>
        <v>0</v>
      </c>
      <c r="AT18" s="17" t="str">
        <f t="shared" ca="1" si="11"/>
        <v/>
      </c>
      <c r="AU18" s="18" t="str">
        <f t="shared" ca="1" si="12"/>
        <v/>
      </c>
      <c r="AV18" s="19" t="str">
        <f ca="1">IFERROR(YEAR(Tableau849131518192223262729[Date de paiement])&amp;"/"&amp;TEXT(Tableau849131518192223262729[Date de paiement],"mmmm"),"")</f>
        <v/>
      </c>
      <c r="AW18" s="20" t="str">
        <f t="shared" ca="1" si="13"/>
        <v/>
      </c>
      <c r="AX18" s="19" t="str">
        <f ca="1">IFERROR(IF(OFFSET($AS18,-1,0)=$AS18,OFFSET(AX18,-1,0),INDEX(Mois_Décembre_Totale,MATCH($AS18,Tableau427101416172021242528[N°],0))),"")</f>
        <v/>
      </c>
      <c r="AY18" s="21" t="str">
        <f ca="1">IFERROR(SUM(Tableau849131518192223262729[Montant Journée]*Tableau849131518192223262729[Journée travaillée]),"")</f>
        <v/>
      </c>
      <c r="AZ18" s="21">
        <f t="shared" ca="1" si="14"/>
        <v>0</v>
      </c>
      <c r="BA18" s="28"/>
      <c r="BB18" s="25">
        <f ca="1">SUM(Tableau849131518192223262729[Total mensuel],-Tableau849131518192223262729[Acompte versé],-Tableau849131518192223262729[Salaire])</f>
        <v>0</v>
      </c>
      <c r="BC18" s="51">
        <f ca="1">SUMPRODUCT(Tableau8491315181922232627[TOTAL]*(Tableau8491315181922232627[Nom employer]=AT18)*((Tableau8491315181922232627[Paiement du mois]="2018/novembre")))</f>
        <v>0</v>
      </c>
      <c r="BD18" s="26">
        <f ca="1">IFERROR(SUM(Tableau849131518192223262729[[#This Row],[Restant dû]]+Tableau849131518192223262729[[#This Row],[Restant du mois dernier]]),"")</f>
        <v>0</v>
      </c>
    </row>
    <row r="19" spans="1:56" ht="20.149999999999999" customHeight="1" x14ac:dyDescent="0.35">
      <c r="A19" s="6" t="str">
        <f>IFERROR(IF(Tableau427101416172021242528[N°]="","",A18+1),"")</f>
        <v/>
      </c>
      <c r="B19" s="30"/>
      <c r="C19" s="16" t="str">
        <f t="shared" ca="1" si="4"/>
        <v/>
      </c>
      <c r="D19" s="15" t="str">
        <f t="shared" ca="1" si="5"/>
        <v/>
      </c>
      <c r="E19" s="15" t="str">
        <f ca="1">IFERROR(YEAR(Tableau427101416172021242528[[#This Row],[Date]])&amp;"/"&amp;TEXT(Tableau427101416172021242528[[#This Row],[Date]],"mmmm"),"")</f>
        <v/>
      </c>
      <c r="F19" s="100">
        <f t="shared" ca="1" si="6"/>
        <v>0</v>
      </c>
      <c r="G19" s="15">
        <f>Tableau427101416172021242528[[#This Row],[/]]+Tableau427101416172021242528[[#This Row],[X]]</f>
        <v>0</v>
      </c>
      <c r="H19" s="15">
        <f t="shared" si="7"/>
        <v>0</v>
      </c>
      <c r="I19" s="15">
        <f t="shared" si="8"/>
        <v>0</v>
      </c>
      <c r="J19" s="15">
        <f t="shared" si="9"/>
        <v>0</v>
      </c>
      <c r="K19" s="15">
        <f t="shared" si="10"/>
        <v>0</v>
      </c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27"/>
      <c r="AR19" s="7">
        <f>IFERROR(IF(Tableau849131518192223262729[N° employer]="","",AR18+1),"")</f>
        <v>6</v>
      </c>
      <c r="AS19" s="7">
        <f>Décembre!B19</f>
        <v>0</v>
      </c>
      <c r="AT19" s="17" t="str">
        <f t="shared" ca="1" si="11"/>
        <v/>
      </c>
      <c r="AU19" s="18" t="str">
        <f t="shared" ca="1" si="12"/>
        <v/>
      </c>
      <c r="AV19" s="19" t="str">
        <f ca="1">IFERROR(YEAR(Tableau849131518192223262729[Date de paiement])&amp;"/"&amp;TEXT(Tableau849131518192223262729[Date de paiement],"mmmm"),"")</f>
        <v/>
      </c>
      <c r="AW19" s="20" t="str">
        <f t="shared" ca="1" si="13"/>
        <v/>
      </c>
      <c r="AX19" s="19" t="str">
        <f ca="1">IFERROR(IF(OFFSET($AS19,-1,0)=$AS19,OFFSET(AX19,-1,0),INDEX(Mois_Décembre_Totale,MATCH($AS19,Tableau427101416172021242528[N°],0))),"")</f>
        <v/>
      </c>
      <c r="AY19" s="21" t="str">
        <f ca="1">IFERROR(SUM(Tableau849131518192223262729[Montant Journée]*Tableau849131518192223262729[Journée travaillée]),"")</f>
        <v/>
      </c>
      <c r="AZ19" s="21">
        <f t="shared" ca="1" si="14"/>
        <v>0</v>
      </c>
      <c r="BA19" s="28"/>
      <c r="BB19" s="25">
        <f ca="1">SUM(Tableau849131518192223262729[Total mensuel],-Tableau849131518192223262729[Acompte versé],-Tableau849131518192223262729[Salaire])</f>
        <v>0</v>
      </c>
      <c r="BC19" s="51">
        <f ca="1">SUMPRODUCT(Tableau8491315181922232627[TOTAL]*(Tableau8491315181922232627[Nom employer]=AT19)*((Tableau8491315181922232627[Paiement du mois]="2018/novembre")))</f>
        <v>0</v>
      </c>
      <c r="BD19" s="26">
        <f ca="1">IFERROR(SUM(Tableau849131518192223262729[[#This Row],[Restant dû]]+Tableau849131518192223262729[[#This Row],[Restant du mois dernier]]),"")</f>
        <v>0</v>
      </c>
    </row>
    <row r="20" spans="1:56" ht="20.149999999999999" customHeight="1" x14ac:dyDescent="0.35">
      <c r="A20" s="6" t="str">
        <f>IFERROR(IF(Tableau427101416172021242528[N°]="","",A19+1),"")</f>
        <v/>
      </c>
      <c r="B20" s="30"/>
      <c r="C20" s="16" t="str">
        <f t="shared" ca="1" si="4"/>
        <v/>
      </c>
      <c r="D20" s="15" t="str">
        <f t="shared" ca="1" si="5"/>
        <v/>
      </c>
      <c r="E20" s="15" t="str">
        <f ca="1">IFERROR(YEAR(Tableau427101416172021242528[[#This Row],[Date]])&amp;"/"&amp;TEXT(Tableau427101416172021242528[[#This Row],[Date]],"mmmm"),"")</f>
        <v/>
      </c>
      <c r="F20" s="100">
        <f t="shared" ca="1" si="6"/>
        <v>0</v>
      </c>
      <c r="G20" s="15">
        <f>Tableau427101416172021242528[[#This Row],[/]]+Tableau427101416172021242528[[#This Row],[X]]</f>
        <v>0</v>
      </c>
      <c r="H20" s="15">
        <f t="shared" si="7"/>
        <v>0</v>
      </c>
      <c r="I20" s="15">
        <f t="shared" si="8"/>
        <v>0</v>
      </c>
      <c r="J20" s="15">
        <f t="shared" si="9"/>
        <v>0</v>
      </c>
      <c r="K20" s="15">
        <f t="shared" si="10"/>
        <v>0</v>
      </c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27"/>
      <c r="AR20" s="7">
        <f>IFERROR(IF(Tableau849131518192223262729[N° employer]="","",AR19+1),"")</f>
        <v>7</v>
      </c>
      <c r="AS20" s="7">
        <f>Décembre!B20</f>
        <v>0</v>
      </c>
      <c r="AT20" s="17" t="str">
        <f t="shared" ca="1" si="11"/>
        <v/>
      </c>
      <c r="AU20" s="18" t="str">
        <f t="shared" ca="1" si="12"/>
        <v/>
      </c>
      <c r="AV20" s="19" t="str">
        <f ca="1">IFERROR(YEAR(Tableau849131518192223262729[Date de paiement])&amp;"/"&amp;TEXT(Tableau849131518192223262729[Date de paiement],"mmmm"),"")</f>
        <v/>
      </c>
      <c r="AW20" s="20" t="str">
        <f t="shared" ca="1" si="13"/>
        <v/>
      </c>
      <c r="AX20" s="19" t="str">
        <f ca="1">IFERROR(IF(OFFSET($AS20,-1,0)=$AS20,OFFSET(AX20,-1,0),INDEX(Mois_Décembre_Totale,MATCH($AS20,Tableau427101416172021242528[N°],0))),"")</f>
        <v/>
      </c>
      <c r="AY20" s="21" t="str">
        <f ca="1">IFERROR(SUM(Tableau849131518192223262729[Montant Journée]*Tableau849131518192223262729[Journée travaillée]),"")</f>
        <v/>
      </c>
      <c r="AZ20" s="21">
        <f t="shared" ca="1" si="14"/>
        <v>0</v>
      </c>
      <c r="BA20" s="28"/>
      <c r="BB20" s="25">
        <f ca="1">SUM(Tableau849131518192223262729[Total mensuel],-Tableau849131518192223262729[Acompte versé],-Tableau849131518192223262729[Salaire])</f>
        <v>0</v>
      </c>
      <c r="BC20" s="51">
        <f ca="1">SUMPRODUCT(Tableau8491315181922232627[TOTAL]*(Tableau8491315181922232627[Nom employer]=AT20)*((Tableau8491315181922232627[Paiement du mois]="2018/novembre")))</f>
        <v>0</v>
      </c>
      <c r="BD20" s="26">
        <f ca="1">IFERROR(SUM(Tableau849131518192223262729[[#This Row],[Restant dû]]+Tableau849131518192223262729[[#This Row],[Restant du mois dernier]]),"")</f>
        <v>0</v>
      </c>
    </row>
    <row r="21" spans="1:56" ht="20.149999999999999" customHeight="1" x14ac:dyDescent="0.35">
      <c r="A21" s="6" t="str">
        <f>IFERROR(IF(Tableau427101416172021242528[N°]="","",A20+1),"")</f>
        <v/>
      </c>
      <c r="B21" s="30"/>
      <c r="C21" s="16" t="str">
        <f t="shared" ca="1" si="4"/>
        <v/>
      </c>
      <c r="D21" s="15" t="str">
        <f t="shared" ca="1" si="5"/>
        <v/>
      </c>
      <c r="E21" s="15" t="str">
        <f ca="1">IFERROR(YEAR(Tableau427101416172021242528[[#This Row],[Date]])&amp;"/"&amp;TEXT(Tableau427101416172021242528[[#This Row],[Date]],"mmmm"),"")</f>
        <v/>
      </c>
      <c r="F21" s="100">
        <f t="shared" ca="1" si="6"/>
        <v>0</v>
      </c>
      <c r="G21" s="15">
        <f>Tableau427101416172021242528[[#This Row],[/]]+Tableau427101416172021242528[[#This Row],[X]]</f>
        <v>0</v>
      </c>
      <c r="H21" s="15">
        <f t="shared" si="7"/>
        <v>0</v>
      </c>
      <c r="I21" s="15">
        <f t="shared" si="8"/>
        <v>0</v>
      </c>
      <c r="J21" s="15">
        <f t="shared" si="9"/>
        <v>0</v>
      </c>
      <c r="K21" s="15">
        <f t="shared" si="10"/>
        <v>0</v>
      </c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27"/>
      <c r="AR21" s="7">
        <f>IFERROR(IF(Tableau849131518192223262729[N° employer]="","",AR20+1),"")</f>
        <v>8</v>
      </c>
      <c r="AS21" s="7">
        <f>Décembre!B21</f>
        <v>0</v>
      </c>
      <c r="AT21" s="17" t="str">
        <f t="shared" ca="1" si="11"/>
        <v/>
      </c>
      <c r="AU21" s="18" t="str">
        <f t="shared" ca="1" si="12"/>
        <v/>
      </c>
      <c r="AV21" s="19" t="str">
        <f ca="1">IFERROR(YEAR(Tableau849131518192223262729[Date de paiement])&amp;"/"&amp;TEXT(Tableau849131518192223262729[Date de paiement],"mmmm"),"")</f>
        <v/>
      </c>
      <c r="AW21" s="20" t="str">
        <f t="shared" ca="1" si="13"/>
        <v/>
      </c>
      <c r="AX21" s="19" t="str">
        <f ca="1">IFERROR(IF(OFFSET($AS21,-1,0)=$AS21,OFFSET(AX21,-1,0),INDEX(Mois_Décembre_Totale,MATCH($AS21,Tableau427101416172021242528[N°],0))),"")</f>
        <v/>
      </c>
      <c r="AY21" s="21" t="str">
        <f ca="1">IFERROR(SUM(Tableau849131518192223262729[Montant Journée]*Tableau849131518192223262729[Journée travaillée]),"")</f>
        <v/>
      </c>
      <c r="AZ21" s="21">
        <f t="shared" ca="1" si="14"/>
        <v>0</v>
      </c>
      <c r="BA21" s="28"/>
      <c r="BB21" s="25">
        <f ca="1">SUM(Tableau849131518192223262729[Total mensuel],-Tableau849131518192223262729[Acompte versé],-Tableau849131518192223262729[Salaire])</f>
        <v>0</v>
      </c>
      <c r="BC21" s="51">
        <f ca="1">SUMPRODUCT(Tableau8491315181922232627[TOTAL]*(Tableau8491315181922232627[Nom employer]=AT21)*((Tableau8491315181922232627[Paiement du mois]="2018/novembre")))</f>
        <v>0</v>
      </c>
      <c r="BD21" s="26">
        <f ca="1">IFERROR(SUM(Tableau849131518192223262729[[#This Row],[Restant dû]]+Tableau849131518192223262729[[#This Row],[Restant du mois dernier]]),"")</f>
        <v>0</v>
      </c>
    </row>
    <row r="22" spans="1:56" ht="20.149999999999999" customHeight="1" x14ac:dyDescent="0.35">
      <c r="A22" s="6" t="str">
        <f>IFERROR(IF(Tableau427101416172021242528[N°]="","",A21+1),"")</f>
        <v/>
      </c>
      <c r="B22" s="30"/>
      <c r="C22" s="16" t="str">
        <f t="shared" ca="1" si="4"/>
        <v/>
      </c>
      <c r="D22" s="15" t="str">
        <f t="shared" ca="1" si="5"/>
        <v/>
      </c>
      <c r="E22" s="15" t="str">
        <f ca="1">IFERROR(YEAR(Tableau427101416172021242528[[#This Row],[Date]])&amp;"/"&amp;TEXT(Tableau427101416172021242528[[#This Row],[Date]],"mmmm"),"")</f>
        <v/>
      </c>
      <c r="F22" s="100">
        <f t="shared" ca="1" si="6"/>
        <v>0</v>
      </c>
      <c r="G22" s="15">
        <f>Tableau427101416172021242528[[#This Row],[/]]+Tableau427101416172021242528[[#This Row],[X]]</f>
        <v>0</v>
      </c>
      <c r="H22" s="15">
        <f t="shared" si="7"/>
        <v>0</v>
      </c>
      <c r="I22" s="15">
        <f t="shared" si="8"/>
        <v>0</v>
      </c>
      <c r="J22" s="15">
        <f t="shared" si="9"/>
        <v>0</v>
      </c>
      <c r="K22" s="15">
        <f t="shared" si="10"/>
        <v>0</v>
      </c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27"/>
      <c r="AR22" s="7">
        <f>IFERROR(IF(Tableau849131518192223262729[N° employer]="","",AR21+1),"")</f>
        <v>9</v>
      </c>
      <c r="AS22" s="7">
        <f>Décembre!B22</f>
        <v>0</v>
      </c>
      <c r="AT22" s="17" t="str">
        <f t="shared" ca="1" si="11"/>
        <v/>
      </c>
      <c r="AU22" s="18" t="str">
        <f t="shared" ca="1" si="12"/>
        <v/>
      </c>
      <c r="AV22" s="19" t="str">
        <f ca="1">IFERROR(YEAR(Tableau849131518192223262729[Date de paiement])&amp;"/"&amp;TEXT(Tableau849131518192223262729[Date de paiement],"mmmm"),"")</f>
        <v/>
      </c>
      <c r="AW22" s="20" t="str">
        <f t="shared" ca="1" si="13"/>
        <v/>
      </c>
      <c r="AX22" s="19" t="str">
        <f ca="1">IFERROR(IF(OFFSET($AS22,-1,0)=$AS22,OFFSET(AX22,-1,0),INDEX(Mois_Décembre_Totale,MATCH($AS22,Tableau427101416172021242528[N°],0))),"")</f>
        <v/>
      </c>
      <c r="AY22" s="21" t="str">
        <f ca="1">IFERROR(SUM(Tableau849131518192223262729[Montant Journée]*Tableau849131518192223262729[Journée travaillée]),"")</f>
        <v/>
      </c>
      <c r="AZ22" s="21">
        <f t="shared" ca="1" si="14"/>
        <v>0</v>
      </c>
      <c r="BA22" s="28"/>
      <c r="BB22" s="25">
        <f ca="1">SUM(Tableau849131518192223262729[Total mensuel],-Tableau849131518192223262729[Acompte versé],-Tableau849131518192223262729[Salaire])</f>
        <v>0</v>
      </c>
      <c r="BC22" s="51">
        <f ca="1">SUMPRODUCT(Tableau8491315181922232627[TOTAL]*(Tableau8491315181922232627[Nom employer]=AT22)*((Tableau8491315181922232627[Paiement du mois]="2018/novembre")))</f>
        <v>0</v>
      </c>
      <c r="BD22" s="26">
        <f ca="1">IFERROR(SUM(Tableau849131518192223262729[[#This Row],[Restant dû]]+Tableau849131518192223262729[[#This Row],[Restant du mois dernier]]),"")</f>
        <v>0</v>
      </c>
    </row>
    <row r="23" spans="1:56" ht="20.149999999999999" customHeight="1" x14ac:dyDescent="0.35">
      <c r="A23" s="6" t="str">
        <f>IFERROR(IF(Tableau427101416172021242528[N°]="","",A22+1),"")</f>
        <v/>
      </c>
      <c r="B23" s="30"/>
      <c r="C23" s="16" t="str">
        <f t="shared" ca="1" si="4"/>
        <v/>
      </c>
      <c r="D23" s="15" t="str">
        <f t="shared" ca="1" si="5"/>
        <v/>
      </c>
      <c r="E23" s="15" t="str">
        <f ca="1">IFERROR(YEAR(Tableau427101416172021242528[[#This Row],[Date]])&amp;"/"&amp;TEXT(Tableau427101416172021242528[[#This Row],[Date]],"mmmm"),"")</f>
        <v/>
      </c>
      <c r="F23" s="100">
        <f t="shared" ca="1" si="6"/>
        <v>0</v>
      </c>
      <c r="G23" s="15">
        <f>Tableau427101416172021242528[[#This Row],[/]]+Tableau427101416172021242528[[#This Row],[X]]</f>
        <v>0</v>
      </c>
      <c r="H23" s="15">
        <f t="shared" si="7"/>
        <v>0</v>
      </c>
      <c r="I23" s="15">
        <f t="shared" si="8"/>
        <v>0</v>
      </c>
      <c r="J23" s="15">
        <f t="shared" si="9"/>
        <v>0</v>
      </c>
      <c r="K23" s="15">
        <f t="shared" si="10"/>
        <v>0</v>
      </c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27"/>
      <c r="AR23" s="7">
        <f>IFERROR(IF(Tableau849131518192223262729[N° employer]="","",AR22+1),"")</f>
        <v>10</v>
      </c>
      <c r="AS23" s="7">
        <f>Décembre!B23</f>
        <v>0</v>
      </c>
      <c r="AT23" s="17" t="str">
        <f t="shared" ca="1" si="11"/>
        <v/>
      </c>
      <c r="AU23" s="18" t="str">
        <f t="shared" ca="1" si="12"/>
        <v/>
      </c>
      <c r="AV23" s="19" t="str">
        <f ca="1">IFERROR(YEAR(Tableau849131518192223262729[Date de paiement])&amp;"/"&amp;TEXT(Tableau849131518192223262729[Date de paiement],"mmmm"),"")</f>
        <v/>
      </c>
      <c r="AW23" s="20" t="str">
        <f t="shared" ca="1" si="13"/>
        <v/>
      </c>
      <c r="AX23" s="19" t="str">
        <f ca="1">IFERROR(IF(OFFSET($AS23,-1,0)=$AS23,OFFSET(AX23,-1,0),INDEX(Mois_Décembre_Totale,MATCH($AS23,Tableau427101416172021242528[N°],0))),"")</f>
        <v/>
      </c>
      <c r="AY23" s="21" t="str">
        <f ca="1">IFERROR(SUM(Tableau849131518192223262729[Montant Journée]*Tableau849131518192223262729[Journée travaillée]),"")</f>
        <v/>
      </c>
      <c r="AZ23" s="21">
        <f t="shared" ca="1" si="14"/>
        <v>0</v>
      </c>
      <c r="BA23" s="28"/>
      <c r="BB23" s="25">
        <f ca="1">SUM(Tableau849131518192223262729[Total mensuel],-Tableau849131518192223262729[Acompte versé],-Tableau849131518192223262729[Salaire])</f>
        <v>0</v>
      </c>
      <c r="BC23" s="51">
        <f ca="1">SUMPRODUCT(Tableau8491315181922232627[TOTAL]*(Tableau8491315181922232627[Nom employer]=AT23)*((Tableau8491315181922232627[Paiement du mois]="2018/novembre")))</f>
        <v>0</v>
      </c>
      <c r="BD23" s="26">
        <f ca="1">IFERROR(SUM(Tableau849131518192223262729[[#This Row],[Restant dû]]+Tableau849131518192223262729[[#This Row],[Restant du mois dernier]]),"")</f>
        <v>0</v>
      </c>
    </row>
    <row r="24" spans="1:56" ht="20.149999999999999" customHeight="1" x14ac:dyDescent="0.35">
      <c r="A24" s="6" t="str">
        <f>IFERROR(IF(Tableau427101416172021242528[N°]="","",A23+1),"")</f>
        <v/>
      </c>
      <c r="B24" s="30"/>
      <c r="C24" s="16" t="str">
        <f t="shared" ca="1" si="4"/>
        <v/>
      </c>
      <c r="D24" s="15" t="str">
        <f t="shared" ca="1" si="5"/>
        <v/>
      </c>
      <c r="E24" s="15" t="str">
        <f ca="1">IFERROR(YEAR(Tableau427101416172021242528[[#This Row],[Date]])&amp;"/"&amp;TEXT(Tableau427101416172021242528[[#This Row],[Date]],"mmmm"),"")</f>
        <v/>
      </c>
      <c r="F24" s="100">
        <f t="shared" ca="1" si="6"/>
        <v>0</v>
      </c>
      <c r="G24" s="15">
        <f>Tableau427101416172021242528[[#This Row],[/]]+Tableau427101416172021242528[[#This Row],[X]]</f>
        <v>0</v>
      </c>
      <c r="H24" s="15">
        <f t="shared" si="7"/>
        <v>0</v>
      </c>
      <c r="I24" s="15">
        <f t="shared" si="8"/>
        <v>0</v>
      </c>
      <c r="J24" s="15">
        <f t="shared" si="9"/>
        <v>0</v>
      </c>
      <c r="K24" s="15">
        <f t="shared" si="10"/>
        <v>0</v>
      </c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27"/>
      <c r="AR24" s="7">
        <f>IFERROR(IF(Tableau849131518192223262729[N° employer]="","",AR23+1),"")</f>
        <v>11</v>
      </c>
      <c r="AS24" s="7">
        <f>Décembre!B24</f>
        <v>0</v>
      </c>
      <c r="AT24" s="17" t="str">
        <f t="shared" ca="1" si="11"/>
        <v/>
      </c>
      <c r="AU24" s="18" t="str">
        <f t="shared" ca="1" si="12"/>
        <v/>
      </c>
      <c r="AV24" s="19" t="str">
        <f ca="1">IFERROR(YEAR(Tableau849131518192223262729[Date de paiement])&amp;"/"&amp;TEXT(Tableau849131518192223262729[Date de paiement],"mmmm"),"")</f>
        <v/>
      </c>
      <c r="AW24" s="20" t="str">
        <f t="shared" ca="1" si="13"/>
        <v/>
      </c>
      <c r="AX24" s="19" t="str">
        <f ca="1">IFERROR(IF(OFFSET($AS24,-1,0)=$AS24,OFFSET(AX24,-1,0),INDEX(Mois_Décembre_Totale,MATCH($AS24,Tableau427101416172021242528[N°],0))),"")</f>
        <v/>
      </c>
      <c r="AY24" s="21" t="str">
        <f ca="1">IFERROR(SUM(Tableau849131518192223262729[Montant Journée]*Tableau849131518192223262729[Journée travaillée]),"")</f>
        <v/>
      </c>
      <c r="AZ24" s="21">
        <f t="shared" ca="1" si="14"/>
        <v>0</v>
      </c>
      <c r="BA24" s="28"/>
      <c r="BB24" s="25">
        <f ca="1">SUM(Tableau849131518192223262729[Total mensuel],-Tableau849131518192223262729[Acompte versé],-Tableau849131518192223262729[Salaire])</f>
        <v>0</v>
      </c>
      <c r="BC24" s="51">
        <f ca="1">SUMPRODUCT(Tableau8491315181922232627[TOTAL]*(Tableau8491315181922232627[Nom employer]=AT24)*((Tableau8491315181922232627[Paiement du mois]="2018/novembre")))</f>
        <v>0</v>
      </c>
      <c r="BD24" s="26">
        <f ca="1">IFERROR(SUM(Tableau849131518192223262729[[#This Row],[Restant dû]]+Tableau849131518192223262729[[#This Row],[Restant du mois dernier]]),"")</f>
        <v>0</v>
      </c>
    </row>
    <row r="25" spans="1:56" ht="20.149999999999999" customHeight="1" x14ac:dyDescent="0.35">
      <c r="A25" s="6" t="str">
        <f>IFERROR(IF(Tableau427101416172021242528[N°]="","",A24+1),"")</f>
        <v/>
      </c>
      <c r="B25" s="30"/>
      <c r="C25" s="16" t="str">
        <f t="shared" ca="1" si="4"/>
        <v/>
      </c>
      <c r="D25" s="15" t="str">
        <f t="shared" ca="1" si="5"/>
        <v/>
      </c>
      <c r="E25" s="15" t="str">
        <f ca="1">IFERROR(YEAR(Tableau427101416172021242528[[#This Row],[Date]])&amp;"/"&amp;TEXT(Tableau427101416172021242528[[#This Row],[Date]],"mmmm"),"")</f>
        <v/>
      </c>
      <c r="F25" s="100">
        <f t="shared" ca="1" si="6"/>
        <v>0</v>
      </c>
      <c r="G25" s="15">
        <f>Tableau427101416172021242528[[#This Row],[/]]+Tableau427101416172021242528[[#This Row],[X]]</f>
        <v>0</v>
      </c>
      <c r="H25" s="15">
        <f t="shared" si="7"/>
        <v>0</v>
      </c>
      <c r="I25" s="15">
        <f t="shared" si="8"/>
        <v>0</v>
      </c>
      <c r="J25" s="15">
        <f t="shared" si="9"/>
        <v>0</v>
      </c>
      <c r="K25" s="15">
        <f t="shared" si="10"/>
        <v>0</v>
      </c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27"/>
      <c r="AR25" s="7">
        <f>IFERROR(IF(Tableau849131518192223262729[N° employer]="","",AR24+1),"")</f>
        <v>12</v>
      </c>
      <c r="AS25" s="7">
        <f>Décembre!B25</f>
        <v>0</v>
      </c>
      <c r="AT25" s="17" t="str">
        <f t="shared" ca="1" si="11"/>
        <v/>
      </c>
      <c r="AU25" s="18" t="str">
        <f t="shared" ca="1" si="12"/>
        <v/>
      </c>
      <c r="AV25" s="19" t="str">
        <f ca="1">IFERROR(YEAR(Tableau849131518192223262729[Date de paiement])&amp;"/"&amp;TEXT(Tableau849131518192223262729[Date de paiement],"mmmm"),"")</f>
        <v/>
      </c>
      <c r="AW25" s="20" t="str">
        <f t="shared" ca="1" si="13"/>
        <v/>
      </c>
      <c r="AX25" s="19" t="str">
        <f ca="1">IFERROR(IF(OFFSET($AS25,-1,0)=$AS25,OFFSET(AX25,-1,0),INDEX(Mois_Décembre_Totale,MATCH($AS25,Tableau427101416172021242528[N°],0))),"")</f>
        <v/>
      </c>
      <c r="AY25" s="21" t="str">
        <f ca="1">IFERROR(SUM(Tableau849131518192223262729[Montant Journée]*Tableau849131518192223262729[Journée travaillée]),"")</f>
        <v/>
      </c>
      <c r="AZ25" s="21">
        <f t="shared" ca="1" si="14"/>
        <v>0</v>
      </c>
      <c r="BA25" s="28"/>
      <c r="BB25" s="25">
        <f ca="1">SUM(Tableau849131518192223262729[Total mensuel],-Tableau849131518192223262729[Acompte versé],-Tableau849131518192223262729[Salaire])</f>
        <v>0</v>
      </c>
      <c r="BC25" s="51">
        <f ca="1">SUMPRODUCT(Tableau8491315181922232627[TOTAL]*(Tableau8491315181922232627[Nom employer]=AT25)*((Tableau8491315181922232627[Paiement du mois]="2018/novembre")))</f>
        <v>0</v>
      </c>
      <c r="BD25" s="26">
        <f ca="1">IFERROR(SUM(Tableau849131518192223262729[[#This Row],[Restant dû]]+Tableau849131518192223262729[[#This Row],[Restant du mois dernier]]),"")</f>
        <v>0</v>
      </c>
    </row>
    <row r="26" spans="1:56" ht="20.149999999999999" customHeight="1" x14ac:dyDescent="0.35">
      <c r="A26" s="6" t="str">
        <f>IFERROR(IF(Tableau427101416172021242528[N°]="","",A25+1),"")</f>
        <v/>
      </c>
      <c r="B26" s="30"/>
      <c r="C26" s="16" t="str">
        <f t="shared" ca="1" si="4"/>
        <v/>
      </c>
      <c r="D26" s="15" t="str">
        <f t="shared" ca="1" si="5"/>
        <v/>
      </c>
      <c r="E26" s="15" t="str">
        <f ca="1">IFERROR(YEAR(Tableau427101416172021242528[[#This Row],[Date]])&amp;"/"&amp;TEXT(Tableau427101416172021242528[[#This Row],[Date]],"mmmm"),"")</f>
        <v/>
      </c>
      <c r="F26" s="100">
        <f t="shared" ca="1" si="6"/>
        <v>0</v>
      </c>
      <c r="G26" s="15">
        <f>Tableau427101416172021242528[[#This Row],[/]]+Tableau427101416172021242528[[#This Row],[X]]</f>
        <v>0</v>
      </c>
      <c r="H26" s="15">
        <f t="shared" si="7"/>
        <v>0</v>
      </c>
      <c r="I26" s="15">
        <f t="shared" si="8"/>
        <v>0</v>
      </c>
      <c r="J26" s="15">
        <f t="shared" si="9"/>
        <v>0</v>
      </c>
      <c r="K26" s="15">
        <f t="shared" si="10"/>
        <v>0</v>
      </c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27"/>
      <c r="AR26" s="7">
        <f>IFERROR(IF(Tableau849131518192223262729[N° employer]="","",AR25+1),"")</f>
        <v>13</v>
      </c>
      <c r="AS26" s="7">
        <f>Décembre!B26</f>
        <v>0</v>
      </c>
      <c r="AT26" s="17" t="str">
        <f t="shared" ca="1" si="11"/>
        <v/>
      </c>
      <c r="AU26" s="18" t="str">
        <f t="shared" ca="1" si="12"/>
        <v/>
      </c>
      <c r="AV26" s="19" t="str">
        <f ca="1">IFERROR(YEAR(Tableau849131518192223262729[Date de paiement])&amp;"/"&amp;TEXT(Tableau849131518192223262729[Date de paiement],"mmmm"),"")</f>
        <v/>
      </c>
      <c r="AW26" s="20" t="str">
        <f t="shared" ca="1" si="13"/>
        <v/>
      </c>
      <c r="AX26" s="19" t="str">
        <f ca="1">IFERROR(IF(OFFSET($AS26,-1,0)=$AS26,OFFSET(AX26,-1,0),INDEX(Mois_Décembre_Totale,MATCH($AS26,Tableau427101416172021242528[N°],0))),"")</f>
        <v/>
      </c>
      <c r="AY26" s="21" t="str">
        <f ca="1">IFERROR(SUM(Tableau849131518192223262729[Montant Journée]*Tableau849131518192223262729[Journée travaillée]),"")</f>
        <v/>
      </c>
      <c r="AZ26" s="21">
        <f t="shared" ca="1" si="14"/>
        <v>0</v>
      </c>
      <c r="BA26" s="28"/>
      <c r="BB26" s="25">
        <f ca="1">SUM(Tableau849131518192223262729[Total mensuel],-Tableau849131518192223262729[Acompte versé],-Tableau849131518192223262729[Salaire])</f>
        <v>0</v>
      </c>
      <c r="BC26" s="51">
        <f ca="1">SUMPRODUCT(Tableau8491315181922232627[TOTAL]*(Tableau8491315181922232627[Nom employer]=AT26)*((Tableau8491315181922232627[Paiement du mois]="2018/novembre")))</f>
        <v>0</v>
      </c>
      <c r="BD26" s="26">
        <f ca="1">IFERROR(SUM(Tableau849131518192223262729[[#This Row],[Restant dû]]+Tableau849131518192223262729[[#This Row],[Restant du mois dernier]]),"")</f>
        <v>0</v>
      </c>
    </row>
    <row r="27" spans="1:56" ht="20.149999999999999" customHeight="1" x14ac:dyDescent="0.35">
      <c r="A27" s="6" t="str">
        <f>IFERROR(IF(Tableau427101416172021242528[N°]="","",A26+1),"")</f>
        <v/>
      </c>
      <c r="B27" s="30"/>
      <c r="C27" s="16" t="str">
        <f t="shared" ca="1" si="4"/>
        <v/>
      </c>
      <c r="D27" s="15" t="str">
        <f t="shared" ca="1" si="5"/>
        <v/>
      </c>
      <c r="E27" s="15" t="str">
        <f ca="1">IFERROR(YEAR(Tableau427101416172021242528[[#This Row],[Date]])&amp;"/"&amp;TEXT(Tableau427101416172021242528[[#This Row],[Date]],"mmmm"),"")</f>
        <v/>
      </c>
      <c r="F27" s="100">
        <f t="shared" ca="1" si="6"/>
        <v>0</v>
      </c>
      <c r="G27" s="15">
        <f>Tableau427101416172021242528[[#This Row],[/]]+Tableau427101416172021242528[[#This Row],[X]]</f>
        <v>0</v>
      </c>
      <c r="H27" s="15">
        <f t="shared" si="7"/>
        <v>0</v>
      </c>
      <c r="I27" s="15">
        <f t="shared" si="8"/>
        <v>0</v>
      </c>
      <c r="J27" s="15">
        <f t="shared" si="9"/>
        <v>0</v>
      </c>
      <c r="K27" s="15">
        <f t="shared" si="10"/>
        <v>0</v>
      </c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27"/>
      <c r="AR27" s="7">
        <f>IFERROR(IF(Tableau849131518192223262729[N° employer]="","",AR26+1),"")</f>
        <v>14</v>
      </c>
      <c r="AS27" s="7">
        <f>Décembre!B27</f>
        <v>0</v>
      </c>
      <c r="AT27" s="17" t="str">
        <f t="shared" ca="1" si="11"/>
        <v/>
      </c>
      <c r="AU27" s="18" t="str">
        <f t="shared" ca="1" si="12"/>
        <v/>
      </c>
      <c r="AV27" s="19" t="str">
        <f ca="1">IFERROR(YEAR(Tableau849131518192223262729[Date de paiement])&amp;"/"&amp;TEXT(Tableau849131518192223262729[Date de paiement],"mmmm"),"")</f>
        <v/>
      </c>
      <c r="AW27" s="20" t="str">
        <f t="shared" ca="1" si="13"/>
        <v/>
      </c>
      <c r="AX27" s="19" t="str">
        <f ca="1">IFERROR(IF(OFFSET($AS27,-1,0)=$AS27,OFFSET(AX27,-1,0),INDEX(Mois_Décembre_Totale,MATCH($AS27,Tableau427101416172021242528[N°],0))),"")</f>
        <v/>
      </c>
      <c r="AY27" s="21" t="str">
        <f ca="1">IFERROR(SUM(Tableau849131518192223262729[Montant Journée]*Tableau849131518192223262729[Journée travaillée]),"")</f>
        <v/>
      </c>
      <c r="AZ27" s="21">
        <f t="shared" ca="1" si="14"/>
        <v>0</v>
      </c>
      <c r="BA27" s="28"/>
      <c r="BB27" s="25">
        <f ca="1">SUM(Tableau849131518192223262729[Total mensuel],-Tableau849131518192223262729[Acompte versé],-Tableau849131518192223262729[Salaire])</f>
        <v>0</v>
      </c>
      <c r="BC27" s="51">
        <f ca="1">SUMPRODUCT(Tableau8491315181922232627[TOTAL]*(Tableau8491315181922232627[Nom employer]=AT27)*((Tableau8491315181922232627[Paiement du mois]="2018/novembre")))</f>
        <v>0</v>
      </c>
      <c r="BD27" s="26">
        <f ca="1">IFERROR(SUM(Tableau849131518192223262729[[#This Row],[Restant dû]]+Tableau849131518192223262729[[#This Row],[Restant du mois dernier]]),"")</f>
        <v>0</v>
      </c>
    </row>
    <row r="28" spans="1:56" ht="20.149999999999999" customHeight="1" x14ac:dyDescent="0.35">
      <c r="A28" s="6" t="str">
        <f>IFERROR(IF(Tableau427101416172021242528[N°]="","",A27+1),"")</f>
        <v/>
      </c>
      <c r="B28" s="30"/>
      <c r="C28" s="16" t="str">
        <f t="shared" ca="1" si="4"/>
        <v/>
      </c>
      <c r="D28" s="15" t="str">
        <f t="shared" ca="1" si="5"/>
        <v/>
      </c>
      <c r="E28" s="15" t="str">
        <f ca="1">IFERROR(YEAR(Tableau427101416172021242528[[#This Row],[Date]])&amp;"/"&amp;TEXT(Tableau427101416172021242528[[#This Row],[Date]],"mmmm"),"")</f>
        <v/>
      </c>
      <c r="F28" s="100">
        <f t="shared" ca="1" si="6"/>
        <v>0</v>
      </c>
      <c r="G28" s="15">
        <f>Tableau427101416172021242528[[#This Row],[/]]+Tableau427101416172021242528[[#This Row],[X]]</f>
        <v>0</v>
      </c>
      <c r="H28" s="15">
        <f t="shared" si="7"/>
        <v>0</v>
      </c>
      <c r="I28" s="15">
        <f t="shared" si="8"/>
        <v>0</v>
      </c>
      <c r="J28" s="15">
        <f t="shared" si="9"/>
        <v>0</v>
      </c>
      <c r="K28" s="15">
        <f t="shared" si="10"/>
        <v>0</v>
      </c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27"/>
      <c r="AR28" s="7">
        <f>IFERROR(IF(Tableau849131518192223262729[N° employer]="","",AR27+1),"")</f>
        <v>15</v>
      </c>
      <c r="AS28" s="7">
        <f>Décembre!B28</f>
        <v>0</v>
      </c>
      <c r="AT28" s="17" t="str">
        <f t="shared" ca="1" si="11"/>
        <v/>
      </c>
      <c r="AU28" s="18" t="str">
        <f t="shared" ca="1" si="12"/>
        <v/>
      </c>
      <c r="AV28" s="19" t="str">
        <f ca="1">IFERROR(YEAR(Tableau849131518192223262729[Date de paiement])&amp;"/"&amp;TEXT(Tableau849131518192223262729[Date de paiement],"mmmm"),"")</f>
        <v/>
      </c>
      <c r="AW28" s="20" t="str">
        <f t="shared" ca="1" si="13"/>
        <v/>
      </c>
      <c r="AX28" s="19" t="str">
        <f ca="1">IFERROR(IF(OFFSET($AS28,-1,0)=$AS28,OFFSET(AX28,-1,0),INDEX(Mois_Décembre_Totale,MATCH($AS28,Tableau427101416172021242528[N°],0))),"")</f>
        <v/>
      </c>
      <c r="AY28" s="21" t="str">
        <f ca="1">IFERROR(SUM(Tableau849131518192223262729[Montant Journée]*Tableau849131518192223262729[Journée travaillée]),"")</f>
        <v/>
      </c>
      <c r="AZ28" s="21">
        <f t="shared" ca="1" si="14"/>
        <v>0</v>
      </c>
      <c r="BA28" s="28"/>
      <c r="BB28" s="25">
        <f ca="1">SUM(Tableau849131518192223262729[Total mensuel],-Tableau849131518192223262729[Acompte versé],-Tableau849131518192223262729[Salaire])</f>
        <v>0</v>
      </c>
      <c r="BC28" s="51">
        <f ca="1">SUMPRODUCT(Tableau8491315181922232627[TOTAL]*(Tableau8491315181922232627[Nom employer]=AT28)*((Tableau8491315181922232627[Paiement du mois]="2018/novembre")))</f>
        <v>0</v>
      </c>
      <c r="BD28" s="26">
        <f ca="1">IFERROR(SUM(Tableau849131518192223262729[[#This Row],[Restant dû]]+Tableau849131518192223262729[[#This Row],[Restant du mois dernier]]),"")</f>
        <v>0</v>
      </c>
    </row>
    <row r="29" spans="1:56" ht="20.149999999999999" customHeight="1" x14ac:dyDescent="0.35">
      <c r="A29" s="6" t="str">
        <f>IFERROR(IF(Tableau427101416172021242528[N°]="","",A28+1),"")</f>
        <v/>
      </c>
      <c r="B29" s="30"/>
      <c r="C29" s="16" t="str">
        <f t="shared" ca="1" si="4"/>
        <v/>
      </c>
      <c r="D29" s="15" t="str">
        <f t="shared" ca="1" si="5"/>
        <v/>
      </c>
      <c r="E29" s="15" t="str">
        <f ca="1">IFERROR(YEAR(Tableau427101416172021242528[[#This Row],[Date]])&amp;"/"&amp;TEXT(Tableau427101416172021242528[[#This Row],[Date]],"mmmm"),"")</f>
        <v/>
      </c>
      <c r="F29" s="100">
        <f t="shared" ca="1" si="6"/>
        <v>0</v>
      </c>
      <c r="G29" s="15">
        <f>Tableau427101416172021242528[[#This Row],[/]]+Tableau427101416172021242528[[#This Row],[X]]</f>
        <v>0</v>
      </c>
      <c r="H29" s="15">
        <f t="shared" si="7"/>
        <v>0</v>
      </c>
      <c r="I29" s="15">
        <f t="shared" si="8"/>
        <v>0</v>
      </c>
      <c r="J29" s="15">
        <f t="shared" si="9"/>
        <v>0</v>
      </c>
      <c r="K29" s="15">
        <f t="shared" si="10"/>
        <v>0</v>
      </c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27"/>
      <c r="AR29" s="7">
        <f>IFERROR(IF(Tableau849131518192223262729[N° employer]="","",AR28+1),"")</f>
        <v>16</v>
      </c>
      <c r="AS29" s="7">
        <f>Décembre!B29</f>
        <v>0</v>
      </c>
      <c r="AT29" s="17" t="str">
        <f t="shared" ca="1" si="11"/>
        <v/>
      </c>
      <c r="AU29" s="18" t="str">
        <f t="shared" ca="1" si="12"/>
        <v/>
      </c>
      <c r="AV29" s="19" t="str">
        <f ca="1">IFERROR(YEAR(Tableau849131518192223262729[Date de paiement])&amp;"/"&amp;TEXT(Tableau849131518192223262729[Date de paiement],"mmmm"),"")</f>
        <v/>
      </c>
      <c r="AW29" s="20" t="str">
        <f t="shared" ca="1" si="13"/>
        <v/>
      </c>
      <c r="AX29" s="19" t="str">
        <f ca="1">IFERROR(IF(OFFSET($AS29,-1,0)=$AS29,OFFSET(AX29,-1,0),INDEX(Mois_Décembre_Totale,MATCH($AS29,Tableau427101416172021242528[N°],0))),"")</f>
        <v/>
      </c>
      <c r="AY29" s="21" t="str">
        <f ca="1">IFERROR(SUM(Tableau849131518192223262729[Montant Journée]*Tableau849131518192223262729[Journée travaillée]),"")</f>
        <v/>
      </c>
      <c r="AZ29" s="21">
        <f t="shared" ca="1" si="14"/>
        <v>0</v>
      </c>
      <c r="BA29" s="28"/>
      <c r="BB29" s="25">
        <f ca="1">SUM(Tableau849131518192223262729[Total mensuel],-Tableau849131518192223262729[Acompte versé],-Tableau849131518192223262729[Salaire])</f>
        <v>0</v>
      </c>
      <c r="BC29" s="51">
        <f ca="1">SUMPRODUCT(Tableau8491315181922232627[TOTAL]*(Tableau8491315181922232627[Nom employer]=AT29)*((Tableau8491315181922232627[Paiement du mois]="2018/novembre")))</f>
        <v>0</v>
      </c>
      <c r="BD29" s="26">
        <f ca="1">IFERROR(SUM(Tableau849131518192223262729[[#This Row],[Restant dû]]+Tableau849131518192223262729[[#This Row],[Restant du mois dernier]]),"")</f>
        <v>0</v>
      </c>
    </row>
    <row r="30" spans="1:56" ht="20.149999999999999" customHeight="1" x14ac:dyDescent="0.35">
      <c r="A30" s="6" t="str">
        <f>IFERROR(IF(Tableau427101416172021242528[N°]="","",A29+1),"")</f>
        <v/>
      </c>
      <c r="B30" s="30"/>
      <c r="C30" s="16" t="str">
        <f t="shared" ca="1" si="4"/>
        <v/>
      </c>
      <c r="D30" s="15" t="str">
        <f t="shared" ca="1" si="5"/>
        <v/>
      </c>
      <c r="E30" s="15" t="str">
        <f ca="1">IFERROR(YEAR(Tableau427101416172021242528[[#This Row],[Date]])&amp;"/"&amp;TEXT(Tableau427101416172021242528[[#This Row],[Date]],"mmmm"),"")</f>
        <v/>
      </c>
      <c r="F30" s="100">
        <f t="shared" ca="1" si="6"/>
        <v>0</v>
      </c>
      <c r="G30" s="15">
        <f>Tableau427101416172021242528[[#This Row],[/]]+Tableau427101416172021242528[[#This Row],[X]]</f>
        <v>0</v>
      </c>
      <c r="H30" s="15">
        <f t="shared" si="7"/>
        <v>0</v>
      </c>
      <c r="I30" s="15">
        <f t="shared" si="8"/>
        <v>0</v>
      </c>
      <c r="J30" s="15">
        <f t="shared" si="9"/>
        <v>0</v>
      </c>
      <c r="K30" s="15">
        <f t="shared" si="10"/>
        <v>0</v>
      </c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27"/>
      <c r="AR30" s="7">
        <f>IFERROR(IF(Tableau849131518192223262729[N° employer]="","",AR29+1),"")</f>
        <v>17</v>
      </c>
      <c r="AS30" s="7">
        <f>Décembre!B30</f>
        <v>0</v>
      </c>
      <c r="AT30" s="17" t="str">
        <f t="shared" ca="1" si="11"/>
        <v/>
      </c>
      <c r="AU30" s="18" t="str">
        <f t="shared" ca="1" si="12"/>
        <v/>
      </c>
      <c r="AV30" s="19" t="str">
        <f ca="1">IFERROR(YEAR(Tableau849131518192223262729[Date de paiement])&amp;"/"&amp;TEXT(Tableau849131518192223262729[Date de paiement],"mmmm"),"")</f>
        <v/>
      </c>
      <c r="AW30" s="20" t="str">
        <f t="shared" ca="1" si="13"/>
        <v/>
      </c>
      <c r="AX30" s="19" t="str">
        <f ca="1">IFERROR(IF(OFFSET($AS30,-1,0)=$AS30,OFFSET(AX30,-1,0),INDEX(Mois_Décembre_Totale,MATCH($AS30,Tableau427101416172021242528[N°],0))),"")</f>
        <v/>
      </c>
      <c r="AY30" s="21" t="str">
        <f ca="1">IFERROR(SUM(Tableau849131518192223262729[Montant Journée]*Tableau849131518192223262729[Journée travaillée]),"")</f>
        <v/>
      </c>
      <c r="AZ30" s="21">
        <f t="shared" ca="1" si="14"/>
        <v>0</v>
      </c>
      <c r="BA30" s="28"/>
      <c r="BB30" s="25">
        <f ca="1">SUM(Tableau849131518192223262729[Total mensuel],-Tableau849131518192223262729[Acompte versé],-Tableau849131518192223262729[Salaire])</f>
        <v>0</v>
      </c>
      <c r="BC30" s="51">
        <f ca="1">SUMPRODUCT(Tableau8491315181922232627[TOTAL]*(Tableau8491315181922232627[Nom employer]=AT30)*((Tableau8491315181922232627[Paiement du mois]="2018/novembre")))</f>
        <v>0</v>
      </c>
      <c r="BD30" s="26">
        <f ca="1">IFERROR(SUM(Tableau849131518192223262729[[#This Row],[Restant dû]]+Tableau849131518192223262729[[#This Row],[Restant du mois dernier]]),"")</f>
        <v>0</v>
      </c>
    </row>
    <row r="31" spans="1:56" ht="20.149999999999999" customHeight="1" x14ac:dyDescent="0.35">
      <c r="A31" s="6" t="str">
        <f>IFERROR(IF(Tableau427101416172021242528[N°]="","",A30+1),"")</f>
        <v/>
      </c>
      <c r="B31" s="30"/>
      <c r="C31" s="16" t="str">
        <f t="shared" ca="1" si="4"/>
        <v/>
      </c>
      <c r="D31" s="15" t="str">
        <f t="shared" ca="1" si="5"/>
        <v/>
      </c>
      <c r="E31" s="15" t="str">
        <f ca="1">IFERROR(YEAR(Tableau427101416172021242528[[#This Row],[Date]])&amp;"/"&amp;TEXT(Tableau427101416172021242528[[#This Row],[Date]],"mmmm"),"")</f>
        <v/>
      </c>
      <c r="F31" s="100">
        <f t="shared" ca="1" si="6"/>
        <v>0</v>
      </c>
      <c r="G31" s="15">
        <f>Tableau427101416172021242528[[#This Row],[/]]+Tableau427101416172021242528[[#This Row],[X]]</f>
        <v>0</v>
      </c>
      <c r="H31" s="15">
        <f t="shared" si="7"/>
        <v>0</v>
      </c>
      <c r="I31" s="15">
        <f t="shared" si="8"/>
        <v>0</v>
      </c>
      <c r="J31" s="15">
        <f t="shared" si="9"/>
        <v>0</v>
      </c>
      <c r="K31" s="15">
        <f t="shared" si="10"/>
        <v>0</v>
      </c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27"/>
      <c r="AR31" s="7">
        <f>IFERROR(IF(Tableau849131518192223262729[N° employer]="","",AR30+1),"")</f>
        <v>18</v>
      </c>
      <c r="AS31" s="7">
        <f>Décembre!B31</f>
        <v>0</v>
      </c>
      <c r="AT31" s="17" t="str">
        <f t="shared" ca="1" si="11"/>
        <v/>
      </c>
      <c r="AU31" s="18" t="str">
        <f t="shared" ca="1" si="12"/>
        <v/>
      </c>
      <c r="AV31" s="19" t="str">
        <f ca="1">IFERROR(YEAR(Tableau849131518192223262729[Date de paiement])&amp;"/"&amp;TEXT(Tableau849131518192223262729[Date de paiement],"mmmm"),"")</f>
        <v/>
      </c>
      <c r="AW31" s="20" t="str">
        <f t="shared" ca="1" si="13"/>
        <v/>
      </c>
      <c r="AX31" s="19" t="str">
        <f ca="1">IFERROR(IF(OFFSET($AS31,-1,0)=$AS31,OFFSET(AX31,-1,0),INDEX(Mois_Décembre_Totale,MATCH($AS31,Tableau427101416172021242528[N°],0))),"")</f>
        <v/>
      </c>
      <c r="AY31" s="21" t="str">
        <f ca="1">IFERROR(SUM(Tableau849131518192223262729[Montant Journée]*Tableau849131518192223262729[Journée travaillée]),"")</f>
        <v/>
      </c>
      <c r="AZ31" s="21">
        <f t="shared" ca="1" si="14"/>
        <v>0</v>
      </c>
      <c r="BA31" s="28"/>
      <c r="BB31" s="25">
        <f ca="1">SUM(Tableau849131518192223262729[Total mensuel],-Tableau849131518192223262729[Acompte versé],-Tableau849131518192223262729[Salaire])</f>
        <v>0</v>
      </c>
      <c r="BC31" s="51">
        <f ca="1">SUMPRODUCT(Tableau8491315181922232627[TOTAL]*(Tableau8491315181922232627[Nom employer]=AT31)*((Tableau8491315181922232627[Paiement du mois]="2018/novembre")))</f>
        <v>0</v>
      </c>
      <c r="BD31" s="26">
        <f ca="1">IFERROR(SUM(Tableau849131518192223262729[[#This Row],[Restant dû]]+Tableau849131518192223262729[[#This Row],[Restant du mois dernier]]),"")</f>
        <v>0</v>
      </c>
    </row>
    <row r="32" spans="1:56" ht="20.149999999999999" customHeight="1" x14ac:dyDescent="0.35">
      <c r="A32" s="6" t="str">
        <f>IFERROR(IF(Tableau427101416172021242528[N°]="","",A31+1),"")</f>
        <v/>
      </c>
      <c r="B32" s="30"/>
      <c r="C32" s="16" t="str">
        <f t="shared" ca="1" si="4"/>
        <v/>
      </c>
      <c r="D32" s="15" t="str">
        <f t="shared" ca="1" si="5"/>
        <v/>
      </c>
      <c r="E32" s="15" t="str">
        <f ca="1">IFERROR(YEAR(Tableau427101416172021242528[[#This Row],[Date]])&amp;"/"&amp;TEXT(Tableau427101416172021242528[[#This Row],[Date]],"mmmm"),"")</f>
        <v/>
      </c>
      <c r="F32" s="100">
        <f t="shared" ca="1" si="6"/>
        <v>0</v>
      </c>
      <c r="G32" s="15">
        <f>Tableau427101416172021242528[[#This Row],[/]]+Tableau427101416172021242528[[#This Row],[X]]</f>
        <v>0</v>
      </c>
      <c r="H32" s="15">
        <f t="shared" si="7"/>
        <v>0</v>
      </c>
      <c r="I32" s="15">
        <f t="shared" si="8"/>
        <v>0</v>
      </c>
      <c r="J32" s="15">
        <f t="shared" si="9"/>
        <v>0</v>
      </c>
      <c r="K32" s="15">
        <f t="shared" si="10"/>
        <v>0</v>
      </c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27"/>
      <c r="AR32" s="7">
        <f>IFERROR(IF(Tableau849131518192223262729[N° employer]="","",AR31+1),"")</f>
        <v>19</v>
      </c>
      <c r="AS32" s="7">
        <f>Décembre!B32</f>
        <v>0</v>
      </c>
      <c r="AT32" s="17" t="str">
        <f t="shared" ca="1" si="11"/>
        <v/>
      </c>
      <c r="AU32" s="18" t="str">
        <f t="shared" ca="1" si="12"/>
        <v/>
      </c>
      <c r="AV32" s="19" t="str">
        <f ca="1">IFERROR(YEAR(Tableau849131518192223262729[Date de paiement])&amp;"/"&amp;TEXT(Tableau849131518192223262729[Date de paiement],"mmmm"),"")</f>
        <v/>
      </c>
      <c r="AW32" s="20" t="str">
        <f t="shared" ca="1" si="13"/>
        <v/>
      </c>
      <c r="AX32" s="19" t="str">
        <f ca="1">IFERROR(IF(OFFSET($AS32,-1,0)=$AS32,OFFSET(AX32,-1,0),INDEX(Mois_Décembre_Totale,MATCH($AS32,Tableau427101416172021242528[N°],0))),"")</f>
        <v/>
      </c>
      <c r="AY32" s="21" t="str">
        <f ca="1">IFERROR(SUM(Tableau849131518192223262729[Montant Journée]*Tableau849131518192223262729[Journée travaillée]),"")</f>
        <v/>
      </c>
      <c r="AZ32" s="21">
        <f t="shared" ca="1" si="14"/>
        <v>0</v>
      </c>
      <c r="BA32" s="28"/>
      <c r="BB32" s="25">
        <f ca="1">SUM(Tableau849131518192223262729[Total mensuel],-Tableau849131518192223262729[Acompte versé],-Tableau849131518192223262729[Salaire])</f>
        <v>0</v>
      </c>
      <c r="BC32" s="51">
        <f ca="1">SUMPRODUCT(Tableau8491315181922232627[TOTAL]*(Tableau8491315181922232627[Nom employer]=AT32)*((Tableau8491315181922232627[Paiement du mois]="2018/novembre")))</f>
        <v>0</v>
      </c>
      <c r="BD32" s="26">
        <f ca="1">IFERROR(SUM(Tableau849131518192223262729[[#This Row],[Restant dû]]+Tableau849131518192223262729[[#This Row],[Restant du mois dernier]]),"")</f>
        <v>0</v>
      </c>
    </row>
    <row r="33" spans="1:56" ht="20.149999999999999" customHeight="1" x14ac:dyDescent="0.35">
      <c r="A33" s="6" t="str">
        <f>IFERROR(IF(Tableau427101416172021242528[N°]="","",A32+1),"")</f>
        <v/>
      </c>
      <c r="B33" s="30"/>
      <c r="C33" s="16" t="str">
        <f t="shared" ca="1" si="4"/>
        <v/>
      </c>
      <c r="D33" s="15" t="str">
        <f t="shared" ca="1" si="5"/>
        <v/>
      </c>
      <c r="E33" s="15" t="str">
        <f ca="1">IFERROR(YEAR(Tableau427101416172021242528[[#This Row],[Date]])&amp;"/"&amp;TEXT(Tableau427101416172021242528[[#This Row],[Date]],"mmmm"),"")</f>
        <v/>
      </c>
      <c r="F33" s="100">
        <f t="shared" ca="1" si="6"/>
        <v>0</v>
      </c>
      <c r="G33" s="15">
        <f>Tableau427101416172021242528[[#This Row],[/]]+Tableau427101416172021242528[[#This Row],[X]]</f>
        <v>0</v>
      </c>
      <c r="H33" s="15">
        <f t="shared" si="7"/>
        <v>0</v>
      </c>
      <c r="I33" s="15">
        <f t="shared" si="8"/>
        <v>0</v>
      </c>
      <c r="J33" s="15">
        <f t="shared" si="9"/>
        <v>0</v>
      </c>
      <c r="K33" s="15">
        <f t="shared" si="10"/>
        <v>0</v>
      </c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27"/>
      <c r="AR33" s="7">
        <f>IFERROR(IF(Tableau849131518192223262729[N° employer]="","",AR32+1),"")</f>
        <v>20</v>
      </c>
      <c r="AS33" s="7">
        <f>Décembre!B33</f>
        <v>0</v>
      </c>
      <c r="AT33" s="17" t="str">
        <f t="shared" ca="1" si="11"/>
        <v/>
      </c>
      <c r="AU33" s="18" t="str">
        <f t="shared" ca="1" si="12"/>
        <v/>
      </c>
      <c r="AV33" s="19" t="str">
        <f ca="1">IFERROR(YEAR(Tableau849131518192223262729[Date de paiement])&amp;"/"&amp;TEXT(Tableau849131518192223262729[Date de paiement],"mmmm"),"")</f>
        <v/>
      </c>
      <c r="AW33" s="20" t="str">
        <f t="shared" ca="1" si="13"/>
        <v/>
      </c>
      <c r="AX33" s="19" t="str">
        <f ca="1">IFERROR(IF(OFFSET($AS33,-1,0)=$AS33,OFFSET(AX33,-1,0),INDEX(Mois_Décembre_Totale,MATCH($AS33,Tableau427101416172021242528[N°],0))),"")</f>
        <v/>
      </c>
      <c r="AY33" s="21" t="str">
        <f ca="1">IFERROR(SUM(Tableau849131518192223262729[Montant Journée]*Tableau849131518192223262729[Journée travaillée]),"")</f>
        <v/>
      </c>
      <c r="AZ33" s="21">
        <f t="shared" ca="1" si="14"/>
        <v>0</v>
      </c>
      <c r="BA33" s="28"/>
      <c r="BB33" s="25">
        <f ca="1">SUM(Tableau849131518192223262729[Total mensuel],-Tableau849131518192223262729[Acompte versé],-Tableau849131518192223262729[Salaire])</f>
        <v>0</v>
      </c>
      <c r="BC33" s="51">
        <f ca="1">SUMPRODUCT(Tableau8491315181922232627[TOTAL]*(Tableau8491315181922232627[Nom employer]=AT33)*((Tableau8491315181922232627[Paiement du mois]="2018/novembre")))</f>
        <v>0</v>
      </c>
      <c r="BD33" s="26">
        <f ca="1">IFERROR(SUM(Tableau849131518192223262729[[#This Row],[Restant dû]]+Tableau849131518192223262729[[#This Row],[Restant du mois dernier]]),"")</f>
        <v>0</v>
      </c>
    </row>
    <row r="34" spans="1:56" ht="20.149999999999999" customHeight="1" x14ac:dyDescent="0.35">
      <c r="A34" s="6" t="str">
        <f>IFERROR(IF(Tableau427101416172021242528[N°]="","",A33+1),"")</f>
        <v/>
      </c>
      <c r="B34" s="30"/>
      <c r="C34" s="16" t="str">
        <f t="shared" ca="1" si="4"/>
        <v/>
      </c>
      <c r="D34" s="15" t="str">
        <f t="shared" ca="1" si="5"/>
        <v/>
      </c>
      <c r="E34" s="15" t="str">
        <f ca="1">IFERROR(YEAR(Tableau427101416172021242528[[#This Row],[Date]])&amp;"/"&amp;TEXT(Tableau427101416172021242528[[#This Row],[Date]],"mmmm"),"")</f>
        <v/>
      </c>
      <c r="F34" s="100">
        <f t="shared" ca="1" si="6"/>
        <v>0</v>
      </c>
      <c r="G34" s="15">
        <f>Tableau427101416172021242528[[#This Row],[/]]+Tableau427101416172021242528[[#This Row],[X]]</f>
        <v>0</v>
      </c>
      <c r="H34" s="15">
        <f t="shared" si="7"/>
        <v>0</v>
      </c>
      <c r="I34" s="15">
        <f t="shared" si="8"/>
        <v>0</v>
      </c>
      <c r="J34" s="15">
        <f t="shared" si="9"/>
        <v>0</v>
      </c>
      <c r="K34" s="15">
        <f t="shared" si="10"/>
        <v>0</v>
      </c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27"/>
      <c r="AR34" s="7">
        <f>IFERROR(IF(Tableau849131518192223262729[N° employer]="","",AR33+1),"")</f>
        <v>21</v>
      </c>
      <c r="AS34" s="7">
        <f>Décembre!B34</f>
        <v>0</v>
      </c>
      <c r="AT34" s="17" t="str">
        <f t="shared" ca="1" si="11"/>
        <v/>
      </c>
      <c r="AU34" s="18" t="str">
        <f t="shared" ca="1" si="12"/>
        <v/>
      </c>
      <c r="AV34" s="19" t="str">
        <f ca="1">IFERROR(YEAR(Tableau849131518192223262729[Date de paiement])&amp;"/"&amp;TEXT(Tableau849131518192223262729[Date de paiement],"mmmm"),"")</f>
        <v/>
      </c>
      <c r="AW34" s="20" t="str">
        <f t="shared" ca="1" si="13"/>
        <v/>
      </c>
      <c r="AX34" s="19" t="str">
        <f ca="1">IFERROR(IF(OFFSET($AS34,-1,0)=$AS34,OFFSET(AX34,-1,0),INDEX(Mois_Décembre_Totale,MATCH($AS34,Tableau427101416172021242528[N°],0))),"")</f>
        <v/>
      </c>
      <c r="AY34" s="21" t="str">
        <f ca="1">IFERROR(SUM(Tableau849131518192223262729[Montant Journée]*Tableau849131518192223262729[Journée travaillée]),"")</f>
        <v/>
      </c>
      <c r="AZ34" s="21">
        <f t="shared" ca="1" si="14"/>
        <v>0</v>
      </c>
      <c r="BA34" s="28"/>
      <c r="BB34" s="25">
        <f ca="1">SUM(Tableau849131518192223262729[Total mensuel],-Tableau849131518192223262729[Acompte versé],-Tableau849131518192223262729[Salaire])</f>
        <v>0</v>
      </c>
      <c r="BC34" s="51">
        <f ca="1">SUMPRODUCT(Tableau8491315181922232627[TOTAL]*(Tableau8491315181922232627[Nom employer]=AT34)*((Tableau8491315181922232627[Paiement du mois]="2018/novembre")))</f>
        <v>0</v>
      </c>
      <c r="BD34" s="26">
        <f ca="1">IFERROR(SUM(Tableau849131518192223262729[[#This Row],[Restant dû]]+Tableau849131518192223262729[[#This Row],[Restant du mois dernier]]),"")</f>
        <v>0</v>
      </c>
    </row>
    <row r="35" spans="1:56" ht="20.149999999999999" customHeight="1" x14ac:dyDescent="0.35">
      <c r="A35" s="6" t="str">
        <f>IFERROR(IF(Tableau427101416172021242528[N°]="","",A34+1),"")</f>
        <v/>
      </c>
      <c r="B35" s="30"/>
      <c r="C35" s="16" t="str">
        <f t="shared" ca="1" si="4"/>
        <v/>
      </c>
      <c r="D35" s="15" t="str">
        <f t="shared" ca="1" si="5"/>
        <v/>
      </c>
      <c r="E35" s="15" t="str">
        <f ca="1">IFERROR(YEAR(Tableau427101416172021242528[[#This Row],[Date]])&amp;"/"&amp;TEXT(Tableau427101416172021242528[[#This Row],[Date]],"mmmm"),"")</f>
        <v/>
      </c>
      <c r="F35" s="100">
        <f t="shared" ca="1" si="6"/>
        <v>0</v>
      </c>
      <c r="G35" s="15">
        <f>Tableau427101416172021242528[[#This Row],[/]]+Tableau427101416172021242528[[#This Row],[X]]</f>
        <v>0</v>
      </c>
      <c r="H35" s="15">
        <f t="shared" si="7"/>
        <v>0</v>
      </c>
      <c r="I35" s="15">
        <f t="shared" si="8"/>
        <v>0</v>
      </c>
      <c r="J35" s="15">
        <f t="shared" si="9"/>
        <v>0</v>
      </c>
      <c r="K35" s="15">
        <f t="shared" si="10"/>
        <v>0</v>
      </c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27"/>
      <c r="AR35" s="7">
        <f>IFERROR(IF(Tableau849131518192223262729[N° employer]="","",AR34+1),"")</f>
        <v>22</v>
      </c>
      <c r="AS35" s="7">
        <f>Décembre!B35</f>
        <v>0</v>
      </c>
      <c r="AT35" s="17" t="str">
        <f t="shared" ca="1" si="11"/>
        <v/>
      </c>
      <c r="AU35" s="18" t="str">
        <f t="shared" ca="1" si="12"/>
        <v/>
      </c>
      <c r="AV35" s="19" t="str">
        <f ca="1">IFERROR(YEAR(Tableau849131518192223262729[Date de paiement])&amp;"/"&amp;TEXT(Tableau849131518192223262729[Date de paiement],"mmmm"),"")</f>
        <v/>
      </c>
      <c r="AW35" s="20" t="str">
        <f t="shared" ca="1" si="13"/>
        <v/>
      </c>
      <c r="AX35" s="19" t="str">
        <f ca="1">IFERROR(IF(OFFSET($AS35,-1,0)=$AS35,OFFSET(AX35,-1,0),INDEX(Mois_Décembre_Totale,MATCH($AS35,Tableau427101416172021242528[N°],0))),"")</f>
        <v/>
      </c>
      <c r="AY35" s="21" t="str">
        <f ca="1">IFERROR(SUM(Tableau849131518192223262729[Montant Journée]*Tableau849131518192223262729[Journée travaillée]),"")</f>
        <v/>
      </c>
      <c r="AZ35" s="21">
        <f t="shared" ca="1" si="14"/>
        <v>0</v>
      </c>
      <c r="BA35" s="28"/>
      <c r="BB35" s="25">
        <f ca="1">SUM(Tableau849131518192223262729[Total mensuel],-Tableau849131518192223262729[Acompte versé],-Tableau849131518192223262729[Salaire])</f>
        <v>0</v>
      </c>
      <c r="BC35" s="51">
        <f ca="1">SUMPRODUCT(Tableau8491315181922232627[TOTAL]*(Tableau8491315181922232627[Nom employer]=AT35)*((Tableau8491315181922232627[Paiement du mois]="2018/novembre")))</f>
        <v>0</v>
      </c>
      <c r="BD35" s="26">
        <f ca="1">IFERROR(SUM(Tableau849131518192223262729[[#This Row],[Restant dû]]+Tableau849131518192223262729[[#This Row],[Restant du mois dernier]]),"")</f>
        <v>0</v>
      </c>
    </row>
    <row r="36" spans="1:56" ht="20.149999999999999" customHeight="1" x14ac:dyDescent="0.35">
      <c r="A36" s="6" t="str">
        <f>IFERROR(IF(Tableau427101416172021242528[N°]="","",A35+1),"")</f>
        <v/>
      </c>
      <c r="B36" s="30"/>
      <c r="C36" s="16" t="str">
        <f t="shared" ca="1" si="4"/>
        <v/>
      </c>
      <c r="D36" s="15" t="str">
        <f t="shared" ca="1" si="5"/>
        <v/>
      </c>
      <c r="E36" s="15" t="str">
        <f ca="1">IFERROR(YEAR(Tableau427101416172021242528[[#This Row],[Date]])&amp;"/"&amp;TEXT(Tableau427101416172021242528[[#This Row],[Date]],"mmmm"),"")</f>
        <v/>
      </c>
      <c r="F36" s="100">
        <f t="shared" ca="1" si="6"/>
        <v>0</v>
      </c>
      <c r="G36" s="15">
        <f>Tableau427101416172021242528[[#This Row],[/]]+Tableau427101416172021242528[[#This Row],[X]]</f>
        <v>0</v>
      </c>
      <c r="H36" s="15">
        <f t="shared" si="7"/>
        <v>0</v>
      </c>
      <c r="I36" s="15">
        <f t="shared" si="8"/>
        <v>0</v>
      </c>
      <c r="J36" s="15">
        <f t="shared" si="9"/>
        <v>0</v>
      </c>
      <c r="K36" s="15">
        <f t="shared" si="10"/>
        <v>0</v>
      </c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27"/>
      <c r="AR36" s="7">
        <f>IFERROR(IF(Tableau849131518192223262729[N° employer]="","",AR35+1),"")</f>
        <v>23</v>
      </c>
      <c r="AS36" s="7">
        <f>Décembre!B36</f>
        <v>0</v>
      </c>
      <c r="AT36" s="17" t="str">
        <f t="shared" ca="1" si="11"/>
        <v/>
      </c>
      <c r="AU36" s="18" t="str">
        <f t="shared" ca="1" si="12"/>
        <v/>
      </c>
      <c r="AV36" s="19" t="str">
        <f ca="1">IFERROR(YEAR(Tableau849131518192223262729[Date de paiement])&amp;"/"&amp;TEXT(Tableau849131518192223262729[Date de paiement],"mmmm"),"")</f>
        <v/>
      </c>
      <c r="AW36" s="20" t="str">
        <f t="shared" ca="1" si="13"/>
        <v/>
      </c>
      <c r="AX36" s="19" t="str">
        <f ca="1">IFERROR(IF(OFFSET($AS36,-1,0)=$AS36,OFFSET(AX36,-1,0),INDEX(Mois_Décembre_Totale,MATCH($AS36,Tableau427101416172021242528[N°],0))),"")</f>
        <v/>
      </c>
      <c r="AY36" s="21" t="str">
        <f ca="1">IFERROR(SUM(Tableau849131518192223262729[Montant Journée]*Tableau849131518192223262729[Journée travaillée]),"")</f>
        <v/>
      </c>
      <c r="AZ36" s="21">
        <f t="shared" ca="1" si="14"/>
        <v>0</v>
      </c>
      <c r="BA36" s="28"/>
      <c r="BB36" s="25">
        <f ca="1">SUM(Tableau849131518192223262729[Total mensuel],-Tableau849131518192223262729[Acompte versé],-Tableau849131518192223262729[Salaire])</f>
        <v>0</v>
      </c>
      <c r="BC36" s="51">
        <f ca="1">SUMPRODUCT(Tableau8491315181922232627[TOTAL]*(Tableau8491315181922232627[Nom employer]=AT36)*((Tableau8491315181922232627[Paiement du mois]="2018/novembre")))</f>
        <v>0</v>
      </c>
      <c r="BD36" s="26">
        <f ca="1">IFERROR(SUM(Tableau849131518192223262729[[#This Row],[Restant dû]]+Tableau849131518192223262729[[#This Row],[Restant du mois dernier]]),"")</f>
        <v>0</v>
      </c>
    </row>
    <row r="37" spans="1:56" ht="20.149999999999999" customHeight="1" x14ac:dyDescent="0.35">
      <c r="A37" s="6" t="str">
        <f>IFERROR(IF(Tableau427101416172021242528[N°]="","",A36+1),"")</f>
        <v/>
      </c>
      <c r="B37" s="30"/>
      <c r="C37" s="16" t="str">
        <f t="shared" ca="1" si="4"/>
        <v/>
      </c>
      <c r="D37" s="15" t="str">
        <f t="shared" ca="1" si="5"/>
        <v/>
      </c>
      <c r="E37" s="15" t="str">
        <f ca="1">IFERROR(YEAR(Tableau427101416172021242528[[#This Row],[Date]])&amp;"/"&amp;TEXT(Tableau427101416172021242528[[#This Row],[Date]],"mmmm"),"")</f>
        <v/>
      </c>
      <c r="F37" s="100">
        <f t="shared" ca="1" si="6"/>
        <v>0</v>
      </c>
      <c r="G37" s="15">
        <f>Tableau427101416172021242528[[#This Row],[/]]+Tableau427101416172021242528[[#This Row],[X]]</f>
        <v>0</v>
      </c>
      <c r="H37" s="15">
        <f t="shared" si="7"/>
        <v>0</v>
      </c>
      <c r="I37" s="15">
        <f t="shared" si="8"/>
        <v>0</v>
      </c>
      <c r="J37" s="15">
        <f t="shared" si="9"/>
        <v>0</v>
      </c>
      <c r="K37" s="15">
        <f t="shared" si="10"/>
        <v>0</v>
      </c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27"/>
      <c r="AR37" s="7">
        <f>IFERROR(IF(Tableau849131518192223262729[N° employer]="","",AR36+1),"")</f>
        <v>24</v>
      </c>
      <c r="AS37" s="7">
        <f>Décembre!B37</f>
        <v>0</v>
      </c>
      <c r="AT37" s="17" t="str">
        <f t="shared" ca="1" si="11"/>
        <v/>
      </c>
      <c r="AU37" s="18" t="str">
        <f t="shared" ca="1" si="12"/>
        <v/>
      </c>
      <c r="AV37" s="19" t="str">
        <f ca="1">IFERROR(YEAR(Tableau849131518192223262729[Date de paiement])&amp;"/"&amp;TEXT(Tableau849131518192223262729[Date de paiement],"mmmm"),"")</f>
        <v/>
      </c>
      <c r="AW37" s="20" t="str">
        <f t="shared" ca="1" si="13"/>
        <v/>
      </c>
      <c r="AX37" s="19" t="str">
        <f ca="1">IFERROR(IF(OFFSET($AS37,-1,0)=$AS37,OFFSET(AX37,-1,0),INDEX(Mois_Décembre_Totale,MATCH($AS37,Tableau427101416172021242528[N°],0))),"")</f>
        <v/>
      </c>
      <c r="AY37" s="21" t="str">
        <f ca="1">IFERROR(SUM(Tableau849131518192223262729[Montant Journée]*Tableau849131518192223262729[Journée travaillée]),"")</f>
        <v/>
      </c>
      <c r="AZ37" s="21">
        <f t="shared" ca="1" si="14"/>
        <v>0</v>
      </c>
      <c r="BA37" s="28"/>
      <c r="BB37" s="25">
        <f ca="1">SUM(Tableau849131518192223262729[Total mensuel],-Tableau849131518192223262729[Acompte versé],-Tableau849131518192223262729[Salaire])</f>
        <v>0</v>
      </c>
      <c r="BC37" s="51">
        <f ca="1">SUMPRODUCT(Tableau8491315181922232627[TOTAL]*(Tableau8491315181922232627[Nom employer]=AT37)*((Tableau8491315181922232627[Paiement du mois]="2018/novembre")))</f>
        <v>0</v>
      </c>
      <c r="BD37" s="26">
        <f ca="1">IFERROR(SUM(Tableau849131518192223262729[[#This Row],[Restant dû]]+Tableau849131518192223262729[[#This Row],[Restant du mois dernier]]),"")</f>
        <v>0</v>
      </c>
    </row>
    <row r="38" spans="1:56" ht="20.149999999999999" customHeight="1" x14ac:dyDescent="0.35">
      <c r="A38" s="6" t="str">
        <f>IFERROR(IF(Tableau427101416172021242528[N°]="","",A37+1),"")</f>
        <v/>
      </c>
      <c r="B38" s="30"/>
      <c r="C38" s="16" t="str">
        <f t="shared" ca="1" si="4"/>
        <v/>
      </c>
      <c r="D38" s="15" t="str">
        <f t="shared" ca="1" si="5"/>
        <v/>
      </c>
      <c r="E38" s="15" t="str">
        <f ca="1">IFERROR(YEAR(Tableau427101416172021242528[[#This Row],[Date]])&amp;"/"&amp;TEXT(Tableau427101416172021242528[[#This Row],[Date]],"mmmm"),"")</f>
        <v/>
      </c>
      <c r="F38" s="100">
        <f t="shared" ca="1" si="6"/>
        <v>0</v>
      </c>
      <c r="G38" s="15">
        <f>Tableau427101416172021242528[[#This Row],[/]]+Tableau427101416172021242528[[#This Row],[X]]</f>
        <v>0</v>
      </c>
      <c r="H38" s="15">
        <f t="shared" si="7"/>
        <v>0</v>
      </c>
      <c r="I38" s="15">
        <f t="shared" si="8"/>
        <v>0</v>
      </c>
      <c r="J38" s="15">
        <f t="shared" si="9"/>
        <v>0</v>
      </c>
      <c r="K38" s="15">
        <f t="shared" si="10"/>
        <v>0</v>
      </c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27"/>
      <c r="AR38" s="7">
        <f>IFERROR(IF(Tableau849131518192223262729[N° employer]="","",AR37+1),"")</f>
        <v>25</v>
      </c>
      <c r="AS38" s="7">
        <f>Décembre!B38</f>
        <v>0</v>
      </c>
      <c r="AT38" s="17" t="str">
        <f t="shared" ca="1" si="11"/>
        <v/>
      </c>
      <c r="AU38" s="18" t="str">
        <f t="shared" ca="1" si="12"/>
        <v/>
      </c>
      <c r="AV38" s="19" t="str">
        <f ca="1">IFERROR(YEAR(Tableau849131518192223262729[Date de paiement])&amp;"/"&amp;TEXT(Tableau849131518192223262729[Date de paiement],"mmmm"),"")</f>
        <v/>
      </c>
      <c r="AW38" s="20" t="str">
        <f t="shared" ca="1" si="13"/>
        <v/>
      </c>
      <c r="AX38" s="19" t="str">
        <f ca="1">IFERROR(IF(OFFSET($AS38,-1,0)=$AS38,OFFSET(AX38,-1,0),INDEX(Mois_Décembre_Totale,MATCH($AS38,Tableau427101416172021242528[N°],0))),"")</f>
        <v/>
      </c>
      <c r="AY38" s="21" t="str">
        <f ca="1">IFERROR(SUM(Tableau849131518192223262729[Montant Journée]*Tableau849131518192223262729[Journée travaillée]),"")</f>
        <v/>
      </c>
      <c r="AZ38" s="21">
        <f t="shared" ca="1" si="14"/>
        <v>0</v>
      </c>
      <c r="BA38" s="28"/>
      <c r="BB38" s="25">
        <f ca="1">SUM(Tableau849131518192223262729[Total mensuel],-Tableau849131518192223262729[Acompte versé],-Tableau849131518192223262729[Salaire])</f>
        <v>0</v>
      </c>
      <c r="BC38" s="51">
        <f ca="1">SUMPRODUCT(Tableau8491315181922232627[TOTAL]*(Tableau8491315181922232627[Nom employer]=AT38)*((Tableau8491315181922232627[Paiement du mois]="2018/novembre")))</f>
        <v>0</v>
      </c>
      <c r="BD38" s="26">
        <f ca="1">IFERROR(SUM(Tableau849131518192223262729[[#This Row],[Restant dû]]+Tableau849131518192223262729[[#This Row],[Restant du mois dernier]]),"")</f>
        <v>0</v>
      </c>
    </row>
    <row r="39" spans="1:56" ht="20.149999999999999" customHeight="1" x14ac:dyDescent="0.35">
      <c r="A39" s="6" t="str">
        <f>IFERROR(IF(Tableau427101416172021242528[N°]="","",A38+1),"")</f>
        <v/>
      </c>
      <c r="B39" s="30"/>
      <c r="C39" s="16" t="str">
        <f t="shared" ca="1" si="4"/>
        <v/>
      </c>
      <c r="D39" s="15" t="str">
        <f t="shared" ca="1" si="5"/>
        <v/>
      </c>
      <c r="E39" s="15" t="str">
        <f ca="1">IFERROR(YEAR(Tableau427101416172021242528[[#This Row],[Date]])&amp;"/"&amp;TEXT(Tableau427101416172021242528[[#This Row],[Date]],"mmmm"),"")</f>
        <v/>
      </c>
      <c r="F39" s="100">
        <f t="shared" ca="1" si="6"/>
        <v>0</v>
      </c>
      <c r="G39" s="15">
        <f>Tableau427101416172021242528[[#This Row],[/]]+Tableau427101416172021242528[[#This Row],[X]]</f>
        <v>0</v>
      </c>
      <c r="H39" s="15">
        <f t="shared" si="7"/>
        <v>0</v>
      </c>
      <c r="I39" s="15">
        <f t="shared" si="8"/>
        <v>0</v>
      </c>
      <c r="J39" s="15">
        <f t="shared" si="9"/>
        <v>0</v>
      </c>
      <c r="K39" s="15">
        <f t="shared" si="10"/>
        <v>0</v>
      </c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27"/>
      <c r="AR39" s="7">
        <f>IFERROR(IF(Tableau849131518192223262729[N° employer]="","",AR38+1),"")</f>
        <v>26</v>
      </c>
      <c r="AS39" s="7">
        <f>Décembre!B39</f>
        <v>0</v>
      </c>
      <c r="AT39" s="17" t="str">
        <f t="shared" ca="1" si="11"/>
        <v/>
      </c>
      <c r="AU39" s="18" t="str">
        <f t="shared" ca="1" si="12"/>
        <v/>
      </c>
      <c r="AV39" s="19" t="str">
        <f ca="1">IFERROR(YEAR(Tableau849131518192223262729[Date de paiement])&amp;"/"&amp;TEXT(Tableau849131518192223262729[Date de paiement],"mmmm"),"")</f>
        <v/>
      </c>
      <c r="AW39" s="20" t="str">
        <f t="shared" ca="1" si="13"/>
        <v/>
      </c>
      <c r="AX39" s="19" t="str">
        <f ca="1">IFERROR(IF(OFFSET($AS39,-1,0)=$AS39,OFFSET(AX39,-1,0),INDEX(Mois_Décembre_Totale,MATCH($AS39,Tableau427101416172021242528[N°],0))),"")</f>
        <v/>
      </c>
      <c r="AY39" s="21" t="str">
        <f ca="1">IFERROR(SUM(Tableau849131518192223262729[Montant Journée]*Tableau849131518192223262729[Journée travaillée]),"")</f>
        <v/>
      </c>
      <c r="AZ39" s="21">
        <f t="shared" ca="1" si="14"/>
        <v>0</v>
      </c>
      <c r="BA39" s="28"/>
      <c r="BB39" s="25">
        <f ca="1">SUM(Tableau849131518192223262729[Total mensuel],-Tableau849131518192223262729[Acompte versé],-Tableau849131518192223262729[Salaire])</f>
        <v>0</v>
      </c>
      <c r="BC39" s="51">
        <f ca="1">SUMPRODUCT(Tableau8491315181922232627[TOTAL]*(Tableau8491315181922232627[Nom employer]=AT39)*((Tableau8491315181922232627[Paiement du mois]="2018/novembre")))</f>
        <v>0</v>
      </c>
      <c r="BD39" s="26">
        <f ca="1">IFERROR(SUM(Tableau849131518192223262729[[#This Row],[Restant dû]]+Tableau849131518192223262729[[#This Row],[Restant du mois dernier]]),"")</f>
        <v>0</v>
      </c>
    </row>
    <row r="40" spans="1:56" ht="20.149999999999999" customHeight="1" x14ac:dyDescent="0.35">
      <c r="A40" s="6" t="str">
        <f>IFERROR(IF(Tableau427101416172021242528[N°]="","",A39+1),"")</f>
        <v/>
      </c>
      <c r="B40" s="30"/>
      <c r="C40" s="16" t="str">
        <f t="shared" ca="1" si="4"/>
        <v/>
      </c>
      <c r="D40" s="15" t="str">
        <f t="shared" ca="1" si="5"/>
        <v/>
      </c>
      <c r="E40" s="15" t="str">
        <f ca="1">IFERROR(YEAR(Tableau427101416172021242528[[#This Row],[Date]])&amp;"/"&amp;TEXT(Tableau427101416172021242528[[#This Row],[Date]],"mmmm"),"")</f>
        <v/>
      </c>
      <c r="F40" s="100">
        <f t="shared" ca="1" si="6"/>
        <v>0</v>
      </c>
      <c r="G40" s="15">
        <f>Tableau427101416172021242528[[#This Row],[/]]+Tableau427101416172021242528[[#This Row],[X]]</f>
        <v>0</v>
      </c>
      <c r="H40" s="15">
        <f t="shared" si="7"/>
        <v>0</v>
      </c>
      <c r="I40" s="15">
        <f t="shared" si="8"/>
        <v>0</v>
      </c>
      <c r="J40" s="15">
        <f t="shared" si="9"/>
        <v>0</v>
      </c>
      <c r="K40" s="15">
        <f t="shared" si="10"/>
        <v>0</v>
      </c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27"/>
      <c r="AR40" s="7">
        <f>IFERROR(IF(Tableau849131518192223262729[N° employer]="","",AR39+1),"")</f>
        <v>27</v>
      </c>
      <c r="AS40" s="7">
        <f>Décembre!B40</f>
        <v>0</v>
      </c>
      <c r="AT40" s="17" t="str">
        <f t="shared" ca="1" si="11"/>
        <v/>
      </c>
      <c r="AU40" s="18" t="str">
        <f t="shared" ca="1" si="12"/>
        <v/>
      </c>
      <c r="AV40" s="19" t="str">
        <f ca="1">IFERROR(YEAR(Tableau849131518192223262729[Date de paiement])&amp;"/"&amp;TEXT(Tableau849131518192223262729[Date de paiement],"mmmm"),"")</f>
        <v/>
      </c>
      <c r="AW40" s="20" t="str">
        <f t="shared" ca="1" si="13"/>
        <v/>
      </c>
      <c r="AX40" s="19" t="str">
        <f ca="1">IFERROR(IF(OFFSET($AS40,-1,0)=$AS40,OFFSET(AX40,-1,0),INDEX(Mois_Décembre_Totale,MATCH($AS40,Tableau427101416172021242528[N°],0))),"")</f>
        <v/>
      </c>
      <c r="AY40" s="21" t="str">
        <f ca="1">IFERROR(SUM(Tableau849131518192223262729[Montant Journée]*Tableau849131518192223262729[Journée travaillée]),"")</f>
        <v/>
      </c>
      <c r="AZ40" s="21">
        <f t="shared" ca="1" si="14"/>
        <v>0</v>
      </c>
      <c r="BA40" s="28"/>
      <c r="BB40" s="25">
        <f ca="1">SUM(Tableau849131518192223262729[Total mensuel],-Tableau849131518192223262729[Acompte versé],-Tableau849131518192223262729[Salaire])</f>
        <v>0</v>
      </c>
      <c r="BC40" s="51">
        <f ca="1">SUMPRODUCT(Tableau8491315181922232627[TOTAL]*(Tableau8491315181922232627[Nom employer]=AT40)*((Tableau8491315181922232627[Paiement du mois]="2018/novembre")))</f>
        <v>0</v>
      </c>
      <c r="BD40" s="26">
        <f ca="1">IFERROR(SUM(Tableau849131518192223262729[[#This Row],[Restant dû]]+Tableau849131518192223262729[[#This Row],[Restant du mois dernier]]),"")</f>
        <v>0</v>
      </c>
    </row>
    <row r="41" spans="1:56" ht="20.149999999999999" customHeight="1" x14ac:dyDescent="0.35">
      <c r="A41" s="6" t="str">
        <f>IFERROR(IF(Tableau427101416172021242528[N°]="","",A40+1),"")</f>
        <v/>
      </c>
      <c r="B41" s="30"/>
      <c r="C41" s="16" t="str">
        <f t="shared" ca="1" si="4"/>
        <v/>
      </c>
      <c r="D41" s="15" t="str">
        <f t="shared" ca="1" si="5"/>
        <v/>
      </c>
      <c r="E41" s="15" t="str">
        <f ca="1">IFERROR(YEAR(Tableau427101416172021242528[[#This Row],[Date]])&amp;"/"&amp;TEXT(Tableau427101416172021242528[[#This Row],[Date]],"mmmm"),"")</f>
        <v/>
      </c>
      <c r="F41" s="100">
        <f t="shared" ca="1" si="6"/>
        <v>0</v>
      </c>
      <c r="G41" s="15">
        <f>Tableau427101416172021242528[[#This Row],[/]]+Tableau427101416172021242528[[#This Row],[X]]</f>
        <v>0</v>
      </c>
      <c r="H41" s="15">
        <f t="shared" si="7"/>
        <v>0</v>
      </c>
      <c r="I41" s="15">
        <f t="shared" si="8"/>
        <v>0</v>
      </c>
      <c r="J41" s="15">
        <f t="shared" si="9"/>
        <v>0</v>
      </c>
      <c r="K41" s="15">
        <f t="shared" si="10"/>
        <v>0</v>
      </c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27"/>
      <c r="AR41" s="7">
        <f>IFERROR(IF(Tableau849131518192223262729[N° employer]="","",AR40+1),"")</f>
        <v>28</v>
      </c>
      <c r="AS41" s="7">
        <f>Décembre!B41</f>
        <v>0</v>
      </c>
      <c r="AT41" s="17" t="str">
        <f t="shared" ca="1" si="11"/>
        <v/>
      </c>
      <c r="AU41" s="18" t="str">
        <f t="shared" ca="1" si="12"/>
        <v/>
      </c>
      <c r="AV41" s="19" t="str">
        <f ca="1">IFERROR(YEAR(Tableau849131518192223262729[Date de paiement])&amp;"/"&amp;TEXT(Tableau849131518192223262729[Date de paiement],"mmmm"),"")</f>
        <v/>
      </c>
      <c r="AW41" s="20" t="str">
        <f t="shared" ca="1" si="13"/>
        <v/>
      </c>
      <c r="AX41" s="19" t="str">
        <f ca="1">IFERROR(IF(OFFSET($AS41,-1,0)=$AS41,OFFSET(AX41,-1,0),INDEX(Mois_Décembre_Totale,MATCH($AS41,Tableau427101416172021242528[N°],0))),"")</f>
        <v/>
      </c>
      <c r="AY41" s="21" t="str">
        <f ca="1">IFERROR(SUM(Tableau849131518192223262729[Montant Journée]*Tableau849131518192223262729[Journée travaillée]),"")</f>
        <v/>
      </c>
      <c r="AZ41" s="21">
        <f t="shared" ca="1" si="14"/>
        <v>0</v>
      </c>
      <c r="BA41" s="28"/>
      <c r="BB41" s="25">
        <f ca="1">SUM(Tableau849131518192223262729[Total mensuel],-Tableau849131518192223262729[Acompte versé],-Tableau849131518192223262729[Salaire])</f>
        <v>0</v>
      </c>
      <c r="BC41" s="51">
        <f ca="1">SUMPRODUCT(Tableau8491315181922232627[TOTAL]*(Tableau8491315181922232627[Nom employer]=AT41)*((Tableau8491315181922232627[Paiement du mois]="2018/novembre")))</f>
        <v>0</v>
      </c>
      <c r="BD41" s="26">
        <f ca="1">IFERROR(SUM(Tableau849131518192223262729[[#This Row],[Restant dû]]+Tableau849131518192223262729[[#This Row],[Restant du mois dernier]]),"")</f>
        <v>0</v>
      </c>
    </row>
    <row r="42" spans="1:56" ht="20.149999999999999" customHeight="1" x14ac:dyDescent="0.35">
      <c r="A42" s="6" t="str">
        <f>IFERROR(IF(Tableau427101416172021242528[N°]="","",A41+1),"")</f>
        <v/>
      </c>
      <c r="B42" s="30"/>
      <c r="C42" s="16" t="str">
        <f t="shared" ca="1" si="4"/>
        <v/>
      </c>
      <c r="D42" s="15" t="str">
        <f t="shared" ca="1" si="5"/>
        <v/>
      </c>
      <c r="E42" s="15" t="str">
        <f ca="1">IFERROR(YEAR(Tableau427101416172021242528[[#This Row],[Date]])&amp;"/"&amp;TEXT(Tableau427101416172021242528[[#This Row],[Date]],"mmmm"),"")</f>
        <v/>
      </c>
      <c r="F42" s="100">
        <f t="shared" ca="1" si="6"/>
        <v>0</v>
      </c>
      <c r="G42" s="15">
        <f>Tableau427101416172021242528[[#This Row],[/]]+Tableau427101416172021242528[[#This Row],[X]]</f>
        <v>0</v>
      </c>
      <c r="H42" s="15">
        <f t="shared" si="7"/>
        <v>0</v>
      </c>
      <c r="I42" s="15">
        <f t="shared" si="8"/>
        <v>0</v>
      </c>
      <c r="J42" s="15">
        <f t="shared" si="9"/>
        <v>0</v>
      </c>
      <c r="K42" s="15">
        <f t="shared" si="10"/>
        <v>0</v>
      </c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27"/>
      <c r="AR42" s="7">
        <f>IFERROR(IF(Tableau849131518192223262729[N° employer]="","",AR41+1),"")</f>
        <v>29</v>
      </c>
      <c r="AS42" s="7">
        <f>Décembre!B42</f>
        <v>0</v>
      </c>
      <c r="AT42" s="17" t="str">
        <f t="shared" ca="1" si="11"/>
        <v/>
      </c>
      <c r="AU42" s="18" t="str">
        <f t="shared" ca="1" si="12"/>
        <v/>
      </c>
      <c r="AV42" s="19" t="str">
        <f ca="1">IFERROR(YEAR(Tableau849131518192223262729[Date de paiement])&amp;"/"&amp;TEXT(Tableau849131518192223262729[Date de paiement],"mmmm"),"")</f>
        <v/>
      </c>
      <c r="AW42" s="20" t="str">
        <f t="shared" ca="1" si="13"/>
        <v/>
      </c>
      <c r="AX42" s="19" t="str">
        <f ca="1">IFERROR(IF(OFFSET($AS42,-1,0)=$AS42,OFFSET(AX42,-1,0),INDEX(Mois_Décembre_Totale,MATCH($AS42,Tableau427101416172021242528[N°],0))),"")</f>
        <v/>
      </c>
      <c r="AY42" s="21" t="str">
        <f ca="1">IFERROR(SUM(Tableau849131518192223262729[Montant Journée]*Tableau849131518192223262729[Journée travaillée]),"")</f>
        <v/>
      </c>
      <c r="AZ42" s="21">
        <f t="shared" ca="1" si="14"/>
        <v>0</v>
      </c>
      <c r="BA42" s="28"/>
      <c r="BB42" s="25">
        <f ca="1">SUM(Tableau849131518192223262729[Total mensuel],-Tableau849131518192223262729[Acompte versé],-Tableau849131518192223262729[Salaire])</f>
        <v>0</v>
      </c>
      <c r="BC42" s="51">
        <f ca="1">SUMPRODUCT(Tableau8491315181922232627[TOTAL]*(Tableau8491315181922232627[Nom employer]=AT42)*((Tableau8491315181922232627[Paiement du mois]="2018/novembre")))</f>
        <v>0</v>
      </c>
      <c r="BD42" s="26">
        <f ca="1">IFERROR(SUM(Tableau849131518192223262729[[#This Row],[Restant dû]]+Tableau849131518192223262729[[#This Row],[Restant du mois dernier]]),"")</f>
        <v>0</v>
      </c>
    </row>
    <row r="43" spans="1:56" ht="20.149999999999999" customHeight="1" x14ac:dyDescent="0.35">
      <c r="A43" s="6" t="str">
        <f>IFERROR(IF(Tableau427101416172021242528[N°]="","",A42+1),"")</f>
        <v/>
      </c>
      <c r="B43" s="30"/>
      <c r="C43" s="16" t="str">
        <f t="shared" ca="1" si="4"/>
        <v/>
      </c>
      <c r="D43" s="15" t="str">
        <f t="shared" ca="1" si="5"/>
        <v/>
      </c>
      <c r="E43" s="15" t="str">
        <f ca="1">IFERROR(YEAR(Tableau427101416172021242528[[#This Row],[Date]])&amp;"/"&amp;TEXT(Tableau427101416172021242528[[#This Row],[Date]],"mmmm"),"")</f>
        <v/>
      </c>
      <c r="F43" s="100">
        <f t="shared" ca="1" si="6"/>
        <v>0</v>
      </c>
      <c r="G43" s="15">
        <f>Tableau427101416172021242528[[#This Row],[/]]+Tableau427101416172021242528[[#This Row],[X]]</f>
        <v>0</v>
      </c>
      <c r="H43" s="15">
        <f t="shared" si="7"/>
        <v>0</v>
      </c>
      <c r="I43" s="15">
        <f t="shared" si="8"/>
        <v>0</v>
      </c>
      <c r="J43" s="15">
        <f t="shared" si="9"/>
        <v>0</v>
      </c>
      <c r="K43" s="15">
        <f t="shared" si="10"/>
        <v>0</v>
      </c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27"/>
      <c r="AR43" s="7">
        <f>IFERROR(IF(Tableau849131518192223262729[N° employer]="","",AR42+1),"")</f>
        <v>30</v>
      </c>
      <c r="AS43" s="7">
        <f>Décembre!B43</f>
        <v>0</v>
      </c>
      <c r="AT43" s="17" t="str">
        <f t="shared" ca="1" si="11"/>
        <v/>
      </c>
      <c r="AU43" s="18" t="str">
        <f t="shared" ca="1" si="12"/>
        <v/>
      </c>
      <c r="AV43" s="19" t="str">
        <f ca="1">IFERROR(YEAR(Tableau849131518192223262729[Date de paiement])&amp;"/"&amp;TEXT(Tableau849131518192223262729[Date de paiement],"mmmm"),"")</f>
        <v/>
      </c>
      <c r="AW43" s="20" t="str">
        <f t="shared" ca="1" si="13"/>
        <v/>
      </c>
      <c r="AX43" s="19" t="str">
        <f ca="1">IFERROR(IF(OFFSET($AS43,-1,0)=$AS43,OFFSET(AX43,-1,0),INDEX(Mois_Décembre_Totale,MATCH($AS43,Tableau427101416172021242528[N°],0))),"")</f>
        <v/>
      </c>
      <c r="AY43" s="21" t="str">
        <f ca="1">IFERROR(SUM(Tableau849131518192223262729[Montant Journée]*Tableau849131518192223262729[Journée travaillée]),"")</f>
        <v/>
      </c>
      <c r="AZ43" s="21">
        <f t="shared" ca="1" si="14"/>
        <v>0</v>
      </c>
      <c r="BA43" s="28"/>
      <c r="BB43" s="25">
        <f ca="1">SUM(Tableau849131518192223262729[Total mensuel],-Tableau849131518192223262729[Acompte versé],-Tableau849131518192223262729[Salaire])</f>
        <v>0</v>
      </c>
      <c r="BC43" s="51">
        <f ca="1">SUMPRODUCT(Tableau8491315181922232627[TOTAL]*(Tableau8491315181922232627[Nom employer]=AT43)*((Tableau8491315181922232627[Paiement du mois]="2018/novembre")))</f>
        <v>0</v>
      </c>
      <c r="BD43" s="26">
        <f ca="1">IFERROR(SUM(Tableau849131518192223262729[[#This Row],[Restant dû]]+Tableau849131518192223262729[[#This Row],[Restant du mois dernier]]),"")</f>
        <v>0</v>
      </c>
    </row>
  </sheetData>
  <sheetProtection algorithmName="SHA-512" hashValue="1Ef6in2LifsCeuhQFrjHesZwXUNTrHCcGtlOvgzrbvWAFNn6sSOQ1+E7UUTelZBV1cGaWw20tR/2AvBRQ7Vb0Q==" saltValue="9qs6b0r5mlxabteQvqlcXQ==" spinCount="100000" sheet="1" objects="1" scenarios="1"/>
  <protectedRanges>
    <protectedRange password="CC29" sqref="C14:C15" name="janvier_11"/>
    <protectedRange password="CC29" sqref="D14:D15" name="janvier_1_9"/>
    <protectedRange password="CC29" sqref="F14:F43" name="janvier_2_9"/>
  </protectedRanges>
  <mergeCells count="2">
    <mergeCell ref="L7:AP10"/>
    <mergeCell ref="K6:K10"/>
  </mergeCells>
  <conditionalFormatting sqref="L6:AP6">
    <cfRule type="cellIs" dxfId="37" priority="7" operator="equal">
      <formula>$A$7</formula>
    </cfRule>
  </conditionalFormatting>
  <conditionalFormatting sqref="L12:AP13">
    <cfRule type="cellIs" dxfId="36" priority="6" operator="equal">
      <formula>$A$7</formula>
    </cfRule>
  </conditionalFormatting>
  <conditionalFormatting sqref="L14:AP43">
    <cfRule type="cellIs" dxfId="35" priority="2" operator="equal">
      <formula>"INT"</formula>
    </cfRule>
    <cfRule type="cellIs" dxfId="34" priority="3" operator="equal">
      <formula>"X"</formula>
    </cfRule>
    <cfRule type="cellIs" dxfId="33" priority="4" operator="equal">
      <formula>"/"</formula>
    </cfRule>
    <cfRule type="cellIs" dxfId="32" priority="5" operator="equal">
      <formula>"ABS"</formula>
    </cfRule>
  </conditionalFormatting>
  <conditionalFormatting sqref="BD14:BD43">
    <cfRule type="cellIs" dxfId="31" priority="1" operator="lessThan">
      <formula>0</formula>
    </cfRule>
  </conditionalFormatting>
  <conditionalFormatting sqref="L13:AP43">
    <cfRule type="expression" dxfId="30" priority="8">
      <formula>OR(WEEKDAY(L$13,3)=5,WEEKDAY(L$13,3)=6)</formula>
    </cfRule>
  </conditionalFormatting>
  <dataValidations count="3">
    <dataValidation type="list" allowBlank="1" showInputMessage="1" showErrorMessage="1" sqref="L14:AP43" xr:uid="{00000000-0002-0000-0100-000003000000}">
      <formula1>"X,/,ABS,INT"</formula1>
    </dataValidation>
    <dataValidation type="list" allowBlank="1" showInputMessage="1" showErrorMessage="1" sqref="B14:B43" xr:uid="{00000000-0002-0000-0100-000002000000}">
      <formula1>config_Colonne_N_</formula1>
    </dataValidation>
    <dataValidation allowBlank="1" showInputMessage="1" sqref="C14:C43" xr:uid="{00000000-0002-0000-0100-000001000000}"/>
  </dataValidations>
  <pageMargins left="0.7" right="0.7" top="0.75" bottom="0.75" header="0.3" footer="0.3"/>
  <tableParts count="2">
    <tablePart r:id="rId1"/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" id="{19DBC1E8-2851-4FB4-9C77-E942A48AD4B4}">
            <xm:f>L$463=VLOOKUP(L$463,'Note des journées'!$D$4:$E$20,1,0)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m:sqref>L13:AP13</xm:sqref>
        </x14:conditionalFormatting>
        <x14:conditionalFormatting xmlns:xm="http://schemas.microsoft.com/office/excel/2006/main">
          <x14:cfRule type="expression" priority="10" id="{16FA88C5-6C9B-4161-98D2-2201FA646D73}">
            <xm:f>L$463=VLOOKUP(L$463,'Note des journées'!$D$4:$E$20,1,0)</xm:f>
            <x14:dxf>
              <font>
                <b/>
                <i val="0"/>
                <color theme="0"/>
              </font>
              <fill>
                <patternFill>
                  <bgColor rgb="FFC00000"/>
                </patternFill>
              </fill>
            </x14:dxf>
          </x14:cfRule>
          <xm:sqref>L14:AP43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>
    <tabColor rgb="FF002060"/>
  </sheetPr>
  <dimension ref="A1:BD565"/>
  <sheetViews>
    <sheetView showGridLines="0" showRowColHeaders="0" showZeros="0" topLeftCell="A6" zoomScaleNormal="100" workbookViewId="0">
      <pane xSplit="5" ySplit="1" topLeftCell="L7" activePane="bottomRight" state="frozen"/>
      <selection activeCell="F8" sqref="F8"/>
      <selection pane="topRight" activeCell="F8" sqref="F8"/>
      <selection pane="bottomLeft" activeCell="F8" sqref="F8"/>
      <selection pane="bottomRight" activeCell="F8" sqref="F8"/>
    </sheetView>
  </sheetViews>
  <sheetFormatPr baseColWidth="10" defaultColWidth="10.90625" defaultRowHeight="14.5" x14ac:dyDescent="0.35"/>
  <cols>
    <col min="1" max="1" width="4.54296875" style="27" customWidth="1"/>
    <col min="2" max="2" width="5.81640625" style="27" customWidth="1"/>
    <col min="3" max="3" width="20.81640625" style="27" customWidth="1"/>
    <col min="4" max="4" width="11.81640625" style="27" hidden="1" customWidth="1"/>
    <col min="5" max="5" width="8.7265625" style="27" hidden="1" customWidth="1"/>
    <col min="6" max="6" width="10.90625" style="27"/>
    <col min="7" max="7" width="7.36328125" style="27" customWidth="1"/>
    <col min="8" max="10" width="4.26953125" style="27" customWidth="1"/>
    <col min="11" max="40" width="4.7265625" style="27" customWidth="1"/>
    <col min="41" max="42" width="4.54296875" style="27" customWidth="1"/>
    <col min="43" max="43" width="10.90625" style="27"/>
    <col min="44" max="44" width="11.26953125" style="27" bestFit="1" customWidth="1"/>
    <col min="45" max="45" width="11.1796875" style="27" bestFit="1" customWidth="1"/>
    <col min="46" max="46" width="19.26953125" style="27" customWidth="1"/>
    <col min="47" max="47" width="15.90625" style="27" bestFit="1" customWidth="1"/>
    <col min="48" max="48" width="16" style="27" bestFit="1" customWidth="1"/>
    <col min="49" max="49" width="15.36328125" style="27" bestFit="1" customWidth="1"/>
    <col min="50" max="50" width="15.6328125" style="27" bestFit="1" customWidth="1"/>
    <col min="51" max="51" width="12.6328125" style="27" bestFit="1" customWidth="1"/>
    <col min="52" max="52" width="13.26953125" style="29" bestFit="1" customWidth="1"/>
    <col min="53" max="53" width="12.08984375" style="27" customWidth="1"/>
    <col min="54" max="54" width="9.90625" style="27" bestFit="1" customWidth="1"/>
    <col min="55" max="55" width="22.08984375" style="29" bestFit="1" customWidth="1"/>
    <col min="56" max="56" width="10.1796875" style="27" customWidth="1"/>
    <col min="57" max="16384" width="10.90625" style="27"/>
  </cols>
  <sheetData>
    <row r="1" spans="1:56" hidden="1" x14ac:dyDescent="0.35"/>
    <row r="2" spans="1:56" hidden="1" x14ac:dyDescent="0.35"/>
    <row r="3" spans="1:56" hidden="1" x14ac:dyDescent="0.35"/>
    <row r="4" spans="1:56" hidden="1" x14ac:dyDescent="0.35"/>
    <row r="5" spans="1:56" ht="53.15" hidden="1" customHeight="1" x14ac:dyDescent="0.35">
      <c r="C5" s="12">
        <v>1</v>
      </c>
    </row>
    <row r="6" spans="1:56" ht="65.150000000000006" customHeight="1" x14ac:dyDescent="0.35">
      <c r="A6" s="14">
        <f ca="1">TODAY()</f>
        <v>43286</v>
      </c>
      <c r="C6" s="74" t="s">
        <v>63</v>
      </c>
      <c r="L6" s="1">
        <f>DATE(C7,C5,1)</f>
        <v>43101</v>
      </c>
      <c r="M6" s="1">
        <f>IF(L6="","",IF(MONTH(L6+1)=$C$5,L6+1,""))</f>
        <v>43102</v>
      </c>
      <c r="N6" s="1">
        <f t="shared" ref="N6:AP6" si="0">IF(M6="","",IF(MONTH(M6+1)=$C$5,M6+1,""))</f>
        <v>43103</v>
      </c>
      <c r="O6" s="1">
        <f t="shared" si="0"/>
        <v>43104</v>
      </c>
      <c r="P6" s="1">
        <f t="shared" si="0"/>
        <v>43105</v>
      </c>
      <c r="Q6" s="1">
        <f t="shared" si="0"/>
        <v>43106</v>
      </c>
      <c r="R6" s="1">
        <f t="shared" si="0"/>
        <v>43107</v>
      </c>
      <c r="S6" s="1">
        <f t="shared" si="0"/>
        <v>43108</v>
      </c>
      <c r="T6" s="1">
        <f t="shared" si="0"/>
        <v>43109</v>
      </c>
      <c r="U6" s="1">
        <f t="shared" si="0"/>
        <v>43110</v>
      </c>
      <c r="V6" s="1">
        <f t="shared" si="0"/>
        <v>43111</v>
      </c>
      <c r="W6" s="1">
        <f t="shared" si="0"/>
        <v>43112</v>
      </c>
      <c r="X6" s="1">
        <f t="shared" si="0"/>
        <v>43113</v>
      </c>
      <c r="Y6" s="1">
        <f t="shared" si="0"/>
        <v>43114</v>
      </c>
      <c r="Z6" s="1">
        <f t="shared" si="0"/>
        <v>43115</v>
      </c>
      <c r="AA6" s="1">
        <f t="shared" si="0"/>
        <v>43116</v>
      </c>
      <c r="AB6" s="1">
        <f t="shared" si="0"/>
        <v>43117</v>
      </c>
      <c r="AC6" s="1">
        <f t="shared" si="0"/>
        <v>43118</v>
      </c>
      <c r="AD6" s="1">
        <f t="shared" si="0"/>
        <v>43119</v>
      </c>
      <c r="AE6" s="1">
        <f t="shared" si="0"/>
        <v>43120</v>
      </c>
      <c r="AF6" s="1">
        <f t="shared" si="0"/>
        <v>43121</v>
      </c>
      <c r="AG6" s="1">
        <f t="shared" si="0"/>
        <v>43122</v>
      </c>
      <c r="AH6" s="1">
        <f t="shared" si="0"/>
        <v>43123</v>
      </c>
      <c r="AI6" s="1">
        <f t="shared" si="0"/>
        <v>43124</v>
      </c>
      <c r="AJ6" s="1">
        <f t="shared" si="0"/>
        <v>43125</v>
      </c>
      <c r="AK6" s="1">
        <f t="shared" si="0"/>
        <v>43126</v>
      </c>
      <c r="AL6" s="1">
        <f t="shared" si="0"/>
        <v>43127</v>
      </c>
      <c r="AM6" s="1">
        <f t="shared" si="0"/>
        <v>43128</v>
      </c>
      <c r="AN6" s="1">
        <f>IF(AM6="","",IF(MONTH(AM6+1)=$C$5,AM6+1,""))</f>
        <v>43129</v>
      </c>
      <c r="AO6" s="1">
        <f t="shared" si="0"/>
        <v>43130</v>
      </c>
      <c r="AP6" s="1">
        <f t="shared" si="0"/>
        <v>43131</v>
      </c>
      <c r="AT6" s="52" t="s">
        <v>63</v>
      </c>
      <c r="AW6" s="52" t="s">
        <v>63</v>
      </c>
      <c r="BC6" s="52" t="s">
        <v>63</v>
      </c>
    </row>
    <row r="7" spans="1:56" ht="14.5" customHeight="1" x14ac:dyDescent="0.35">
      <c r="C7" s="13" t="s">
        <v>76</v>
      </c>
      <c r="K7" s="103" t="s">
        <v>35</v>
      </c>
      <c r="L7" s="104" t="str">
        <f>TEXT(L6,"Mmmm")</f>
        <v>janvier</v>
      </c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</row>
    <row r="8" spans="1:56" ht="14.5" customHeight="1" x14ac:dyDescent="0.35">
      <c r="K8" s="103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</row>
    <row r="9" spans="1:56" ht="14.5" customHeight="1" x14ac:dyDescent="0.35">
      <c r="K9" s="103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</row>
    <row r="10" spans="1:56" ht="14.5" customHeight="1" x14ac:dyDescent="0.35">
      <c r="K10" s="103"/>
      <c r="L10" s="105"/>
      <c r="M10" s="105"/>
      <c r="N10" s="105"/>
      <c r="O10" s="105"/>
      <c r="P10" s="105"/>
      <c r="Q10" s="105"/>
      <c r="R10" s="105"/>
      <c r="S10" s="105"/>
      <c r="T10" s="105"/>
      <c r="U10" s="105"/>
      <c r="V10" s="105"/>
      <c r="W10" s="105"/>
      <c r="X10" s="105"/>
      <c r="Y10" s="105"/>
      <c r="Z10" s="105"/>
      <c r="AA10" s="105"/>
      <c r="AB10" s="105"/>
      <c r="AC10" s="105"/>
      <c r="AD10" s="105"/>
      <c r="AE10" s="105"/>
      <c r="AF10" s="105"/>
      <c r="AG10" s="105"/>
      <c r="AH10" s="105"/>
      <c r="AI10" s="105"/>
      <c r="AJ10" s="105"/>
      <c r="AK10" s="105"/>
      <c r="AL10" s="105"/>
      <c r="AM10" s="105"/>
      <c r="AN10" s="105"/>
      <c r="AO10" s="105"/>
      <c r="AP10" s="105"/>
    </row>
    <row r="11" spans="1:56" ht="17.5" customHeight="1" thickBot="1" x14ac:dyDescent="0.4">
      <c r="K11" s="103"/>
      <c r="L11" s="2" t="str">
        <f t="shared" ref="L11:AP11" si="1">IFERROR(IF(L13,"S "&amp;_xlfn.ISOWEEKNUM(L6),""),"")</f>
        <v>S 1</v>
      </c>
      <c r="M11" s="2" t="str">
        <f t="shared" si="1"/>
        <v>S 1</v>
      </c>
      <c r="N11" s="2" t="str">
        <f t="shared" si="1"/>
        <v>S 1</v>
      </c>
      <c r="O11" s="2" t="str">
        <f t="shared" si="1"/>
        <v>S 1</v>
      </c>
      <c r="P11" s="2" t="str">
        <f t="shared" si="1"/>
        <v>S 1</v>
      </c>
      <c r="Q11" s="2" t="str">
        <f t="shared" si="1"/>
        <v>S 1</v>
      </c>
      <c r="R11" s="2" t="str">
        <f t="shared" si="1"/>
        <v>S 1</v>
      </c>
      <c r="S11" s="2" t="str">
        <f t="shared" si="1"/>
        <v>S 2</v>
      </c>
      <c r="T11" s="2" t="str">
        <f t="shared" si="1"/>
        <v>S 2</v>
      </c>
      <c r="U11" s="2" t="str">
        <f t="shared" si="1"/>
        <v>S 2</v>
      </c>
      <c r="V11" s="2" t="str">
        <f t="shared" si="1"/>
        <v>S 2</v>
      </c>
      <c r="W11" s="2" t="str">
        <f t="shared" si="1"/>
        <v>S 2</v>
      </c>
      <c r="X11" s="2" t="str">
        <f t="shared" si="1"/>
        <v>S 2</v>
      </c>
      <c r="Y11" s="2" t="str">
        <f t="shared" si="1"/>
        <v>S 2</v>
      </c>
      <c r="Z11" s="2" t="str">
        <f t="shared" si="1"/>
        <v>S 3</v>
      </c>
      <c r="AA11" s="2" t="str">
        <f t="shared" si="1"/>
        <v>S 3</v>
      </c>
      <c r="AB11" s="2" t="str">
        <f t="shared" si="1"/>
        <v>S 3</v>
      </c>
      <c r="AC11" s="2" t="str">
        <f t="shared" si="1"/>
        <v>S 3</v>
      </c>
      <c r="AD11" s="2" t="str">
        <f t="shared" si="1"/>
        <v>S 3</v>
      </c>
      <c r="AE11" s="2" t="str">
        <f t="shared" si="1"/>
        <v>S 3</v>
      </c>
      <c r="AF11" s="2" t="str">
        <f t="shared" si="1"/>
        <v>S 3</v>
      </c>
      <c r="AG11" s="2" t="str">
        <f t="shared" si="1"/>
        <v>S 4</v>
      </c>
      <c r="AH11" s="2" t="str">
        <f t="shared" si="1"/>
        <v>S 4</v>
      </c>
      <c r="AI11" s="2" t="str">
        <f t="shared" si="1"/>
        <v>S 4</v>
      </c>
      <c r="AJ11" s="2" t="str">
        <f t="shared" si="1"/>
        <v>S 4</v>
      </c>
      <c r="AK11" s="2" t="str">
        <f t="shared" si="1"/>
        <v>S 4</v>
      </c>
      <c r="AL11" s="2" t="str">
        <f t="shared" si="1"/>
        <v>S 4</v>
      </c>
      <c r="AM11" s="2" t="str">
        <f t="shared" si="1"/>
        <v>S 4</v>
      </c>
      <c r="AN11" s="2" t="str">
        <f t="shared" si="1"/>
        <v>S 5</v>
      </c>
      <c r="AO11" s="2" t="str">
        <f t="shared" si="1"/>
        <v>S 5</v>
      </c>
      <c r="AP11" s="42" t="str">
        <f t="shared" si="1"/>
        <v>S 5</v>
      </c>
    </row>
    <row r="12" spans="1:56" ht="18.649999999999999" customHeight="1" thickBot="1" x14ac:dyDescent="0.4">
      <c r="L12" s="3">
        <f t="shared" ref="L12:AL12" si="2">DAY(L6)</f>
        <v>1</v>
      </c>
      <c r="M12" s="3">
        <f t="shared" si="2"/>
        <v>2</v>
      </c>
      <c r="N12" s="3">
        <f t="shared" si="2"/>
        <v>3</v>
      </c>
      <c r="O12" s="3">
        <f t="shared" si="2"/>
        <v>4</v>
      </c>
      <c r="P12" s="3">
        <f t="shared" si="2"/>
        <v>5</v>
      </c>
      <c r="Q12" s="3">
        <f t="shared" si="2"/>
        <v>6</v>
      </c>
      <c r="R12" s="3">
        <f t="shared" si="2"/>
        <v>7</v>
      </c>
      <c r="S12" s="3">
        <f t="shared" si="2"/>
        <v>8</v>
      </c>
      <c r="T12" s="3">
        <f t="shared" si="2"/>
        <v>9</v>
      </c>
      <c r="U12" s="3">
        <f t="shared" si="2"/>
        <v>10</v>
      </c>
      <c r="V12" s="3">
        <f t="shared" si="2"/>
        <v>11</v>
      </c>
      <c r="W12" s="3">
        <f t="shared" si="2"/>
        <v>12</v>
      </c>
      <c r="X12" s="3">
        <f t="shared" si="2"/>
        <v>13</v>
      </c>
      <c r="Y12" s="3">
        <f t="shared" si="2"/>
        <v>14</v>
      </c>
      <c r="Z12" s="3">
        <f t="shared" si="2"/>
        <v>15</v>
      </c>
      <c r="AA12" s="3">
        <f t="shared" si="2"/>
        <v>16</v>
      </c>
      <c r="AB12" s="3">
        <f t="shared" si="2"/>
        <v>17</v>
      </c>
      <c r="AC12" s="3">
        <f t="shared" si="2"/>
        <v>18</v>
      </c>
      <c r="AD12" s="3">
        <f t="shared" si="2"/>
        <v>19</v>
      </c>
      <c r="AE12" s="3">
        <f t="shared" si="2"/>
        <v>20</v>
      </c>
      <c r="AF12" s="3">
        <f t="shared" si="2"/>
        <v>21</v>
      </c>
      <c r="AG12" s="3">
        <f t="shared" si="2"/>
        <v>22</v>
      </c>
      <c r="AH12" s="3">
        <f t="shared" si="2"/>
        <v>23</v>
      </c>
      <c r="AI12" s="3">
        <f t="shared" si="2"/>
        <v>24</v>
      </c>
      <c r="AJ12" s="3">
        <f t="shared" si="2"/>
        <v>25</v>
      </c>
      <c r="AK12" s="3">
        <f t="shared" si="2"/>
        <v>26</v>
      </c>
      <c r="AL12" s="3">
        <f t="shared" si="2"/>
        <v>27</v>
      </c>
      <c r="AM12" s="3">
        <f>IFERROR(DAY(AM6),"")</f>
        <v>28</v>
      </c>
      <c r="AN12" s="3">
        <f>IFERROR(DAY(AN6),"")</f>
        <v>29</v>
      </c>
      <c r="AO12" s="3">
        <f>IFERROR(DAY(AO6),"")</f>
        <v>30</v>
      </c>
      <c r="AP12" s="44">
        <f>IFERROR(DAY(AP6),"")</f>
        <v>31</v>
      </c>
    </row>
    <row r="13" spans="1:56" ht="20.149999999999999" customHeight="1" thickBot="1" x14ac:dyDescent="0.4">
      <c r="A13" s="27" t="s">
        <v>53</v>
      </c>
      <c r="B13" s="27" t="s">
        <v>0</v>
      </c>
      <c r="C13" s="27" t="s">
        <v>1</v>
      </c>
      <c r="D13" s="27" t="s">
        <v>2</v>
      </c>
      <c r="E13" s="27" t="s">
        <v>3</v>
      </c>
      <c r="F13" s="27" t="s">
        <v>4</v>
      </c>
      <c r="G13" s="29" t="s">
        <v>5</v>
      </c>
      <c r="H13" s="45" t="s">
        <v>60</v>
      </c>
      <c r="I13" s="46" t="s">
        <v>6</v>
      </c>
      <c r="J13" s="47" t="s">
        <v>58</v>
      </c>
      <c r="K13" s="48" t="s">
        <v>59</v>
      </c>
      <c r="L13" s="4">
        <f t="shared" ref="L13:AP13" si="3">IFERROR(WEEKDAY(L6),"")</f>
        <v>2</v>
      </c>
      <c r="M13" s="4">
        <f t="shared" si="3"/>
        <v>3</v>
      </c>
      <c r="N13" s="4">
        <f t="shared" si="3"/>
        <v>4</v>
      </c>
      <c r="O13" s="4">
        <f t="shared" si="3"/>
        <v>5</v>
      </c>
      <c r="P13" s="4">
        <f t="shared" si="3"/>
        <v>6</v>
      </c>
      <c r="Q13" s="4">
        <f t="shared" si="3"/>
        <v>7</v>
      </c>
      <c r="R13" s="4">
        <f t="shared" si="3"/>
        <v>1</v>
      </c>
      <c r="S13" s="4">
        <f t="shared" si="3"/>
        <v>2</v>
      </c>
      <c r="T13" s="4">
        <f t="shared" si="3"/>
        <v>3</v>
      </c>
      <c r="U13" s="4">
        <f t="shared" si="3"/>
        <v>4</v>
      </c>
      <c r="V13" s="4">
        <f t="shared" si="3"/>
        <v>5</v>
      </c>
      <c r="W13" s="4">
        <f t="shared" si="3"/>
        <v>6</v>
      </c>
      <c r="X13" s="4">
        <f t="shared" si="3"/>
        <v>7</v>
      </c>
      <c r="Y13" s="4">
        <f t="shared" si="3"/>
        <v>1</v>
      </c>
      <c r="Z13" s="4">
        <f t="shared" si="3"/>
        <v>2</v>
      </c>
      <c r="AA13" s="4">
        <f t="shared" si="3"/>
        <v>3</v>
      </c>
      <c r="AB13" s="4">
        <f t="shared" si="3"/>
        <v>4</v>
      </c>
      <c r="AC13" s="4">
        <f t="shared" si="3"/>
        <v>5</v>
      </c>
      <c r="AD13" s="4">
        <f t="shared" si="3"/>
        <v>6</v>
      </c>
      <c r="AE13" s="4">
        <f t="shared" si="3"/>
        <v>7</v>
      </c>
      <c r="AF13" s="4">
        <f t="shared" si="3"/>
        <v>1</v>
      </c>
      <c r="AG13" s="4">
        <f t="shared" si="3"/>
        <v>2</v>
      </c>
      <c r="AH13" s="4">
        <f t="shared" si="3"/>
        <v>3</v>
      </c>
      <c r="AI13" s="4">
        <f t="shared" si="3"/>
        <v>4</v>
      </c>
      <c r="AJ13" s="4">
        <f t="shared" si="3"/>
        <v>5</v>
      </c>
      <c r="AK13" s="4">
        <f t="shared" si="3"/>
        <v>6</v>
      </c>
      <c r="AL13" s="4">
        <f t="shared" si="3"/>
        <v>7</v>
      </c>
      <c r="AM13" s="4">
        <f t="shared" si="3"/>
        <v>1</v>
      </c>
      <c r="AN13" s="4">
        <f t="shared" si="3"/>
        <v>2</v>
      </c>
      <c r="AO13" s="4">
        <f t="shared" si="3"/>
        <v>3</v>
      </c>
      <c r="AP13" s="43">
        <f t="shared" si="3"/>
        <v>4</v>
      </c>
      <c r="AR13" s="16" t="s">
        <v>24</v>
      </c>
      <c r="AS13" s="16" t="s">
        <v>20</v>
      </c>
      <c r="AT13" s="16" t="s">
        <v>21</v>
      </c>
      <c r="AU13" s="16" t="s">
        <v>25</v>
      </c>
      <c r="AV13" s="16" t="s">
        <v>26</v>
      </c>
      <c r="AW13" s="16" t="s">
        <v>27</v>
      </c>
      <c r="AX13" s="16" t="s">
        <v>28</v>
      </c>
      <c r="AY13" s="16" t="s">
        <v>29</v>
      </c>
      <c r="AZ13" s="15" t="s">
        <v>30</v>
      </c>
      <c r="BA13" s="16" t="s">
        <v>31</v>
      </c>
      <c r="BB13" s="16" t="s">
        <v>57</v>
      </c>
      <c r="BC13" s="50" t="s">
        <v>55</v>
      </c>
      <c r="BD13" s="41" t="s">
        <v>56</v>
      </c>
    </row>
    <row r="14" spans="1:56" ht="20.149999999999999" customHeight="1" x14ac:dyDescent="0.35">
      <c r="A14" s="5" t="str">
        <f>IF(Tableau4[[#This Row],[N°]]="","",1)</f>
        <v/>
      </c>
      <c r="B14" s="30"/>
      <c r="C14" s="10" t="str">
        <f t="shared" ref="C14:C43" ca="1" si="4">IFERROR(IF(OFFSET($B14,-1,0)=$B14,OFFSET(C14,-1,0),INDEX(config_Colonne_Nom,MATCH($B14,config_Colonne_N_,0))),"")</f>
        <v/>
      </c>
      <c r="D14" s="11" t="str">
        <f t="shared" ref="D14:D43" ca="1" si="5">IF(C14="","",IF(D14&lt;"",D14,NOW()))</f>
        <v/>
      </c>
      <c r="E14" s="15" t="str">
        <f ca="1">IFERROR(YEAR(Tableau4[[#This Row],[Date]])&amp;"/"&amp;TEXT(Tableau4[[#This Row],[Date]],"mmmm"),"")</f>
        <v/>
      </c>
      <c r="F14" s="100">
        <f t="shared" ref="F14:F43" ca="1" si="6">SUMPRODUCT(Acompte_Colonne_Montant*(Acompte_Colonne_Nom_employer=C14)*((Acompte_Colonne_N__mois="2018/janvier")))</f>
        <v>0</v>
      </c>
      <c r="G14" s="15">
        <f>Tableau4[[#This Row],[/]]+Tableau4[[#This Row],[X]]</f>
        <v>0</v>
      </c>
      <c r="H14" s="15">
        <f>IFERROR(COUNTIF(L14:AP14,"INT"),"")</f>
        <v>0</v>
      </c>
      <c r="I14" s="15">
        <f>IFERROR(COUNTIF(L14:AP14,"ABS"),"")</f>
        <v>0</v>
      </c>
      <c r="J14" s="15">
        <f>COUNTIF(L14:AP14,"/")/2</f>
        <v>0</v>
      </c>
      <c r="K14" s="15">
        <f>COUNTIF(L14:AP14,"X")</f>
        <v>0</v>
      </c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R14" s="7">
        <f>IF(Tableau8[N° employer]="","",1)</f>
        <v>1</v>
      </c>
      <c r="AS14" s="7">
        <f>Janvier!B14</f>
        <v>0</v>
      </c>
      <c r="AT14" s="17" t="str">
        <f t="shared" ref="AT14:AT43" ca="1" si="7">IFERROR(IF(OFFSET($AS14,-1,0)=$AS14,OFFSET(AT14,-1,0),INDEX(config_Colonne_Nom,MATCH($AS14,config_Colonne_N_,0))),"")</f>
        <v/>
      </c>
      <c r="AU14" s="18" t="str">
        <f t="shared" ref="AU14:AU43" ca="1" si="8">IF(AT14="","",IF(AU14&lt;"",AU14,NOW()))</f>
        <v/>
      </c>
      <c r="AV14" s="19" t="str">
        <f ca="1">IFERROR(YEAR(Tableau8[Date de paiement])&amp;"/"&amp;TEXT(Tableau8[Date de paiement],"mmmm"),"")</f>
        <v/>
      </c>
      <c r="AW14" s="20" t="str">
        <f t="shared" ref="AW14:AW43" ca="1" si="9">IFERROR(IF(OFFSET($AS14,-1,0)=$AS14,OFFSET(AX14,-1,0),INDEX(config_Colonne_Montant_journee,MATCH($AS14,config_Colonne_N_,0))),"")</f>
        <v/>
      </c>
      <c r="AX14" s="19" t="str">
        <f ca="1">IFERROR(IF(OFFSET($AS14,-1,0)=$AS14,OFFSET(AX14,-1,0),INDEX(Mois_Janvier_Totale,MATCH($AS14,Tableau4[N°],0))),"")</f>
        <v/>
      </c>
      <c r="AY14" s="21" t="str">
        <f ca="1">IFERROR(SUM(Tableau8[Montant Journée]*Tableau8[Journée travaillée]),"")</f>
        <v/>
      </c>
      <c r="AZ14" s="21">
        <f t="shared" ref="AZ14:AZ43" ca="1" si="10">SUMPRODUCT(Acompte_Colonne_Montant*(Acompte_Colonne_Nom_employer=AT14)*((Acompte_Colonne_N__mois="2018/janvier")))</f>
        <v>0</v>
      </c>
      <c r="BA14" s="28"/>
      <c r="BB14" s="16">
        <f ca="1">SUM(Tableau8[[#This Row],[Total mensuel]],-Tableau8[[#This Row],[Acompte versé]],-Tableau8[[#This Row],[Salaire]])</f>
        <v>0</v>
      </c>
      <c r="BC14" s="51"/>
      <c r="BD14" s="25">
        <f ca="1">IFERROR(SUM(Tableau8[[#This Row],[Restant du]]+Tableau8[[#This Row],[Restant du mois en cours]]),"")</f>
        <v>0</v>
      </c>
    </row>
    <row r="15" spans="1:56" ht="20.149999999999999" customHeight="1" x14ac:dyDescent="0.35">
      <c r="A15" s="6" t="str">
        <f>IFERROR(IF(Tableau4[N°]="","",A14+1),"")</f>
        <v/>
      </c>
      <c r="B15" s="30"/>
      <c r="C15" s="10" t="str">
        <f t="shared" ca="1" si="4"/>
        <v/>
      </c>
      <c r="D15" s="11" t="str">
        <f t="shared" ca="1" si="5"/>
        <v/>
      </c>
      <c r="E15" s="15" t="str">
        <f ca="1">IFERROR(YEAR(Tableau4[[#This Row],[Date]])&amp;"/"&amp;TEXT(Tableau4[[#This Row],[Date]],"mmmm"),"")</f>
        <v/>
      </c>
      <c r="F15" s="100">
        <f t="shared" ca="1" si="6"/>
        <v>0</v>
      </c>
      <c r="G15" s="15">
        <f>Tableau4[[#This Row],[/]]+Tableau4[[#This Row],[X]]</f>
        <v>0</v>
      </c>
      <c r="H15" s="15">
        <f t="shared" ref="H15:H16" si="11">IFERROR(COUNTIF(L15:AP15,"INT"),"")</f>
        <v>0</v>
      </c>
      <c r="I15" s="15">
        <f t="shared" ref="I15:I16" si="12">IFERROR(COUNTIF(L15:AP15,"ABS"),"")</f>
        <v>0</v>
      </c>
      <c r="J15" s="15">
        <f t="shared" ref="J15:J16" si="13">COUNTIF(L15:AP15,"/")/2</f>
        <v>0</v>
      </c>
      <c r="K15" s="15">
        <f t="shared" ref="K15:K16" si="14">COUNTIF(L15:AP15,"X")</f>
        <v>0</v>
      </c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R15" s="7">
        <f>IFERROR(IF(Tableau8[N° employer]="","",AR14+1),"")</f>
        <v>2</v>
      </c>
      <c r="AS15" s="7">
        <f>Janvier!B15</f>
        <v>0</v>
      </c>
      <c r="AT15" s="17" t="str">
        <f t="shared" ca="1" si="7"/>
        <v/>
      </c>
      <c r="AU15" s="18" t="str">
        <f t="shared" ca="1" si="8"/>
        <v/>
      </c>
      <c r="AV15" s="19" t="str">
        <f ca="1">IFERROR(YEAR(Tableau8[Date de paiement])&amp;"/"&amp;TEXT(Tableau8[Date de paiement],"mmmm"),"")</f>
        <v/>
      </c>
      <c r="AW15" s="20" t="str">
        <f t="shared" ca="1" si="9"/>
        <v/>
      </c>
      <c r="AX15" s="19" t="str">
        <f ca="1">IFERROR(IF(OFFSET($AS15,-1,0)=$AS15,OFFSET(AX15,-1,0),INDEX(Mois_Janvier_Totale,MATCH($AS15,Tableau4[N°],0))),"")</f>
        <v/>
      </c>
      <c r="AY15" s="21" t="str">
        <f ca="1">IFERROR(SUM(Tableau8[Montant Journée]*Tableau8[Journée travaillée]),"")</f>
        <v/>
      </c>
      <c r="AZ15" s="21">
        <f t="shared" ca="1" si="10"/>
        <v>0</v>
      </c>
      <c r="BA15" s="28"/>
      <c r="BB15" s="16">
        <f ca="1">SUM(Tableau8[[#This Row],[Total mensuel]],-Tableau8[[#This Row],[Acompte versé]],-Tableau8[[#This Row],[Salaire]])</f>
        <v>0</v>
      </c>
      <c r="BC15" s="51"/>
      <c r="BD15" s="25">
        <f ca="1">IFERROR(SUM(Tableau8[[#This Row],[Restant du]]+Tableau8[[#This Row],[Restant du mois en cours]]),"")</f>
        <v>0</v>
      </c>
    </row>
    <row r="16" spans="1:56" ht="20.149999999999999" customHeight="1" x14ac:dyDescent="0.35">
      <c r="A16" s="6" t="str">
        <f>IFERROR(IF(Tableau4[N°]="","",A15+1),"")</f>
        <v/>
      </c>
      <c r="B16" s="30"/>
      <c r="C16" s="10" t="str">
        <f t="shared" ca="1" si="4"/>
        <v/>
      </c>
      <c r="D16" s="11" t="str">
        <f t="shared" ca="1" si="5"/>
        <v/>
      </c>
      <c r="E16" s="15" t="str">
        <f ca="1">IFERROR(YEAR(Tableau4[[#This Row],[Date]])&amp;"/"&amp;TEXT(Tableau4[[#This Row],[Date]],"mmmm"),"")</f>
        <v/>
      </c>
      <c r="F16" s="100">
        <f t="shared" ca="1" si="6"/>
        <v>0</v>
      </c>
      <c r="G16" s="15">
        <f>Tableau4[[#This Row],[/]]+Tableau4[[#This Row],[X]]</f>
        <v>0</v>
      </c>
      <c r="H16" s="15">
        <f t="shared" si="11"/>
        <v>0</v>
      </c>
      <c r="I16" s="15">
        <f t="shared" si="12"/>
        <v>0</v>
      </c>
      <c r="J16" s="15">
        <f t="shared" si="13"/>
        <v>0</v>
      </c>
      <c r="K16" s="15">
        <f t="shared" si="14"/>
        <v>0</v>
      </c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R16" s="7">
        <f>IFERROR(IF(Tableau8[N° employer]="","",AR15+1),"")</f>
        <v>3</v>
      </c>
      <c r="AS16" s="7">
        <f>Janvier!B16</f>
        <v>0</v>
      </c>
      <c r="AT16" s="17" t="str">
        <f t="shared" ca="1" si="7"/>
        <v/>
      </c>
      <c r="AU16" s="18" t="str">
        <f t="shared" ca="1" si="8"/>
        <v/>
      </c>
      <c r="AV16" s="19" t="str">
        <f ca="1">IFERROR(YEAR(Tableau8[Date de paiement])&amp;"/"&amp;TEXT(Tableau8[Date de paiement],"mmmm"),"")</f>
        <v/>
      </c>
      <c r="AW16" s="20" t="str">
        <f t="shared" ca="1" si="9"/>
        <v/>
      </c>
      <c r="AX16" s="19" t="str">
        <f ca="1">IFERROR(IF(OFFSET($AS16,-1,0)=$AS16,OFFSET(AX16,-1,0),INDEX(Mois_Janvier_Totale,MATCH($AS16,Tableau4[N°],0))),"")</f>
        <v/>
      </c>
      <c r="AY16" s="21" t="str">
        <f ca="1">IFERROR(SUM(Tableau8[Montant Journée]*Tableau8[Journée travaillée]),"")</f>
        <v/>
      </c>
      <c r="AZ16" s="21">
        <f t="shared" ca="1" si="10"/>
        <v>0</v>
      </c>
      <c r="BA16" s="28"/>
      <c r="BB16" s="16">
        <f ca="1">SUM(Tableau8[[#This Row],[Total mensuel]],-Tableau8[[#This Row],[Acompte versé]],-Tableau8[[#This Row],[Salaire]])</f>
        <v>0</v>
      </c>
      <c r="BC16" s="51"/>
      <c r="BD16" s="25">
        <f ca="1">IFERROR(SUM(Tableau8[[#This Row],[Restant du]]+Tableau8[[#This Row],[Restant du mois en cours]]),"")</f>
        <v>0</v>
      </c>
    </row>
    <row r="17" spans="1:56" ht="20.149999999999999" customHeight="1" x14ac:dyDescent="0.35">
      <c r="A17" s="6" t="str">
        <f>IFERROR(IF(Tableau4[N°]="","",A16+1),"")</f>
        <v/>
      </c>
      <c r="B17" s="30"/>
      <c r="C17" s="10" t="str">
        <f t="shared" ca="1" si="4"/>
        <v/>
      </c>
      <c r="D17" s="11" t="str">
        <f t="shared" ca="1" si="5"/>
        <v/>
      </c>
      <c r="E17" s="15" t="str">
        <f ca="1">IFERROR(YEAR(Tableau4[[#This Row],[Date]])&amp;"/"&amp;TEXT(Tableau4[[#This Row],[Date]],"mmmm"),"")</f>
        <v/>
      </c>
      <c r="F17" s="100">
        <f t="shared" ca="1" si="6"/>
        <v>0</v>
      </c>
      <c r="G17" s="15">
        <f>Tableau4[[#This Row],[/]]+Tableau4[[#This Row],[X]]</f>
        <v>0</v>
      </c>
      <c r="H17" s="15">
        <f t="shared" ref="H17:H41" si="15">IFERROR(COUNTIF(L17:AP17,"INT"),"")</f>
        <v>0</v>
      </c>
      <c r="I17" s="15">
        <f t="shared" ref="I17:I41" si="16">IFERROR(COUNTIF(L17:AP17,"ABS"),"")</f>
        <v>0</v>
      </c>
      <c r="J17" s="15">
        <f t="shared" ref="J17:J41" si="17">COUNTIF(L17:AP17,"/")/2</f>
        <v>0</v>
      </c>
      <c r="K17" s="15">
        <f t="shared" ref="K17:K41" si="18">COUNTIF(L17:AP17,"X")</f>
        <v>0</v>
      </c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R17" s="7">
        <f>IFERROR(IF(Tableau8[N° employer]="","",AR16+1),"")</f>
        <v>4</v>
      </c>
      <c r="AS17" s="7">
        <f>Janvier!B17</f>
        <v>0</v>
      </c>
      <c r="AT17" s="17" t="str">
        <f t="shared" ca="1" si="7"/>
        <v/>
      </c>
      <c r="AU17" s="18" t="str">
        <f t="shared" ca="1" si="8"/>
        <v/>
      </c>
      <c r="AV17" s="19" t="str">
        <f ca="1">IFERROR(YEAR(Tableau8[Date de paiement])&amp;"/"&amp;TEXT(Tableau8[Date de paiement],"mmmm"),"")</f>
        <v/>
      </c>
      <c r="AW17" s="20" t="str">
        <f t="shared" ca="1" si="9"/>
        <v/>
      </c>
      <c r="AX17" s="19" t="str">
        <f ca="1">IFERROR(IF(OFFSET($AS17,-1,0)=$AS17,OFFSET(AX17,-1,0),INDEX(Mois_Janvier_Totale,MATCH($AS17,Tableau4[N°],0))),"")</f>
        <v/>
      </c>
      <c r="AY17" s="21" t="str">
        <f ca="1">IFERROR(SUM(Tableau8[Montant Journée]*Tableau8[Journée travaillée]),"")</f>
        <v/>
      </c>
      <c r="AZ17" s="21">
        <f t="shared" ca="1" si="10"/>
        <v>0</v>
      </c>
      <c r="BA17" s="28"/>
      <c r="BB17" s="16">
        <f ca="1">SUM(Tableau8[[#This Row],[Total mensuel]],-Tableau8[[#This Row],[Acompte versé]],-Tableau8[[#This Row],[Salaire]])</f>
        <v>0</v>
      </c>
      <c r="BC17" s="51"/>
      <c r="BD17" s="25">
        <f ca="1">IFERROR(SUM(Tableau8[[#This Row],[Restant du]]+Tableau8[[#This Row],[Restant du mois en cours]]),"")</f>
        <v>0</v>
      </c>
    </row>
    <row r="18" spans="1:56" ht="20.149999999999999" customHeight="1" x14ac:dyDescent="0.35">
      <c r="A18" s="6" t="str">
        <f>IFERROR(IF(Tableau4[N°]="","",A17+1),"")</f>
        <v/>
      </c>
      <c r="B18" s="30"/>
      <c r="C18" s="10" t="str">
        <f t="shared" ca="1" si="4"/>
        <v/>
      </c>
      <c r="D18" s="11" t="str">
        <f t="shared" ca="1" si="5"/>
        <v/>
      </c>
      <c r="E18" s="15" t="str">
        <f ca="1">IFERROR(YEAR(Tableau4[[#This Row],[Date]])&amp;"/"&amp;TEXT(Tableau4[[#This Row],[Date]],"mmmm"),"")</f>
        <v/>
      </c>
      <c r="F18" s="100">
        <f t="shared" ca="1" si="6"/>
        <v>0</v>
      </c>
      <c r="G18" s="15">
        <f>Tableau4[[#This Row],[/]]+Tableau4[[#This Row],[X]]</f>
        <v>0</v>
      </c>
      <c r="H18" s="15">
        <f t="shared" si="15"/>
        <v>0</v>
      </c>
      <c r="I18" s="15">
        <f t="shared" si="16"/>
        <v>0</v>
      </c>
      <c r="J18" s="15">
        <f t="shared" si="17"/>
        <v>0</v>
      </c>
      <c r="K18" s="15">
        <f t="shared" si="18"/>
        <v>0</v>
      </c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R18" s="7">
        <f>IFERROR(IF(Tableau8[N° employer]="","",AR17+1),"")</f>
        <v>5</v>
      </c>
      <c r="AS18" s="7">
        <f>Janvier!B18</f>
        <v>0</v>
      </c>
      <c r="AT18" s="17" t="str">
        <f t="shared" ca="1" si="7"/>
        <v/>
      </c>
      <c r="AU18" s="18" t="str">
        <f t="shared" ca="1" si="8"/>
        <v/>
      </c>
      <c r="AV18" s="19" t="str">
        <f ca="1">IFERROR(YEAR(Tableau8[Date de paiement])&amp;"/"&amp;TEXT(Tableau8[Date de paiement],"mmmm"),"")</f>
        <v/>
      </c>
      <c r="AW18" s="20" t="str">
        <f t="shared" ca="1" si="9"/>
        <v/>
      </c>
      <c r="AX18" s="19" t="str">
        <f ca="1">IFERROR(IF(OFFSET($AS18,-1,0)=$AS18,OFFSET(AX18,-1,0),INDEX(Mois_Janvier_Totale,MATCH($AS18,Tableau4[N°],0))),"")</f>
        <v/>
      </c>
      <c r="AY18" s="21" t="str">
        <f ca="1">IFERROR(SUM(Tableau8[Montant Journée]*Tableau8[Journée travaillée]),"")</f>
        <v/>
      </c>
      <c r="AZ18" s="21">
        <f t="shared" ca="1" si="10"/>
        <v>0</v>
      </c>
      <c r="BA18" s="28"/>
      <c r="BB18" s="16">
        <f ca="1">SUM(Tableau8[[#This Row],[Total mensuel]],-Tableau8[[#This Row],[Acompte versé]],-Tableau8[[#This Row],[Salaire]])</f>
        <v>0</v>
      </c>
      <c r="BC18" s="51"/>
      <c r="BD18" s="25">
        <f ca="1">IFERROR(SUM(Tableau8[[#This Row],[Restant du]]+Tableau8[[#This Row],[Restant du mois en cours]]),"")</f>
        <v>0</v>
      </c>
    </row>
    <row r="19" spans="1:56" ht="20.149999999999999" customHeight="1" x14ac:dyDescent="0.35">
      <c r="A19" s="6" t="str">
        <f>IFERROR(IF(Tableau4[N°]="","",A18+1),"")</f>
        <v/>
      </c>
      <c r="B19" s="30"/>
      <c r="C19" s="10" t="str">
        <f t="shared" ca="1" si="4"/>
        <v/>
      </c>
      <c r="D19" s="11" t="str">
        <f t="shared" ca="1" si="5"/>
        <v/>
      </c>
      <c r="E19" s="15" t="str">
        <f ca="1">IFERROR(YEAR(Tableau4[[#This Row],[Date]])&amp;"/"&amp;TEXT(Tableau4[[#This Row],[Date]],"mmmm"),"")</f>
        <v/>
      </c>
      <c r="F19" s="100">
        <f t="shared" ca="1" si="6"/>
        <v>0</v>
      </c>
      <c r="G19" s="15">
        <f>Tableau4[[#This Row],[/]]+Tableau4[[#This Row],[X]]</f>
        <v>0</v>
      </c>
      <c r="H19" s="15">
        <f t="shared" si="15"/>
        <v>0</v>
      </c>
      <c r="I19" s="15">
        <f t="shared" si="16"/>
        <v>0</v>
      </c>
      <c r="J19" s="15">
        <f t="shared" si="17"/>
        <v>0</v>
      </c>
      <c r="K19" s="15">
        <f t="shared" si="18"/>
        <v>0</v>
      </c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R19" s="7">
        <f>IFERROR(IF(Tableau8[N° employer]="","",AR18+1),"")</f>
        <v>6</v>
      </c>
      <c r="AS19" s="7">
        <f>Janvier!B19</f>
        <v>0</v>
      </c>
      <c r="AT19" s="17" t="str">
        <f t="shared" ca="1" si="7"/>
        <v/>
      </c>
      <c r="AU19" s="18" t="str">
        <f t="shared" ca="1" si="8"/>
        <v/>
      </c>
      <c r="AV19" s="19" t="str">
        <f ca="1">IFERROR(YEAR(Tableau8[Date de paiement])&amp;"/"&amp;TEXT(Tableau8[Date de paiement],"mmmm"),"")</f>
        <v/>
      </c>
      <c r="AW19" s="20" t="str">
        <f t="shared" ca="1" si="9"/>
        <v/>
      </c>
      <c r="AX19" s="19" t="str">
        <f ca="1">IFERROR(IF(OFFSET($AS19,-1,0)=$AS19,OFFSET(AX19,-1,0),INDEX(Mois_Janvier_Totale,MATCH($AS19,Tableau4[N°],0))),"")</f>
        <v/>
      </c>
      <c r="AY19" s="21" t="str">
        <f ca="1">IFERROR(SUM(Tableau8[Montant Journée]*Tableau8[Journée travaillée]),"")</f>
        <v/>
      </c>
      <c r="AZ19" s="21">
        <f t="shared" ca="1" si="10"/>
        <v>0</v>
      </c>
      <c r="BA19" s="28"/>
      <c r="BB19" s="16">
        <f ca="1">SUM(Tableau8[[#This Row],[Total mensuel]],-Tableau8[[#This Row],[Acompte versé]],-Tableau8[[#This Row],[Salaire]])</f>
        <v>0</v>
      </c>
      <c r="BC19" s="51"/>
      <c r="BD19" s="25">
        <f ca="1">IFERROR(SUM(Tableau8[[#This Row],[Restant du]]+Tableau8[[#This Row],[Restant du mois en cours]]),"")</f>
        <v>0</v>
      </c>
    </row>
    <row r="20" spans="1:56" ht="20.149999999999999" customHeight="1" x14ac:dyDescent="0.35">
      <c r="A20" s="6" t="str">
        <f>IFERROR(IF(Tableau4[N°]="","",A19+1),"")</f>
        <v/>
      </c>
      <c r="B20" s="30"/>
      <c r="C20" s="10" t="str">
        <f t="shared" ca="1" si="4"/>
        <v/>
      </c>
      <c r="D20" s="11" t="str">
        <f t="shared" ca="1" si="5"/>
        <v/>
      </c>
      <c r="E20" s="15" t="str">
        <f ca="1">IFERROR(YEAR(Tableau4[[#This Row],[Date]])&amp;"/"&amp;TEXT(Tableau4[[#This Row],[Date]],"mmmm"),"")</f>
        <v/>
      </c>
      <c r="F20" s="100">
        <f t="shared" ca="1" si="6"/>
        <v>0</v>
      </c>
      <c r="G20" s="15">
        <f>Tableau4[[#This Row],[/]]+Tableau4[[#This Row],[X]]</f>
        <v>0</v>
      </c>
      <c r="H20" s="15">
        <f t="shared" si="15"/>
        <v>0</v>
      </c>
      <c r="I20" s="15">
        <f t="shared" si="16"/>
        <v>0</v>
      </c>
      <c r="J20" s="15">
        <f t="shared" si="17"/>
        <v>0</v>
      </c>
      <c r="K20" s="15">
        <f t="shared" si="18"/>
        <v>0</v>
      </c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R20" s="7">
        <f>IFERROR(IF(Tableau8[N° employer]="","",AR19+1),"")</f>
        <v>7</v>
      </c>
      <c r="AS20" s="7">
        <f>Janvier!B20</f>
        <v>0</v>
      </c>
      <c r="AT20" s="17" t="str">
        <f t="shared" ca="1" si="7"/>
        <v/>
      </c>
      <c r="AU20" s="18" t="str">
        <f t="shared" ca="1" si="8"/>
        <v/>
      </c>
      <c r="AV20" s="19" t="str">
        <f ca="1">IFERROR(YEAR(Tableau8[Date de paiement])&amp;"/"&amp;TEXT(Tableau8[Date de paiement],"mmmm"),"")</f>
        <v/>
      </c>
      <c r="AW20" s="20" t="str">
        <f t="shared" ca="1" si="9"/>
        <v/>
      </c>
      <c r="AX20" s="19" t="str">
        <f ca="1">IFERROR(IF(OFFSET($AS20,-1,0)=$AS20,OFFSET(AX20,-1,0),INDEX(Mois_Janvier_Totale,MATCH($AS20,Tableau4[N°],0))),"")</f>
        <v/>
      </c>
      <c r="AY20" s="21" t="str">
        <f ca="1">IFERROR(SUM(Tableau8[Montant Journée]*Tableau8[Journée travaillée]),"")</f>
        <v/>
      </c>
      <c r="AZ20" s="21">
        <f t="shared" ca="1" si="10"/>
        <v>0</v>
      </c>
      <c r="BA20" s="28"/>
      <c r="BB20" s="16">
        <f ca="1">SUM(Tableau8[[#This Row],[Total mensuel]],-Tableau8[[#This Row],[Acompte versé]],-Tableau8[[#This Row],[Salaire]])</f>
        <v>0</v>
      </c>
      <c r="BC20" s="51"/>
      <c r="BD20" s="25">
        <f ca="1">IFERROR(SUM(Tableau8[[#This Row],[Restant du]]+Tableau8[[#This Row],[Restant du mois en cours]]),"")</f>
        <v>0</v>
      </c>
    </row>
    <row r="21" spans="1:56" ht="20.149999999999999" customHeight="1" x14ac:dyDescent="0.35">
      <c r="A21" s="6" t="str">
        <f>IFERROR(IF(Tableau4[N°]="","",A20+1),"")</f>
        <v/>
      </c>
      <c r="B21" s="30"/>
      <c r="C21" s="10" t="str">
        <f t="shared" ca="1" si="4"/>
        <v/>
      </c>
      <c r="D21" s="11" t="str">
        <f t="shared" ca="1" si="5"/>
        <v/>
      </c>
      <c r="E21" s="15" t="str">
        <f ca="1">IFERROR(YEAR(Tableau4[[#This Row],[Date]])&amp;"/"&amp;TEXT(Tableau4[[#This Row],[Date]],"mmmm"),"")</f>
        <v/>
      </c>
      <c r="F21" s="100">
        <f t="shared" ca="1" si="6"/>
        <v>0</v>
      </c>
      <c r="G21" s="15">
        <f>Tableau4[[#This Row],[/]]+Tableau4[[#This Row],[X]]</f>
        <v>0</v>
      </c>
      <c r="H21" s="15">
        <f t="shared" si="15"/>
        <v>0</v>
      </c>
      <c r="I21" s="15">
        <f t="shared" si="16"/>
        <v>0</v>
      </c>
      <c r="J21" s="15">
        <f t="shared" si="17"/>
        <v>0</v>
      </c>
      <c r="K21" s="15">
        <f t="shared" si="18"/>
        <v>0</v>
      </c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R21" s="7">
        <f>IFERROR(IF(Tableau8[N° employer]="","",AR20+1),"")</f>
        <v>8</v>
      </c>
      <c r="AS21" s="7">
        <f>Janvier!B21</f>
        <v>0</v>
      </c>
      <c r="AT21" s="17" t="str">
        <f t="shared" ca="1" si="7"/>
        <v/>
      </c>
      <c r="AU21" s="18" t="str">
        <f t="shared" ca="1" si="8"/>
        <v/>
      </c>
      <c r="AV21" s="19" t="str">
        <f ca="1">IFERROR(YEAR(Tableau8[Date de paiement])&amp;"/"&amp;TEXT(Tableau8[Date de paiement],"mmmm"),"")</f>
        <v/>
      </c>
      <c r="AW21" s="20" t="str">
        <f t="shared" ca="1" si="9"/>
        <v/>
      </c>
      <c r="AX21" s="19" t="str">
        <f ca="1">IFERROR(IF(OFFSET($AS21,-1,0)=$AS21,OFFSET(AX21,-1,0),INDEX(Mois_Janvier_Totale,MATCH($AS21,Tableau4[N°],0))),"")</f>
        <v/>
      </c>
      <c r="AY21" s="21" t="str">
        <f ca="1">IFERROR(SUM(Tableau8[Montant Journée]*Tableau8[Journée travaillée]),"")</f>
        <v/>
      </c>
      <c r="AZ21" s="21">
        <f t="shared" ca="1" si="10"/>
        <v>0</v>
      </c>
      <c r="BA21" s="28"/>
      <c r="BB21" s="16">
        <f ca="1">SUM(Tableau8[[#This Row],[Total mensuel]],-Tableau8[[#This Row],[Acompte versé]],-Tableau8[[#This Row],[Salaire]])</f>
        <v>0</v>
      </c>
      <c r="BC21" s="51"/>
      <c r="BD21" s="25">
        <f ca="1">IFERROR(SUM(Tableau8[[#This Row],[Restant du]]+Tableau8[[#This Row],[Restant du mois en cours]]),"")</f>
        <v>0</v>
      </c>
    </row>
    <row r="22" spans="1:56" ht="20.149999999999999" customHeight="1" x14ac:dyDescent="0.35">
      <c r="A22" s="6" t="str">
        <f>IFERROR(IF(Tableau4[N°]="","",A21+1),"")</f>
        <v/>
      </c>
      <c r="B22" s="30"/>
      <c r="C22" s="10" t="str">
        <f t="shared" ca="1" si="4"/>
        <v/>
      </c>
      <c r="D22" s="11" t="str">
        <f t="shared" ca="1" si="5"/>
        <v/>
      </c>
      <c r="E22" s="15" t="str">
        <f ca="1">IFERROR(YEAR(Tableau4[[#This Row],[Date]])&amp;"/"&amp;TEXT(Tableau4[[#This Row],[Date]],"mmmm"),"")</f>
        <v/>
      </c>
      <c r="F22" s="100">
        <f t="shared" ca="1" si="6"/>
        <v>0</v>
      </c>
      <c r="G22" s="15">
        <f>Tableau4[[#This Row],[/]]+Tableau4[[#This Row],[X]]</f>
        <v>0</v>
      </c>
      <c r="H22" s="15">
        <f t="shared" si="15"/>
        <v>0</v>
      </c>
      <c r="I22" s="15">
        <f t="shared" si="16"/>
        <v>0</v>
      </c>
      <c r="J22" s="15">
        <f t="shared" si="17"/>
        <v>0</v>
      </c>
      <c r="K22" s="15">
        <f t="shared" si="18"/>
        <v>0</v>
      </c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R22" s="7">
        <f>IFERROR(IF(Tableau8[N° employer]="","",AR21+1),"")</f>
        <v>9</v>
      </c>
      <c r="AS22" s="7">
        <f>Janvier!B22</f>
        <v>0</v>
      </c>
      <c r="AT22" s="17" t="str">
        <f t="shared" ca="1" si="7"/>
        <v/>
      </c>
      <c r="AU22" s="18" t="str">
        <f t="shared" ca="1" si="8"/>
        <v/>
      </c>
      <c r="AV22" s="19" t="str">
        <f ca="1">IFERROR(YEAR(Tableau8[Date de paiement])&amp;"/"&amp;TEXT(Tableau8[Date de paiement],"mmmm"),"")</f>
        <v/>
      </c>
      <c r="AW22" s="20" t="str">
        <f t="shared" ca="1" si="9"/>
        <v/>
      </c>
      <c r="AX22" s="19" t="str">
        <f ca="1">IFERROR(IF(OFFSET($AS22,-1,0)=$AS22,OFFSET(AX22,-1,0),INDEX(Mois_Janvier_Totale,MATCH($AS22,Tableau4[N°],0))),"")</f>
        <v/>
      </c>
      <c r="AY22" s="21" t="str">
        <f ca="1">IFERROR(SUM(Tableau8[Montant Journée]*Tableau8[Journée travaillée]),"")</f>
        <v/>
      </c>
      <c r="AZ22" s="21">
        <f t="shared" ca="1" si="10"/>
        <v>0</v>
      </c>
      <c r="BA22" s="28"/>
      <c r="BB22" s="16">
        <f ca="1">SUM(Tableau8[[#This Row],[Total mensuel]],-Tableau8[[#This Row],[Acompte versé]],-Tableau8[[#This Row],[Salaire]])</f>
        <v>0</v>
      </c>
      <c r="BC22" s="51"/>
      <c r="BD22" s="25">
        <f ca="1">IFERROR(SUM(Tableau8[[#This Row],[Restant du]]+Tableau8[[#This Row],[Restant du mois en cours]]),"")</f>
        <v>0</v>
      </c>
    </row>
    <row r="23" spans="1:56" ht="20.149999999999999" customHeight="1" x14ac:dyDescent="0.35">
      <c r="A23" s="6" t="str">
        <f>IFERROR(IF(Tableau4[N°]="","",A22+1),"")</f>
        <v/>
      </c>
      <c r="B23" s="30"/>
      <c r="C23" s="10" t="str">
        <f t="shared" ca="1" si="4"/>
        <v/>
      </c>
      <c r="D23" s="11" t="str">
        <f t="shared" ca="1" si="5"/>
        <v/>
      </c>
      <c r="E23" s="15" t="str">
        <f ca="1">IFERROR(YEAR(Tableau4[[#This Row],[Date]])&amp;"/"&amp;TEXT(Tableau4[[#This Row],[Date]],"mmmm"),"")</f>
        <v/>
      </c>
      <c r="F23" s="100">
        <f t="shared" ca="1" si="6"/>
        <v>0</v>
      </c>
      <c r="G23" s="15">
        <f>Tableau4[[#This Row],[/]]+Tableau4[[#This Row],[X]]</f>
        <v>0</v>
      </c>
      <c r="H23" s="15">
        <f t="shared" si="15"/>
        <v>0</v>
      </c>
      <c r="I23" s="15">
        <f t="shared" si="16"/>
        <v>0</v>
      </c>
      <c r="J23" s="15">
        <f t="shared" si="17"/>
        <v>0</v>
      </c>
      <c r="K23" s="15">
        <f t="shared" si="18"/>
        <v>0</v>
      </c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R23" s="7">
        <f>IFERROR(IF(Tableau8[N° employer]="","",AR22+1),"")</f>
        <v>10</v>
      </c>
      <c r="AS23" s="7">
        <f>Janvier!B23</f>
        <v>0</v>
      </c>
      <c r="AT23" s="17" t="str">
        <f t="shared" ca="1" si="7"/>
        <v/>
      </c>
      <c r="AU23" s="18" t="str">
        <f t="shared" ca="1" si="8"/>
        <v/>
      </c>
      <c r="AV23" s="19" t="str">
        <f ca="1">IFERROR(YEAR(Tableau8[Date de paiement])&amp;"/"&amp;TEXT(Tableau8[Date de paiement],"mmmm"),"")</f>
        <v/>
      </c>
      <c r="AW23" s="20" t="str">
        <f t="shared" ca="1" si="9"/>
        <v/>
      </c>
      <c r="AX23" s="19" t="str">
        <f ca="1">IFERROR(IF(OFFSET($AS23,-1,0)=$AS23,OFFSET(AX23,-1,0),INDEX(Mois_Janvier_Totale,MATCH($AS23,Tableau4[N°],0))),"")</f>
        <v/>
      </c>
      <c r="AY23" s="21" t="str">
        <f ca="1">IFERROR(SUM(Tableau8[Montant Journée]*Tableau8[Journée travaillée]),"")</f>
        <v/>
      </c>
      <c r="AZ23" s="21">
        <f t="shared" ca="1" si="10"/>
        <v>0</v>
      </c>
      <c r="BA23" s="28"/>
      <c r="BB23" s="16">
        <f ca="1">SUM(Tableau8[[#This Row],[Total mensuel]],-Tableau8[[#This Row],[Acompte versé]],-Tableau8[[#This Row],[Salaire]])</f>
        <v>0</v>
      </c>
      <c r="BC23" s="51"/>
      <c r="BD23" s="25">
        <f ca="1">IFERROR(SUM(Tableau8[[#This Row],[Restant du]]+Tableau8[[#This Row],[Restant du mois en cours]]),"")</f>
        <v>0</v>
      </c>
    </row>
    <row r="24" spans="1:56" ht="20.149999999999999" customHeight="1" x14ac:dyDescent="0.35">
      <c r="A24" s="6" t="str">
        <f>IFERROR(IF(Tableau4[N°]="","",A23+1),"")</f>
        <v/>
      </c>
      <c r="B24" s="30"/>
      <c r="C24" s="10" t="str">
        <f t="shared" ca="1" si="4"/>
        <v/>
      </c>
      <c r="D24" s="11" t="str">
        <f t="shared" ca="1" si="5"/>
        <v/>
      </c>
      <c r="E24" s="15" t="str">
        <f ca="1">IFERROR(YEAR(Tableau4[[#This Row],[Date]])&amp;"/"&amp;TEXT(Tableau4[[#This Row],[Date]],"mmmm"),"")</f>
        <v/>
      </c>
      <c r="F24" s="100">
        <f t="shared" ca="1" si="6"/>
        <v>0</v>
      </c>
      <c r="G24" s="15">
        <f>Tableau4[[#This Row],[/]]+Tableau4[[#This Row],[X]]</f>
        <v>0</v>
      </c>
      <c r="H24" s="15">
        <f t="shared" si="15"/>
        <v>0</v>
      </c>
      <c r="I24" s="15">
        <f t="shared" si="16"/>
        <v>0</v>
      </c>
      <c r="J24" s="15">
        <f t="shared" si="17"/>
        <v>0</v>
      </c>
      <c r="K24" s="15">
        <f t="shared" si="18"/>
        <v>0</v>
      </c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R24" s="7">
        <f>IFERROR(IF(Tableau8[N° employer]="","",AR23+1),"")</f>
        <v>11</v>
      </c>
      <c r="AS24" s="7">
        <f>Janvier!B24</f>
        <v>0</v>
      </c>
      <c r="AT24" s="17" t="str">
        <f t="shared" ca="1" si="7"/>
        <v/>
      </c>
      <c r="AU24" s="18" t="str">
        <f t="shared" ca="1" si="8"/>
        <v/>
      </c>
      <c r="AV24" s="19" t="str">
        <f ca="1">IFERROR(YEAR(Tableau8[Date de paiement])&amp;"/"&amp;TEXT(Tableau8[Date de paiement],"mmmm"),"")</f>
        <v/>
      </c>
      <c r="AW24" s="20" t="str">
        <f t="shared" ca="1" si="9"/>
        <v/>
      </c>
      <c r="AX24" s="19" t="str">
        <f ca="1">IFERROR(IF(OFFSET($AS24,-1,0)=$AS24,OFFSET(AX24,-1,0),INDEX(Mois_Janvier_Totale,MATCH($AS24,Tableau4[N°],0))),"")</f>
        <v/>
      </c>
      <c r="AY24" s="21" t="str">
        <f ca="1">IFERROR(SUM(Tableau8[Montant Journée]*Tableau8[Journée travaillée]),"")</f>
        <v/>
      </c>
      <c r="AZ24" s="21">
        <f t="shared" ca="1" si="10"/>
        <v>0</v>
      </c>
      <c r="BA24" s="28"/>
      <c r="BB24" s="16">
        <f ca="1">SUM(Tableau8[[#This Row],[Total mensuel]],-Tableau8[[#This Row],[Acompte versé]],-Tableau8[[#This Row],[Salaire]])</f>
        <v>0</v>
      </c>
      <c r="BC24" s="51"/>
      <c r="BD24" s="25">
        <f ca="1">IFERROR(SUM(Tableau8[[#This Row],[Restant du]]+Tableau8[[#This Row],[Restant du mois en cours]]),"")</f>
        <v>0</v>
      </c>
    </row>
    <row r="25" spans="1:56" ht="20.149999999999999" customHeight="1" x14ac:dyDescent="0.35">
      <c r="A25" s="6" t="str">
        <f>IFERROR(IF(Tableau4[N°]="","",A24+1),"")</f>
        <v/>
      </c>
      <c r="B25" s="30"/>
      <c r="C25" s="10" t="str">
        <f t="shared" ca="1" si="4"/>
        <v/>
      </c>
      <c r="D25" s="11" t="str">
        <f t="shared" ca="1" si="5"/>
        <v/>
      </c>
      <c r="E25" s="15" t="str">
        <f ca="1">IFERROR(YEAR(Tableau4[[#This Row],[Date]])&amp;"/"&amp;TEXT(Tableau4[[#This Row],[Date]],"mmmm"),"")</f>
        <v/>
      </c>
      <c r="F25" s="100">
        <f t="shared" ca="1" si="6"/>
        <v>0</v>
      </c>
      <c r="G25" s="15">
        <f>Tableau4[[#This Row],[/]]+Tableau4[[#This Row],[X]]</f>
        <v>0</v>
      </c>
      <c r="H25" s="15">
        <f t="shared" si="15"/>
        <v>0</v>
      </c>
      <c r="I25" s="15">
        <f t="shared" si="16"/>
        <v>0</v>
      </c>
      <c r="J25" s="15">
        <f t="shared" si="17"/>
        <v>0</v>
      </c>
      <c r="K25" s="15">
        <f t="shared" si="18"/>
        <v>0</v>
      </c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R25" s="7">
        <f>IFERROR(IF(Tableau8[N° employer]="","",AR24+1),"")</f>
        <v>12</v>
      </c>
      <c r="AS25" s="7">
        <f>Janvier!B25</f>
        <v>0</v>
      </c>
      <c r="AT25" s="17" t="str">
        <f t="shared" ca="1" si="7"/>
        <v/>
      </c>
      <c r="AU25" s="18" t="str">
        <f t="shared" ca="1" si="8"/>
        <v/>
      </c>
      <c r="AV25" s="19" t="str">
        <f ca="1">IFERROR(YEAR(Tableau8[Date de paiement])&amp;"/"&amp;TEXT(Tableau8[Date de paiement],"mmmm"),"")</f>
        <v/>
      </c>
      <c r="AW25" s="20" t="str">
        <f t="shared" ca="1" si="9"/>
        <v/>
      </c>
      <c r="AX25" s="19" t="str">
        <f ca="1">IFERROR(IF(OFFSET($AS25,-1,0)=$AS25,OFFSET(AX25,-1,0),INDEX(Mois_Janvier_Totale,MATCH($AS25,Tableau4[N°],0))),"")</f>
        <v/>
      </c>
      <c r="AY25" s="21" t="str">
        <f ca="1">IFERROR(SUM(Tableau8[Montant Journée]*Tableau8[Journée travaillée]),"")</f>
        <v/>
      </c>
      <c r="AZ25" s="21">
        <f t="shared" ca="1" si="10"/>
        <v>0</v>
      </c>
      <c r="BA25" s="28"/>
      <c r="BB25" s="16">
        <f ca="1">SUM(Tableau8[[#This Row],[Total mensuel]],-Tableau8[[#This Row],[Acompte versé]],-Tableau8[[#This Row],[Salaire]])</f>
        <v>0</v>
      </c>
      <c r="BC25" s="51"/>
      <c r="BD25" s="25">
        <f ca="1">IFERROR(SUM(Tableau8[[#This Row],[Restant du]]+Tableau8[[#This Row],[Restant du mois en cours]]),"")</f>
        <v>0</v>
      </c>
    </row>
    <row r="26" spans="1:56" ht="20.149999999999999" customHeight="1" x14ac:dyDescent="0.35">
      <c r="A26" s="6" t="str">
        <f>IFERROR(IF(Tableau4[N°]="","",A25+1),"")</f>
        <v/>
      </c>
      <c r="B26" s="30"/>
      <c r="C26" s="10" t="str">
        <f t="shared" ca="1" si="4"/>
        <v/>
      </c>
      <c r="D26" s="11" t="str">
        <f t="shared" ca="1" si="5"/>
        <v/>
      </c>
      <c r="E26" s="15" t="str">
        <f ca="1">IFERROR(YEAR(Tableau4[[#This Row],[Date]])&amp;"/"&amp;TEXT(Tableau4[[#This Row],[Date]],"mmmm"),"")</f>
        <v/>
      </c>
      <c r="F26" s="100">
        <f t="shared" ca="1" si="6"/>
        <v>0</v>
      </c>
      <c r="G26" s="15">
        <f>Tableau4[[#This Row],[/]]+Tableau4[[#This Row],[X]]</f>
        <v>0</v>
      </c>
      <c r="H26" s="15">
        <f t="shared" si="15"/>
        <v>0</v>
      </c>
      <c r="I26" s="15">
        <f t="shared" si="16"/>
        <v>0</v>
      </c>
      <c r="J26" s="15">
        <f t="shared" si="17"/>
        <v>0</v>
      </c>
      <c r="K26" s="15">
        <f t="shared" si="18"/>
        <v>0</v>
      </c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R26" s="7">
        <f>IFERROR(IF(Tableau8[N° employer]="","",AR25+1),"")</f>
        <v>13</v>
      </c>
      <c r="AS26" s="7">
        <f>Janvier!B26</f>
        <v>0</v>
      </c>
      <c r="AT26" s="17" t="str">
        <f t="shared" ca="1" si="7"/>
        <v/>
      </c>
      <c r="AU26" s="18" t="str">
        <f t="shared" ca="1" si="8"/>
        <v/>
      </c>
      <c r="AV26" s="19" t="str">
        <f ca="1">IFERROR(YEAR(Tableau8[Date de paiement])&amp;"/"&amp;TEXT(Tableau8[Date de paiement],"mmmm"),"")</f>
        <v/>
      </c>
      <c r="AW26" s="20" t="str">
        <f t="shared" ca="1" si="9"/>
        <v/>
      </c>
      <c r="AX26" s="19" t="str">
        <f ca="1">IFERROR(IF(OFFSET($AS26,-1,0)=$AS26,OFFSET(AX26,-1,0),INDEX(Mois_Janvier_Totale,MATCH($AS26,Tableau4[N°],0))),"")</f>
        <v/>
      </c>
      <c r="AY26" s="21" t="str">
        <f ca="1">IFERROR(SUM(Tableau8[Montant Journée]*Tableau8[Journée travaillée]),"")</f>
        <v/>
      </c>
      <c r="AZ26" s="21">
        <f t="shared" ca="1" si="10"/>
        <v>0</v>
      </c>
      <c r="BA26" s="28"/>
      <c r="BB26" s="16">
        <f ca="1">SUM(Tableau8[[#This Row],[Total mensuel]],-Tableau8[[#This Row],[Acompte versé]],-Tableau8[[#This Row],[Salaire]])</f>
        <v>0</v>
      </c>
      <c r="BC26" s="51"/>
      <c r="BD26" s="25">
        <f ca="1">IFERROR(SUM(Tableau8[[#This Row],[Restant du]]+Tableau8[[#This Row],[Restant du mois en cours]]),"")</f>
        <v>0</v>
      </c>
    </row>
    <row r="27" spans="1:56" ht="20.149999999999999" customHeight="1" x14ac:dyDescent="0.35">
      <c r="A27" s="6" t="str">
        <f>IFERROR(IF(Tableau4[N°]="","",A26+1),"")</f>
        <v/>
      </c>
      <c r="B27" s="30"/>
      <c r="C27" s="10" t="str">
        <f t="shared" ca="1" si="4"/>
        <v/>
      </c>
      <c r="D27" s="11" t="str">
        <f t="shared" ca="1" si="5"/>
        <v/>
      </c>
      <c r="E27" s="15" t="str">
        <f ca="1">IFERROR(YEAR(Tableau4[[#This Row],[Date]])&amp;"/"&amp;TEXT(Tableau4[[#This Row],[Date]],"mmmm"),"")</f>
        <v/>
      </c>
      <c r="F27" s="100">
        <f t="shared" ca="1" si="6"/>
        <v>0</v>
      </c>
      <c r="G27" s="15">
        <f>Tableau4[[#This Row],[/]]+Tableau4[[#This Row],[X]]</f>
        <v>0</v>
      </c>
      <c r="H27" s="15">
        <f t="shared" si="15"/>
        <v>0</v>
      </c>
      <c r="I27" s="15">
        <f t="shared" si="16"/>
        <v>0</v>
      </c>
      <c r="J27" s="15">
        <f t="shared" si="17"/>
        <v>0</v>
      </c>
      <c r="K27" s="15">
        <f t="shared" si="18"/>
        <v>0</v>
      </c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R27" s="7">
        <f>IFERROR(IF(Tableau8[N° employer]="","",AR26+1),"")</f>
        <v>14</v>
      </c>
      <c r="AS27" s="7">
        <f>Janvier!B27</f>
        <v>0</v>
      </c>
      <c r="AT27" s="17" t="str">
        <f t="shared" ca="1" si="7"/>
        <v/>
      </c>
      <c r="AU27" s="18" t="str">
        <f t="shared" ca="1" si="8"/>
        <v/>
      </c>
      <c r="AV27" s="19" t="str">
        <f ca="1">IFERROR(YEAR(Tableau8[Date de paiement])&amp;"/"&amp;TEXT(Tableau8[Date de paiement],"mmmm"),"")</f>
        <v/>
      </c>
      <c r="AW27" s="20" t="str">
        <f t="shared" ca="1" si="9"/>
        <v/>
      </c>
      <c r="AX27" s="19" t="str">
        <f ca="1">IFERROR(IF(OFFSET($AS27,-1,0)=$AS27,OFFSET(AX27,-1,0),INDEX(Mois_Janvier_Totale,MATCH($AS27,Tableau4[N°],0))),"")</f>
        <v/>
      </c>
      <c r="AY27" s="21" t="str">
        <f ca="1">IFERROR(SUM(Tableau8[Montant Journée]*Tableau8[Journée travaillée]),"")</f>
        <v/>
      </c>
      <c r="AZ27" s="21">
        <f t="shared" ca="1" si="10"/>
        <v>0</v>
      </c>
      <c r="BA27" s="28"/>
      <c r="BB27" s="16">
        <f ca="1">SUM(Tableau8[[#This Row],[Total mensuel]],-Tableau8[[#This Row],[Acompte versé]],-Tableau8[[#This Row],[Salaire]])</f>
        <v>0</v>
      </c>
      <c r="BC27" s="51"/>
      <c r="BD27" s="25">
        <f ca="1">IFERROR(SUM(Tableau8[[#This Row],[Restant du]]+Tableau8[[#This Row],[Restant du mois en cours]]),"")</f>
        <v>0</v>
      </c>
    </row>
    <row r="28" spans="1:56" ht="20.149999999999999" customHeight="1" x14ac:dyDescent="0.35">
      <c r="A28" s="6" t="str">
        <f>IFERROR(IF(Tableau4[N°]="","",A27+1),"")</f>
        <v/>
      </c>
      <c r="B28" s="30"/>
      <c r="C28" s="10" t="str">
        <f t="shared" ca="1" si="4"/>
        <v/>
      </c>
      <c r="D28" s="11" t="str">
        <f t="shared" ca="1" si="5"/>
        <v/>
      </c>
      <c r="E28" s="15" t="str">
        <f ca="1">IFERROR(YEAR(Tableau4[[#This Row],[Date]])&amp;"/"&amp;TEXT(Tableau4[[#This Row],[Date]],"mmmm"),"")</f>
        <v/>
      </c>
      <c r="F28" s="100">
        <f t="shared" ca="1" si="6"/>
        <v>0</v>
      </c>
      <c r="G28" s="15">
        <f>Tableau4[[#This Row],[/]]+Tableau4[[#This Row],[X]]</f>
        <v>0</v>
      </c>
      <c r="H28" s="15">
        <f t="shared" si="15"/>
        <v>0</v>
      </c>
      <c r="I28" s="15">
        <f t="shared" si="16"/>
        <v>0</v>
      </c>
      <c r="J28" s="15">
        <f t="shared" si="17"/>
        <v>0</v>
      </c>
      <c r="K28" s="15">
        <f t="shared" si="18"/>
        <v>0</v>
      </c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R28" s="7">
        <f>IFERROR(IF(Tableau8[N° employer]="","",AR27+1),"")</f>
        <v>15</v>
      </c>
      <c r="AS28" s="7">
        <f>Janvier!B28</f>
        <v>0</v>
      </c>
      <c r="AT28" s="17" t="str">
        <f t="shared" ca="1" si="7"/>
        <v/>
      </c>
      <c r="AU28" s="18" t="str">
        <f t="shared" ca="1" si="8"/>
        <v/>
      </c>
      <c r="AV28" s="19" t="str">
        <f ca="1">IFERROR(YEAR(Tableau8[Date de paiement])&amp;"/"&amp;TEXT(Tableau8[Date de paiement],"mmmm"),"")</f>
        <v/>
      </c>
      <c r="AW28" s="20" t="str">
        <f t="shared" ca="1" si="9"/>
        <v/>
      </c>
      <c r="AX28" s="19" t="str">
        <f ca="1">IFERROR(IF(OFFSET($AS28,-1,0)=$AS28,OFFSET(AX28,-1,0),INDEX(Mois_Janvier_Totale,MATCH($AS28,Tableau4[N°],0))),"")</f>
        <v/>
      </c>
      <c r="AY28" s="21" t="str">
        <f ca="1">IFERROR(SUM(Tableau8[Montant Journée]*Tableau8[Journée travaillée]),"")</f>
        <v/>
      </c>
      <c r="AZ28" s="21">
        <f t="shared" ca="1" si="10"/>
        <v>0</v>
      </c>
      <c r="BA28" s="28"/>
      <c r="BB28" s="16">
        <f ca="1">SUM(Tableau8[[#This Row],[Total mensuel]],-Tableau8[[#This Row],[Acompte versé]],-Tableau8[[#This Row],[Salaire]])</f>
        <v>0</v>
      </c>
      <c r="BC28" s="51"/>
      <c r="BD28" s="25">
        <f ca="1">IFERROR(SUM(Tableau8[[#This Row],[Restant du]]+Tableau8[[#This Row],[Restant du mois en cours]]),"")</f>
        <v>0</v>
      </c>
    </row>
    <row r="29" spans="1:56" ht="20.149999999999999" customHeight="1" x14ac:dyDescent="0.35">
      <c r="A29" s="6" t="str">
        <f>IFERROR(IF(Tableau4[N°]="","",A28+1),"")</f>
        <v/>
      </c>
      <c r="B29" s="30"/>
      <c r="C29" s="10" t="str">
        <f t="shared" ca="1" si="4"/>
        <v/>
      </c>
      <c r="D29" s="11" t="str">
        <f t="shared" ca="1" si="5"/>
        <v/>
      </c>
      <c r="E29" s="15" t="str">
        <f ca="1">IFERROR(YEAR(Tableau4[[#This Row],[Date]])&amp;"/"&amp;TEXT(Tableau4[[#This Row],[Date]],"mmmm"),"")</f>
        <v/>
      </c>
      <c r="F29" s="100">
        <f t="shared" ca="1" si="6"/>
        <v>0</v>
      </c>
      <c r="G29" s="15">
        <f>Tableau4[[#This Row],[/]]+Tableau4[[#This Row],[X]]</f>
        <v>0</v>
      </c>
      <c r="H29" s="15">
        <f t="shared" si="15"/>
        <v>0</v>
      </c>
      <c r="I29" s="15">
        <f t="shared" si="16"/>
        <v>0</v>
      </c>
      <c r="J29" s="15">
        <f t="shared" si="17"/>
        <v>0</v>
      </c>
      <c r="K29" s="15">
        <f t="shared" si="18"/>
        <v>0</v>
      </c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R29" s="7">
        <f>IFERROR(IF(Tableau8[N° employer]="","",AR28+1),"")</f>
        <v>16</v>
      </c>
      <c r="AS29" s="7">
        <f>Janvier!B29</f>
        <v>0</v>
      </c>
      <c r="AT29" s="17" t="str">
        <f t="shared" ca="1" si="7"/>
        <v/>
      </c>
      <c r="AU29" s="18" t="str">
        <f t="shared" ca="1" si="8"/>
        <v/>
      </c>
      <c r="AV29" s="19" t="str">
        <f ca="1">IFERROR(YEAR(Tableau8[Date de paiement])&amp;"/"&amp;TEXT(Tableau8[Date de paiement],"mmmm"),"")</f>
        <v/>
      </c>
      <c r="AW29" s="20" t="str">
        <f t="shared" ca="1" si="9"/>
        <v/>
      </c>
      <c r="AX29" s="19" t="str">
        <f ca="1">IFERROR(IF(OFFSET($AS29,-1,0)=$AS29,OFFSET(AX29,-1,0),INDEX(Mois_Janvier_Totale,MATCH($AS29,Tableau4[N°],0))),"")</f>
        <v/>
      </c>
      <c r="AY29" s="21" t="str">
        <f ca="1">IFERROR(SUM(Tableau8[Montant Journée]*Tableau8[Journée travaillée]),"")</f>
        <v/>
      </c>
      <c r="AZ29" s="21">
        <f t="shared" ca="1" si="10"/>
        <v>0</v>
      </c>
      <c r="BA29" s="28"/>
      <c r="BB29" s="16">
        <f ca="1">SUM(Tableau8[[#This Row],[Total mensuel]],-Tableau8[[#This Row],[Acompte versé]],-Tableau8[[#This Row],[Salaire]])</f>
        <v>0</v>
      </c>
      <c r="BC29" s="51"/>
      <c r="BD29" s="25">
        <f ca="1">IFERROR(SUM(Tableau8[[#This Row],[Restant du]]+Tableau8[[#This Row],[Restant du mois en cours]]),"")</f>
        <v>0</v>
      </c>
    </row>
    <row r="30" spans="1:56" ht="20.149999999999999" customHeight="1" x14ac:dyDescent="0.35">
      <c r="A30" s="6" t="str">
        <f>IFERROR(IF(Tableau4[N°]="","",A29+1),"")</f>
        <v/>
      </c>
      <c r="B30" s="30"/>
      <c r="C30" s="10" t="str">
        <f t="shared" ca="1" si="4"/>
        <v/>
      </c>
      <c r="D30" s="11" t="str">
        <f t="shared" ca="1" si="5"/>
        <v/>
      </c>
      <c r="E30" s="15" t="str">
        <f ca="1">IFERROR(YEAR(Tableau4[[#This Row],[Date]])&amp;"/"&amp;TEXT(Tableau4[[#This Row],[Date]],"mmmm"),"")</f>
        <v/>
      </c>
      <c r="F30" s="100">
        <f t="shared" ca="1" si="6"/>
        <v>0</v>
      </c>
      <c r="G30" s="15">
        <f>Tableau4[[#This Row],[/]]+Tableau4[[#This Row],[X]]</f>
        <v>0</v>
      </c>
      <c r="H30" s="15">
        <f t="shared" si="15"/>
        <v>0</v>
      </c>
      <c r="I30" s="15">
        <f t="shared" si="16"/>
        <v>0</v>
      </c>
      <c r="J30" s="15">
        <f t="shared" si="17"/>
        <v>0</v>
      </c>
      <c r="K30" s="15">
        <f t="shared" si="18"/>
        <v>0</v>
      </c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R30" s="7">
        <f>IFERROR(IF(Tableau8[N° employer]="","",AR29+1),"")</f>
        <v>17</v>
      </c>
      <c r="AS30" s="7">
        <f>Janvier!B30</f>
        <v>0</v>
      </c>
      <c r="AT30" s="17" t="str">
        <f t="shared" ca="1" si="7"/>
        <v/>
      </c>
      <c r="AU30" s="18" t="str">
        <f t="shared" ca="1" si="8"/>
        <v/>
      </c>
      <c r="AV30" s="19" t="str">
        <f ca="1">IFERROR(YEAR(Tableau8[Date de paiement])&amp;"/"&amp;TEXT(Tableau8[Date de paiement],"mmmm"),"")</f>
        <v/>
      </c>
      <c r="AW30" s="20" t="str">
        <f t="shared" ca="1" si="9"/>
        <v/>
      </c>
      <c r="AX30" s="19" t="str">
        <f ca="1">IFERROR(IF(OFFSET($AS30,-1,0)=$AS30,OFFSET(AX30,-1,0),INDEX(Mois_Janvier_Totale,MATCH($AS30,Tableau4[N°],0))),"")</f>
        <v/>
      </c>
      <c r="AY30" s="21" t="str">
        <f ca="1">IFERROR(SUM(Tableau8[Montant Journée]*Tableau8[Journée travaillée]),"")</f>
        <v/>
      </c>
      <c r="AZ30" s="21">
        <f t="shared" ca="1" si="10"/>
        <v>0</v>
      </c>
      <c r="BA30" s="28"/>
      <c r="BB30" s="16">
        <f ca="1">SUM(Tableau8[[#This Row],[Total mensuel]],-Tableau8[[#This Row],[Acompte versé]],-Tableau8[[#This Row],[Salaire]])</f>
        <v>0</v>
      </c>
      <c r="BC30" s="51"/>
      <c r="BD30" s="25">
        <f ca="1">IFERROR(SUM(Tableau8[[#This Row],[Restant du]]+Tableau8[[#This Row],[Restant du mois en cours]]),"")</f>
        <v>0</v>
      </c>
    </row>
    <row r="31" spans="1:56" ht="20.149999999999999" customHeight="1" x14ac:dyDescent="0.35">
      <c r="A31" s="6" t="str">
        <f>IFERROR(IF(Tableau4[N°]="","",A30+1),"")</f>
        <v/>
      </c>
      <c r="B31" s="30"/>
      <c r="C31" s="10" t="str">
        <f t="shared" ca="1" si="4"/>
        <v/>
      </c>
      <c r="D31" s="11" t="str">
        <f t="shared" ca="1" si="5"/>
        <v/>
      </c>
      <c r="E31" s="15" t="str">
        <f ca="1">IFERROR(YEAR(Tableau4[[#This Row],[Date]])&amp;"/"&amp;TEXT(Tableau4[[#This Row],[Date]],"mmmm"),"")</f>
        <v/>
      </c>
      <c r="F31" s="100">
        <f t="shared" ca="1" si="6"/>
        <v>0</v>
      </c>
      <c r="G31" s="15">
        <f>Tableau4[[#This Row],[/]]+Tableau4[[#This Row],[X]]</f>
        <v>0</v>
      </c>
      <c r="H31" s="15">
        <f t="shared" si="15"/>
        <v>0</v>
      </c>
      <c r="I31" s="15">
        <f t="shared" si="16"/>
        <v>0</v>
      </c>
      <c r="J31" s="15">
        <f t="shared" si="17"/>
        <v>0</v>
      </c>
      <c r="K31" s="15">
        <f t="shared" si="18"/>
        <v>0</v>
      </c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R31" s="7">
        <f>IFERROR(IF(Tableau8[N° employer]="","",AR30+1),"")</f>
        <v>18</v>
      </c>
      <c r="AS31" s="7">
        <f>Janvier!B31</f>
        <v>0</v>
      </c>
      <c r="AT31" s="17" t="str">
        <f t="shared" ca="1" si="7"/>
        <v/>
      </c>
      <c r="AU31" s="18" t="str">
        <f t="shared" ca="1" si="8"/>
        <v/>
      </c>
      <c r="AV31" s="19" t="str">
        <f ca="1">IFERROR(YEAR(Tableau8[Date de paiement])&amp;"/"&amp;TEXT(Tableau8[Date de paiement],"mmmm"),"")</f>
        <v/>
      </c>
      <c r="AW31" s="20" t="str">
        <f t="shared" ca="1" si="9"/>
        <v/>
      </c>
      <c r="AX31" s="19" t="str">
        <f ca="1">IFERROR(IF(OFFSET($AS31,-1,0)=$AS31,OFFSET(AX31,-1,0),INDEX(Mois_Janvier_Totale,MATCH($AS31,Tableau4[N°],0))),"")</f>
        <v/>
      </c>
      <c r="AY31" s="21" t="str">
        <f ca="1">IFERROR(SUM(Tableau8[Montant Journée]*Tableau8[Journée travaillée]),"")</f>
        <v/>
      </c>
      <c r="AZ31" s="21">
        <f t="shared" ca="1" si="10"/>
        <v>0</v>
      </c>
      <c r="BA31" s="28"/>
      <c r="BB31" s="16">
        <f ca="1">SUM(Tableau8[[#This Row],[Total mensuel]],-Tableau8[[#This Row],[Acompte versé]],-Tableau8[[#This Row],[Salaire]])</f>
        <v>0</v>
      </c>
      <c r="BC31" s="51"/>
      <c r="BD31" s="25">
        <f ca="1">IFERROR(SUM(Tableau8[[#This Row],[Restant du]]+Tableau8[[#This Row],[Restant du mois en cours]]),"")</f>
        <v>0</v>
      </c>
    </row>
    <row r="32" spans="1:56" ht="20.149999999999999" customHeight="1" x14ac:dyDescent="0.35">
      <c r="A32" s="6" t="str">
        <f>IFERROR(IF(Tableau4[N°]="","",A31+1),"")</f>
        <v/>
      </c>
      <c r="B32" s="30"/>
      <c r="C32" s="10" t="str">
        <f t="shared" ca="1" si="4"/>
        <v/>
      </c>
      <c r="D32" s="11" t="str">
        <f t="shared" ca="1" si="5"/>
        <v/>
      </c>
      <c r="E32" s="15" t="str">
        <f ca="1">IFERROR(YEAR(Tableau4[[#This Row],[Date]])&amp;"/"&amp;TEXT(Tableau4[[#This Row],[Date]],"mmmm"),"")</f>
        <v/>
      </c>
      <c r="F32" s="100">
        <f t="shared" ca="1" si="6"/>
        <v>0</v>
      </c>
      <c r="G32" s="15">
        <f>Tableau4[[#This Row],[/]]+Tableau4[[#This Row],[X]]</f>
        <v>0</v>
      </c>
      <c r="H32" s="15">
        <f t="shared" si="15"/>
        <v>0</v>
      </c>
      <c r="I32" s="15">
        <f t="shared" si="16"/>
        <v>0</v>
      </c>
      <c r="J32" s="15">
        <f t="shared" si="17"/>
        <v>0</v>
      </c>
      <c r="K32" s="15">
        <f t="shared" si="18"/>
        <v>0</v>
      </c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R32" s="7">
        <f>IFERROR(IF(Tableau8[N° employer]="","",AR31+1),"")</f>
        <v>19</v>
      </c>
      <c r="AS32" s="7">
        <f>Janvier!B32</f>
        <v>0</v>
      </c>
      <c r="AT32" s="17" t="str">
        <f t="shared" ca="1" si="7"/>
        <v/>
      </c>
      <c r="AU32" s="18" t="str">
        <f t="shared" ca="1" si="8"/>
        <v/>
      </c>
      <c r="AV32" s="19" t="str">
        <f ca="1">IFERROR(YEAR(Tableau8[Date de paiement])&amp;"/"&amp;TEXT(Tableau8[Date de paiement],"mmmm"),"")</f>
        <v/>
      </c>
      <c r="AW32" s="20" t="str">
        <f t="shared" ca="1" si="9"/>
        <v/>
      </c>
      <c r="AX32" s="19" t="str">
        <f ca="1">IFERROR(IF(OFFSET($AS32,-1,0)=$AS32,OFFSET(AX32,-1,0),INDEX(Mois_Janvier_Totale,MATCH($AS32,Tableau4[N°],0))),"")</f>
        <v/>
      </c>
      <c r="AY32" s="21" t="str">
        <f ca="1">IFERROR(SUM(Tableau8[Montant Journée]*Tableau8[Journée travaillée]),"")</f>
        <v/>
      </c>
      <c r="AZ32" s="21">
        <f t="shared" ca="1" si="10"/>
        <v>0</v>
      </c>
      <c r="BA32" s="28"/>
      <c r="BB32" s="16">
        <f ca="1">SUM(Tableau8[[#This Row],[Total mensuel]],-Tableau8[[#This Row],[Acompte versé]],-Tableau8[[#This Row],[Salaire]])</f>
        <v>0</v>
      </c>
      <c r="BC32" s="51"/>
      <c r="BD32" s="25">
        <f ca="1">IFERROR(SUM(Tableau8[[#This Row],[Restant du]]+Tableau8[[#This Row],[Restant du mois en cours]]),"")</f>
        <v>0</v>
      </c>
    </row>
    <row r="33" spans="1:56" ht="20.149999999999999" customHeight="1" x14ac:dyDescent="0.35">
      <c r="A33" s="6" t="str">
        <f>IFERROR(IF(Tableau4[N°]="","",A32+1),"")</f>
        <v/>
      </c>
      <c r="B33" s="30"/>
      <c r="C33" s="10" t="str">
        <f t="shared" ca="1" si="4"/>
        <v/>
      </c>
      <c r="D33" s="11" t="str">
        <f t="shared" ca="1" si="5"/>
        <v/>
      </c>
      <c r="E33" s="15" t="str">
        <f ca="1">IFERROR(YEAR(Tableau4[[#This Row],[Date]])&amp;"/"&amp;TEXT(Tableau4[[#This Row],[Date]],"mmmm"),"")</f>
        <v/>
      </c>
      <c r="F33" s="100">
        <f t="shared" ca="1" si="6"/>
        <v>0</v>
      </c>
      <c r="G33" s="15">
        <f>Tableau4[[#This Row],[/]]+Tableau4[[#This Row],[X]]</f>
        <v>0</v>
      </c>
      <c r="H33" s="15">
        <f t="shared" si="15"/>
        <v>0</v>
      </c>
      <c r="I33" s="15">
        <f t="shared" si="16"/>
        <v>0</v>
      </c>
      <c r="J33" s="15">
        <f t="shared" si="17"/>
        <v>0</v>
      </c>
      <c r="K33" s="15">
        <f t="shared" si="18"/>
        <v>0</v>
      </c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R33" s="7">
        <f>IFERROR(IF(Tableau8[N° employer]="","",AR32+1),"")</f>
        <v>20</v>
      </c>
      <c r="AS33" s="7">
        <f>Janvier!B33</f>
        <v>0</v>
      </c>
      <c r="AT33" s="17" t="str">
        <f t="shared" ca="1" si="7"/>
        <v/>
      </c>
      <c r="AU33" s="18" t="str">
        <f t="shared" ca="1" si="8"/>
        <v/>
      </c>
      <c r="AV33" s="19" t="str">
        <f ca="1">IFERROR(YEAR(Tableau8[Date de paiement])&amp;"/"&amp;TEXT(Tableau8[Date de paiement],"mmmm"),"")</f>
        <v/>
      </c>
      <c r="AW33" s="20" t="str">
        <f t="shared" ca="1" si="9"/>
        <v/>
      </c>
      <c r="AX33" s="19" t="str">
        <f ca="1">IFERROR(IF(OFFSET($AS33,-1,0)=$AS33,OFFSET(AX33,-1,0),INDEX(Mois_Janvier_Totale,MATCH($AS33,Tableau4[N°],0))),"")</f>
        <v/>
      </c>
      <c r="AY33" s="21" t="str">
        <f ca="1">IFERROR(SUM(Tableau8[Montant Journée]*Tableau8[Journée travaillée]),"")</f>
        <v/>
      </c>
      <c r="AZ33" s="21">
        <f t="shared" ca="1" si="10"/>
        <v>0</v>
      </c>
      <c r="BA33" s="28"/>
      <c r="BB33" s="16">
        <f ca="1">SUM(Tableau8[[#This Row],[Total mensuel]],-Tableau8[[#This Row],[Acompte versé]],-Tableau8[[#This Row],[Salaire]])</f>
        <v>0</v>
      </c>
      <c r="BC33" s="51"/>
      <c r="BD33" s="25">
        <f ca="1">IFERROR(SUM(Tableau8[[#This Row],[Restant du]]+Tableau8[[#This Row],[Restant du mois en cours]]),"")</f>
        <v>0</v>
      </c>
    </row>
    <row r="34" spans="1:56" ht="20.149999999999999" customHeight="1" x14ac:dyDescent="0.35">
      <c r="A34" s="6" t="str">
        <f>IFERROR(IF(Tableau4[N°]="","",A33+1),"")</f>
        <v/>
      </c>
      <c r="B34" s="30"/>
      <c r="C34" s="10" t="str">
        <f t="shared" ca="1" si="4"/>
        <v/>
      </c>
      <c r="D34" s="11" t="str">
        <f t="shared" ca="1" si="5"/>
        <v/>
      </c>
      <c r="E34" s="15" t="str">
        <f ca="1">IFERROR(YEAR(Tableau4[[#This Row],[Date]])&amp;"/"&amp;TEXT(Tableau4[[#This Row],[Date]],"mmmm"),"")</f>
        <v/>
      </c>
      <c r="F34" s="100">
        <f t="shared" ca="1" si="6"/>
        <v>0</v>
      </c>
      <c r="G34" s="15">
        <f>Tableau4[[#This Row],[/]]+Tableau4[[#This Row],[X]]</f>
        <v>0</v>
      </c>
      <c r="H34" s="15">
        <f t="shared" si="15"/>
        <v>0</v>
      </c>
      <c r="I34" s="15">
        <f t="shared" si="16"/>
        <v>0</v>
      </c>
      <c r="J34" s="15">
        <f t="shared" si="17"/>
        <v>0</v>
      </c>
      <c r="K34" s="15">
        <f t="shared" si="18"/>
        <v>0</v>
      </c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R34" s="7">
        <f>IFERROR(IF(Tableau8[N° employer]="","",AR33+1),"")</f>
        <v>21</v>
      </c>
      <c r="AS34" s="7">
        <f>Janvier!B34</f>
        <v>0</v>
      </c>
      <c r="AT34" s="17" t="str">
        <f t="shared" ca="1" si="7"/>
        <v/>
      </c>
      <c r="AU34" s="18" t="str">
        <f t="shared" ca="1" si="8"/>
        <v/>
      </c>
      <c r="AV34" s="19" t="str">
        <f ca="1">IFERROR(YEAR(Tableau8[Date de paiement])&amp;"/"&amp;TEXT(Tableau8[Date de paiement],"mmmm"),"")</f>
        <v/>
      </c>
      <c r="AW34" s="20" t="str">
        <f t="shared" ca="1" si="9"/>
        <v/>
      </c>
      <c r="AX34" s="19" t="str">
        <f ca="1">IFERROR(IF(OFFSET($AS34,-1,0)=$AS34,OFFSET(AX34,-1,0),INDEX(Mois_Janvier_Totale,MATCH($AS34,Tableau4[N°],0))),"")</f>
        <v/>
      </c>
      <c r="AY34" s="21" t="str">
        <f ca="1">IFERROR(SUM(Tableau8[Montant Journée]*Tableau8[Journée travaillée]),"")</f>
        <v/>
      </c>
      <c r="AZ34" s="21">
        <f t="shared" ca="1" si="10"/>
        <v>0</v>
      </c>
      <c r="BA34" s="28"/>
      <c r="BB34" s="16">
        <f ca="1">SUM(Tableau8[[#This Row],[Total mensuel]],-Tableau8[[#This Row],[Acompte versé]],-Tableau8[[#This Row],[Salaire]])</f>
        <v>0</v>
      </c>
      <c r="BC34" s="51"/>
      <c r="BD34" s="25">
        <f ca="1">IFERROR(SUM(Tableau8[[#This Row],[Restant du]]+Tableau8[[#This Row],[Restant du mois en cours]]),"")</f>
        <v>0</v>
      </c>
    </row>
    <row r="35" spans="1:56" ht="20.149999999999999" customHeight="1" x14ac:dyDescent="0.35">
      <c r="A35" s="6" t="str">
        <f>IFERROR(IF(Tableau4[N°]="","",A34+1),"")</f>
        <v/>
      </c>
      <c r="B35" s="30"/>
      <c r="C35" s="10" t="str">
        <f t="shared" ca="1" si="4"/>
        <v/>
      </c>
      <c r="D35" s="11" t="str">
        <f t="shared" ca="1" si="5"/>
        <v/>
      </c>
      <c r="E35" s="15" t="str">
        <f ca="1">IFERROR(YEAR(Tableau4[[#This Row],[Date]])&amp;"/"&amp;TEXT(Tableau4[[#This Row],[Date]],"mmmm"),"")</f>
        <v/>
      </c>
      <c r="F35" s="100">
        <f t="shared" ca="1" si="6"/>
        <v>0</v>
      </c>
      <c r="G35" s="15">
        <f>Tableau4[[#This Row],[/]]+Tableau4[[#This Row],[X]]</f>
        <v>0</v>
      </c>
      <c r="H35" s="15">
        <f t="shared" si="15"/>
        <v>0</v>
      </c>
      <c r="I35" s="15">
        <f t="shared" si="16"/>
        <v>0</v>
      </c>
      <c r="J35" s="15">
        <f t="shared" si="17"/>
        <v>0</v>
      </c>
      <c r="K35" s="15">
        <f t="shared" si="18"/>
        <v>0</v>
      </c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R35" s="7">
        <f>IFERROR(IF(Tableau8[N° employer]="","",AR34+1),"")</f>
        <v>22</v>
      </c>
      <c r="AS35" s="7">
        <f>Janvier!B35</f>
        <v>0</v>
      </c>
      <c r="AT35" s="17" t="str">
        <f t="shared" ca="1" si="7"/>
        <v/>
      </c>
      <c r="AU35" s="18" t="str">
        <f t="shared" ca="1" si="8"/>
        <v/>
      </c>
      <c r="AV35" s="19" t="str">
        <f ca="1">IFERROR(YEAR(Tableau8[Date de paiement])&amp;"/"&amp;TEXT(Tableau8[Date de paiement],"mmmm"),"")</f>
        <v/>
      </c>
      <c r="AW35" s="20" t="str">
        <f t="shared" ca="1" si="9"/>
        <v/>
      </c>
      <c r="AX35" s="19" t="str">
        <f ca="1">IFERROR(IF(OFFSET($AS35,-1,0)=$AS35,OFFSET(AX35,-1,0),INDEX(Mois_Janvier_Totale,MATCH($AS35,Tableau4[N°],0))),"")</f>
        <v/>
      </c>
      <c r="AY35" s="21" t="str">
        <f ca="1">IFERROR(SUM(Tableau8[Montant Journée]*Tableau8[Journée travaillée]),"")</f>
        <v/>
      </c>
      <c r="AZ35" s="21">
        <f t="shared" ca="1" si="10"/>
        <v>0</v>
      </c>
      <c r="BA35" s="28"/>
      <c r="BB35" s="16">
        <f ca="1">SUM(Tableau8[[#This Row],[Total mensuel]],-Tableau8[[#This Row],[Acompte versé]],-Tableau8[[#This Row],[Salaire]])</f>
        <v>0</v>
      </c>
      <c r="BC35" s="51"/>
      <c r="BD35" s="25">
        <f ca="1">IFERROR(SUM(Tableau8[[#This Row],[Restant du]]+Tableau8[[#This Row],[Restant du mois en cours]]),"")</f>
        <v>0</v>
      </c>
    </row>
    <row r="36" spans="1:56" ht="20.149999999999999" customHeight="1" x14ac:dyDescent="0.35">
      <c r="A36" s="6" t="str">
        <f>IFERROR(IF(Tableau4[N°]="","",A35+1),"")</f>
        <v/>
      </c>
      <c r="B36" s="30"/>
      <c r="C36" s="10" t="str">
        <f t="shared" ca="1" si="4"/>
        <v/>
      </c>
      <c r="D36" s="11" t="str">
        <f t="shared" ca="1" si="5"/>
        <v/>
      </c>
      <c r="E36" s="15" t="str">
        <f ca="1">IFERROR(YEAR(Tableau4[[#This Row],[Date]])&amp;"/"&amp;TEXT(Tableau4[[#This Row],[Date]],"mmmm"),"")</f>
        <v/>
      </c>
      <c r="F36" s="100">
        <f t="shared" ca="1" si="6"/>
        <v>0</v>
      </c>
      <c r="G36" s="15">
        <f>Tableau4[[#This Row],[/]]+Tableau4[[#This Row],[X]]</f>
        <v>0</v>
      </c>
      <c r="H36" s="15">
        <f t="shared" si="15"/>
        <v>0</v>
      </c>
      <c r="I36" s="15">
        <f t="shared" si="16"/>
        <v>0</v>
      </c>
      <c r="J36" s="15">
        <f t="shared" si="17"/>
        <v>0</v>
      </c>
      <c r="K36" s="15">
        <f t="shared" si="18"/>
        <v>0</v>
      </c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R36" s="7">
        <f>IFERROR(IF(Tableau8[N° employer]="","",AR35+1),"")</f>
        <v>23</v>
      </c>
      <c r="AS36" s="7">
        <f>Janvier!B36</f>
        <v>0</v>
      </c>
      <c r="AT36" s="17" t="str">
        <f t="shared" ca="1" si="7"/>
        <v/>
      </c>
      <c r="AU36" s="18" t="str">
        <f t="shared" ca="1" si="8"/>
        <v/>
      </c>
      <c r="AV36" s="19" t="str">
        <f ca="1">IFERROR(YEAR(Tableau8[Date de paiement])&amp;"/"&amp;TEXT(Tableau8[Date de paiement],"mmmm"),"")</f>
        <v/>
      </c>
      <c r="AW36" s="20" t="str">
        <f t="shared" ca="1" si="9"/>
        <v/>
      </c>
      <c r="AX36" s="19" t="str">
        <f ca="1">IFERROR(IF(OFFSET($AS36,-1,0)=$AS36,OFFSET(AX36,-1,0),INDEX(Mois_Janvier_Totale,MATCH($AS36,Tableau4[N°],0))),"")</f>
        <v/>
      </c>
      <c r="AY36" s="21" t="str">
        <f ca="1">IFERROR(SUM(Tableau8[Montant Journée]*Tableau8[Journée travaillée]),"")</f>
        <v/>
      </c>
      <c r="AZ36" s="21">
        <f t="shared" ca="1" si="10"/>
        <v>0</v>
      </c>
      <c r="BA36" s="28"/>
      <c r="BB36" s="16">
        <f ca="1">SUM(Tableau8[[#This Row],[Total mensuel]],-Tableau8[[#This Row],[Acompte versé]],-Tableau8[[#This Row],[Salaire]])</f>
        <v>0</v>
      </c>
      <c r="BC36" s="51"/>
      <c r="BD36" s="25">
        <f ca="1">IFERROR(SUM(Tableau8[[#This Row],[Restant du]]+Tableau8[[#This Row],[Restant du mois en cours]]),"")</f>
        <v>0</v>
      </c>
    </row>
    <row r="37" spans="1:56" ht="20.149999999999999" customHeight="1" x14ac:dyDescent="0.35">
      <c r="A37" s="6" t="str">
        <f>IFERROR(IF(Tableau4[N°]="","",A36+1),"")</f>
        <v/>
      </c>
      <c r="B37" s="30"/>
      <c r="C37" s="10" t="str">
        <f t="shared" ca="1" si="4"/>
        <v/>
      </c>
      <c r="D37" s="11" t="str">
        <f t="shared" ca="1" si="5"/>
        <v/>
      </c>
      <c r="E37" s="15" t="str">
        <f ca="1">IFERROR(YEAR(Tableau4[[#This Row],[Date]])&amp;"/"&amp;TEXT(Tableau4[[#This Row],[Date]],"mmmm"),"")</f>
        <v/>
      </c>
      <c r="F37" s="100">
        <f t="shared" ca="1" si="6"/>
        <v>0</v>
      </c>
      <c r="G37" s="15">
        <f>Tableau4[[#This Row],[/]]+Tableau4[[#This Row],[X]]</f>
        <v>0</v>
      </c>
      <c r="H37" s="15">
        <f t="shared" si="15"/>
        <v>0</v>
      </c>
      <c r="I37" s="15">
        <f t="shared" si="16"/>
        <v>0</v>
      </c>
      <c r="J37" s="15">
        <f t="shared" si="17"/>
        <v>0</v>
      </c>
      <c r="K37" s="15">
        <f t="shared" si="18"/>
        <v>0</v>
      </c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R37" s="7">
        <f>IFERROR(IF(Tableau8[N° employer]="","",AR36+1),"")</f>
        <v>24</v>
      </c>
      <c r="AS37" s="7">
        <f>Janvier!B37</f>
        <v>0</v>
      </c>
      <c r="AT37" s="17" t="str">
        <f t="shared" ca="1" si="7"/>
        <v/>
      </c>
      <c r="AU37" s="18" t="str">
        <f t="shared" ca="1" si="8"/>
        <v/>
      </c>
      <c r="AV37" s="19" t="str">
        <f ca="1">IFERROR(YEAR(Tableau8[Date de paiement])&amp;"/"&amp;TEXT(Tableau8[Date de paiement],"mmmm"),"")</f>
        <v/>
      </c>
      <c r="AW37" s="20" t="str">
        <f t="shared" ca="1" si="9"/>
        <v/>
      </c>
      <c r="AX37" s="19" t="str">
        <f ca="1">IFERROR(IF(OFFSET($AS37,-1,0)=$AS37,OFFSET(AX37,-1,0),INDEX(Mois_Janvier_Totale,MATCH($AS37,Tableau4[N°],0))),"")</f>
        <v/>
      </c>
      <c r="AY37" s="21" t="str">
        <f ca="1">IFERROR(SUM(Tableau8[Montant Journée]*Tableau8[Journée travaillée]),"")</f>
        <v/>
      </c>
      <c r="AZ37" s="21">
        <f t="shared" ca="1" si="10"/>
        <v>0</v>
      </c>
      <c r="BA37" s="28"/>
      <c r="BB37" s="16">
        <f ca="1">SUM(Tableau8[[#This Row],[Total mensuel]],-Tableau8[[#This Row],[Acompte versé]],-Tableau8[[#This Row],[Salaire]])</f>
        <v>0</v>
      </c>
      <c r="BC37" s="51"/>
      <c r="BD37" s="25">
        <f ca="1">IFERROR(SUM(Tableau8[[#This Row],[Restant du]]+Tableau8[[#This Row],[Restant du mois en cours]]),"")</f>
        <v>0</v>
      </c>
    </row>
    <row r="38" spans="1:56" ht="20.149999999999999" customHeight="1" x14ac:dyDescent="0.35">
      <c r="A38" s="6" t="str">
        <f>IFERROR(IF(Tableau4[N°]="","",A37+1),"")</f>
        <v/>
      </c>
      <c r="B38" s="30"/>
      <c r="C38" s="10" t="str">
        <f t="shared" ca="1" si="4"/>
        <v/>
      </c>
      <c r="D38" s="11" t="str">
        <f t="shared" ca="1" si="5"/>
        <v/>
      </c>
      <c r="E38" s="15" t="str">
        <f ca="1">IFERROR(YEAR(Tableau4[[#This Row],[Date]])&amp;"/"&amp;TEXT(Tableau4[[#This Row],[Date]],"mmmm"),"")</f>
        <v/>
      </c>
      <c r="F38" s="100">
        <f t="shared" ca="1" si="6"/>
        <v>0</v>
      </c>
      <c r="G38" s="15">
        <f>Tableau4[[#This Row],[/]]+Tableau4[[#This Row],[X]]</f>
        <v>0</v>
      </c>
      <c r="H38" s="15">
        <f t="shared" si="15"/>
        <v>0</v>
      </c>
      <c r="I38" s="15">
        <f t="shared" si="16"/>
        <v>0</v>
      </c>
      <c r="J38" s="15">
        <f t="shared" si="17"/>
        <v>0</v>
      </c>
      <c r="K38" s="15">
        <f t="shared" si="18"/>
        <v>0</v>
      </c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R38" s="7">
        <f>IFERROR(IF(Tableau8[N° employer]="","",AR37+1),"")</f>
        <v>25</v>
      </c>
      <c r="AS38" s="7">
        <f>Janvier!B38</f>
        <v>0</v>
      </c>
      <c r="AT38" s="17" t="str">
        <f t="shared" ca="1" si="7"/>
        <v/>
      </c>
      <c r="AU38" s="18" t="str">
        <f t="shared" ca="1" si="8"/>
        <v/>
      </c>
      <c r="AV38" s="19" t="str">
        <f ca="1">IFERROR(YEAR(Tableau8[Date de paiement])&amp;"/"&amp;TEXT(Tableau8[Date de paiement],"mmmm"),"")</f>
        <v/>
      </c>
      <c r="AW38" s="20" t="str">
        <f t="shared" ca="1" si="9"/>
        <v/>
      </c>
      <c r="AX38" s="19" t="str">
        <f ca="1">IFERROR(IF(OFFSET($AS38,-1,0)=$AS38,OFFSET(AX38,-1,0),INDEX(Mois_Janvier_Totale,MATCH($AS38,Tableau4[N°],0))),"")</f>
        <v/>
      </c>
      <c r="AY38" s="21" t="str">
        <f ca="1">IFERROR(SUM(Tableau8[Montant Journée]*Tableau8[Journée travaillée]),"")</f>
        <v/>
      </c>
      <c r="AZ38" s="21">
        <f t="shared" ca="1" si="10"/>
        <v>0</v>
      </c>
      <c r="BA38" s="28"/>
      <c r="BB38" s="16">
        <f ca="1">SUM(Tableau8[[#This Row],[Total mensuel]],-Tableau8[[#This Row],[Acompte versé]],-Tableau8[[#This Row],[Salaire]])</f>
        <v>0</v>
      </c>
      <c r="BC38" s="51"/>
      <c r="BD38" s="25">
        <f ca="1">IFERROR(SUM(Tableau8[[#This Row],[Restant du]]+Tableau8[[#This Row],[Restant du mois en cours]]),"")</f>
        <v>0</v>
      </c>
    </row>
    <row r="39" spans="1:56" ht="20.149999999999999" customHeight="1" x14ac:dyDescent="0.35">
      <c r="A39" s="6" t="str">
        <f>IFERROR(IF(Tableau4[N°]="","",A38+1),"")</f>
        <v/>
      </c>
      <c r="B39" s="30"/>
      <c r="C39" s="10" t="str">
        <f t="shared" ca="1" si="4"/>
        <v/>
      </c>
      <c r="D39" s="11" t="str">
        <f t="shared" ca="1" si="5"/>
        <v/>
      </c>
      <c r="E39" s="15" t="str">
        <f ca="1">IFERROR(YEAR(Tableau4[[#This Row],[Date]])&amp;"/"&amp;TEXT(Tableau4[[#This Row],[Date]],"mmmm"),"")</f>
        <v/>
      </c>
      <c r="F39" s="100">
        <f t="shared" ca="1" si="6"/>
        <v>0</v>
      </c>
      <c r="G39" s="15">
        <f>Tableau4[[#This Row],[/]]+Tableau4[[#This Row],[X]]</f>
        <v>0</v>
      </c>
      <c r="H39" s="15">
        <f t="shared" si="15"/>
        <v>0</v>
      </c>
      <c r="I39" s="15">
        <f t="shared" si="16"/>
        <v>0</v>
      </c>
      <c r="J39" s="15">
        <f t="shared" si="17"/>
        <v>0</v>
      </c>
      <c r="K39" s="15">
        <f t="shared" si="18"/>
        <v>0</v>
      </c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R39" s="7">
        <f>IFERROR(IF(Tableau8[N° employer]="","",AR38+1),"")</f>
        <v>26</v>
      </c>
      <c r="AS39" s="7">
        <f>Janvier!B39</f>
        <v>0</v>
      </c>
      <c r="AT39" s="17" t="str">
        <f t="shared" ca="1" si="7"/>
        <v/>
      </c>
      <c r="AU39" s="18" t="str">
        <f t="shared" ca="1" si="8"/>
        <v/>
      </c>
      <c r="AV39" s="19" t="str">
        <f ca="1">IFERROR(YEAR(Tableau8[Date de paiement])&amp;"/"&amp;TEXT(Tableau8[Date de paiement],"mmmm"),"")</f>
        <v/>
      </c>
      <c r="AW39" s="20" t="str">
        <f t="shared" ca="1" si="9"/>
        <v/>
      </c>
      <c r="AX39" s="19" t="str">
        <f ca="1">IFERROR(IF(OFFSET($AS39,-1,0)=$AS39,OFFSET(AX39,-1,0),INDEX(Mois_Janvier_Totale,MATCH($AS39,Tableau4[N°],0))),"")</f>
        <v/>
      </c>
      <c r="AY39" s="21" t="str">
        <f ca="1">IFERROR(SUM(Tableau8[Montant Journée]*Tableau8[Journée travaillée]),"")</f>
        <v/>
      </c>
      <c r="AZ39" s="21">
        <f t="shared" ca="1" si="10"/>
        <v>0</v>
      </c>
      <c r="BA39" s="28"/>
      <c r="BB39" s="16">
        <f ca="1">SUM(Tableau8[[#This Row],[Total mensuel]],-Tableau8[[#This Row],[Acompte versé]],-Tableau8[[#This Row],[Salaire]])</f>
        <v>0</v>
      </c>
      <c r="BC39" s="51"/>
      <c r="BD39" s="25">
        <f ca="1">IFERROR(SUM(Tableau8[[#This Row],[Restant du]]+Tableau8[[#This Row],[Restant du mois en cours]]),"")</f>
        <v>0</v>
      </c>
    </row>
    <row r="40" spans="1:56" ht="20.149999999999999" customHeight="1" x14ac:dyDescent="0.35">
      <c r="A40" s="6" t="str">
        <f>IFERROR(IF(Tableau4[N°]="","",A39+1),"")</f>
        <v/>
      </c>
      <c r="B40" s="30"/>
      <c r="C40" s="10" t="str">
        <f t="shared" ca="1" si="4"/>
        <v/>
      </c>
      <c r="D40" s="11" t="str">
        <f t="shared" ca="1" si="5"/>
        <v/>
      </c>
      <c r="E40" s="15" t="str">
        <f ca="1">IFERROR(YEAR(Tableau4[[#This Row],[Date]])&amp;"/"&amp;TEXT(Tableau4[[#This Row],[Date]],"mmmm"),"")</f>
        <v/>
      </c>
      <c r="F40" s="100">
        <f t="shared" ca="1" si="6"/>
        <v>0</v>
      </c>
      <c r="G40" s="15">
        <f>Tableau4[[#This Row],[/]]+Tableau4[[#This Row],[X]]</f>
        <v>0</v>
      </c>
      <c r="H40" s="15">
        <f t="shared" si="15"/>
        <v>0</v>
      </c>
      <c r="I40" s="15">
        <f t="shared" si="16"/>
        <v>0</v>
      </c>
      <c r="J40" s="15">
        <f t="shared" si="17"/>
        <v>0</v>
      </c>
      <c r="K40" s="15">
        <f t="shared" si="18"/>
        <v>0</v>
      </c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R40" s="7">
        <f>IFERROR(IF(Tableau8[N° employer]="","",AR39+1),"")</f>
        <v>27</v>
      </c>
      <c r="AS40" s="7">
        <f>Janvier!B40</f>
        <v>0</v>
      </c>
      <c r="AT40" s="17" t="str">
        <f t="shared" ca="1" si="7"/>
        <v/>
      </c>
      <c r="AU40" s="18" t="str">
        <f t="shared" ca="1" si="8"/>
        <v/>
      </c>
      <c r="AV40" s="19" t="str">
        <f ca="1">IFERROR(YEAR(Tableau8[Date de paiement])&amp;"/"&amp;TEXT(Tableau8[Date de paiement],"mmmm"),"")</f>
        <v/>
      </c>
      <c r="AW40" s="20" t="str">
        <f t="shared" ca="1" si="9"/>
        <v/>
      </c>
      <c r="AX40" s="19" t="str">
        <f ca="1">IFERROR(IF(OFFSET($AS40,-1,0)=$AS40,OFFSET(AX40,-1,0),INDEX(Mois_Janvier_Totale,MATCH($AS40,Tableau4[N°],0))),"")</f>
        <v/>
      </c>
      <c r="AY40" s="21" t="str">
        <f ca="1">IFERROR(SUM(Tableau8[Montant Journée]*Tableau8[Journée travaillée]),"")</f>
        <v/>
      </c>
      <c r="AZ40" s="21">
        <f t="shared" ca="1" si="10"/>
        <v>0</v>
      </c>
      <c r="BA40" s="28"/>
      <c r="BB40" s="16">
        <f ca="1">SUM(Tableau8[[#This Row],[Total mensuel]],-Tableau8[[#This Row],[Acompte versé]],-Tableau8[[#This Row],[Salaire]])</f>
        <v>0</v>
      </c>
      <c r="BC40" s="51"/>
      <c r="BD40" s="25">
        <f ca="1">IFERROR(SUM(Tableau8[[#This Row],[Restant du]]+Tableau8[[#This Row],[Restant du mois en cours]]),"")</f>
        <v>0</v>
      </c>
    </row>
    <row r="41" spans="1:56" ht="20.149999999999999" customHeight="1" x14ac:dyDescent="0.35">
      <c r="A41" s="6" t="str">
        <f>IFERROR(IF(Tableau4[N°]="","",A40+1),"")</f>
        <v/>
      </c>
      <c r="B41" s="30"/>
      <c r="C41" s="10" t="str">
        <f t="shared" ca="1" si="4"/>
        <v/>
      </c>
      <c r="D41" s="11" t="str">
        <f t="shared" ca="1" si="5"/>
        <v/>
      </c>
      <c r="E41" s="15" t="str">
        <f ca="1">IFERROR(YEAR(Tableau4[[#This Row],[Date]])&amp;"/"&amp;TEXT(Tableau4[[#This Row],[Date]],"mmmm"),"")</f>
        <v/>
      </c>
      <c r="F41" s="100">
        <f t="shared" ca="1" si="6"/>
        <v>0</v>
      </c>
      <c r="G41" s="15">
        <f>Tableau4[[#This Row],[/]]+Tableau4[[#This Row],[X]]</f>
        <v>0</v>
      </c>
      <c r="H41" s="15">
        <f t="shared" si="15"/>
        <v>0</v>
      </c>
      <c r="I41" s="15">
        <f t="shared" si="16"/>
        <v>0</v>
      </c>
      <c r="J41" s="15">
        <f t="shared" si="17"/>
        <v>0</v>
      </c>
      <c r="K41" s="15">
        <f t="shared" si="18"/>
        <v>0</v>
      </c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R41" s="7">
        <f>IFERROR(IF(Tableau8[N° employer]="","",AR40+1),"")</f>
        <v>28</v>
      </c>
      <c r="AS41" s="7">
        <f>Janvier!B41</f>
        <v>0</v>
      </c>
      <c r="AT41" s="17" t="str">
        <f t="shared" ca="1" si="7"/>
        <v/>
      </c>
      <c r="AU41" s="18" t="str">
        <f t="shared" ca="1" si="8"/>
        <v/>
      </c>
      <c r="AV41" s="19" t="str">
        <f ca="1">IFERROR(YEAR(Tableau8[Date de paiement])&amp;"/"&amp;TEXT(Tableau8[Date de paiement],"mmmm"),"")</f>
        <v/>
      </c>
      <c r="AW41" s="20" t="str">
        <f t="shared" ca="1" si="9"/>
        <v/>
      </c>
      <c r="AX41" s="19" t="str">
        <f ca="1">IFERROR(IF(OFFSET($AS41,-1,0)=$AS41,OFFSET(AX41,-1,0),INDEX(Mois_Janvier_Totale,MATCH($AS41,Tableau4[N°],0))),"")</f>
        <v/>
      </c>
      <c r="AY41" s="21" t="str">
        <f ca="1">IFERROR(SUM(Tableau8[Montant Journée]*Tableau8[Journée travaillée]),"")</f>
        <v/>
      </c>
      <c r="AZ41" s="21">
        <f t="shared" ca="1" si="10"/>
        <v>0</v>
      </c>
      <c r="BA41" s="28"/>
      <c r="BB41" s="16">
        <f ca="1">SUM(Tableau8[[#This Row],[Total mensuel]],-Tableau8[[#This Row],[Acompte versé]],-Tableau8[[#This Row],[Salaire]])</f>
        <v>0</v>
      </c>
      <c r="BC41" s="51"/>
      <c r="BD41" s="25">
        <f ca="1">IFERROR(SUM(Tableau8[[#This Row],[Restant du]]+Tableau8[[#This Row],[Restant du mois en cours]]),"")</f>
        <v>0</v>
      </c>
    </row>
    <row r="42" spans="1:56" ht="20.149999999999999" customHeight="1" x14ac:dyDescent="0.35">
      <c r="A42" s="6" t="str">
        <f>IFERROR(IF(Tableau4[N°]="","",A41+1),"")</f>
        <v/>
      </c>
      <c r="B42" s="30"/>
      <c r="C42" s="16" t="str">
        <f t="shared" ca="1" si="4"/>
        <v/>
      </c>
      <c r="D42" s="15" t="str">
        <f t="shared" ca="1" si="5"/>
        <v/>
      </c>
      <c r="E42" s="15" t="str">
        <f ca="1">IFERROR(YEAR(Tableau4[[#This Row],[Date]])&amp;"/"&amp;TEXT(Tableau4[[#This Row],[Date]],"mmmm"),"")</f>
        <v/>
      </c>
      <c r="F42" s="101">
        <f t="shared" ca="1" si="6"/>
        <v>0</v>
      </c>
      <c r="G42" s="15">
        <f>Tableau4[[#This Row],[/]]+Tableau4[[#This Row],[X]]</f>
        <v>0</v>
      </c>
      <c r="H42" s="15">
        <f t="shared" ref="H42:H43" si="19">IFERROR(COUNTIF(L42:AP42,"INT"),"")</f>
        <v>0</v>
      </c>
      <c r="I42" s="15">
        <f t="shared" ref="I42:I43" si="20">IFERROR(COUNTIF(L42:AP42,"ABS"),"")</f>
        <v>0</v>
      </c>
      <c r="J42" s="15">
        <f t="shared" ref="J42:J43" si="21">COUNTIF(L42:AP42,"/")/2</f>
        <v>0</v>
      </c>
      <c r="K42" s="15">
        <f t="shared" ref="K42:K43" si="22">COUNTIF(L42:AP42,"X")</f>
        <v>0</v>
      </c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R42" s="7">
        <f>IFERROR(IF(Tableau8[N° employer]="","",AR41+1),"")</f>
        <v>29</v>
      </c>
      <c r="AS42" s="7">
        <f>Janvier!B42</f>
        <v>0</v>
      </c>
      <c r="AT42" s="17" t="str">
        <f t="shared" ca="1" si="7"/>
        <v/>
      </c>
      <c r="AU42" s="18" t="str">
        <f t="shared" ca="1" si="8"/>
        <v/>
      </c>
      <c r="AV42" s="19" t="str">
        <f ca="1">IFERROR(YEAR(Tableau8[Date de paiement])&amp;"/"&amp;TEXT(Tableau8[Date de paiement],"mmmm"),"")</f>
        <v/>
      </c>
      <c r="AW42" s="20" t="str">
        <f t="shared" ca="1" si="9"/>
        <v/>
      </c>
      <c r="AX42" s="19" t="str">
        <f ca="1">IFERROR(IF(OFFSET($AS42,-1,0)=$AS42,OFFSET(AX42,-1,0),INDEX(Mois_Janvier_Totale,MATCH($AS42,Tableau4[N°],0))),"")</f>
        <v/>
      </c>
      <c r="AY42" s="21" t="str">
        <f ca="1">IFERROR(SUM(Tableau8[Montant Journée]*Tableau8[Journée travaillée]),"")</f>
        <v/>
      </c>
      <c r="AZ42" s="21">
        <f t="shared" ca="1" si="10"/>
        <v>0</v>
      </c>
      <c r="BA42" s="28"/>
      <c r="BB42" s="16">
        <f ca="1">SUM(Tableau8[[#This Row],[Total mensuel]],-Tableau8[[#This Row],[Acompte versé]],-Tableau8[[#This Row],[Salaire]])</f>
        <v>0</v>
      </c>
      <c r="BC42" s="51"/>
      <c r="BD42" s="25">
        <f ca="1">IFERROR(SUM(Tableau8[[#This Row],[Restant du]]+Tableau8[[#This Row],[Restant du mois en cours]]),"")</f>
        <v>0</v>
      </c>
    </row>
    <row r="43" spans="1:56" ht="20.149999999999999" customHeight="1" x14ac:dyDescent="0.35">
      <c r="A43" s="6" t="str">
        <f>IFERROR(IF(Tableau4[N°]="","",A42+1),"")</f>
        <v/>
      </c>
      <c r="B43" s="30"/>
      <c r="C43" s="16" t="str">
        <f t="shared" ca="1" si="4"/>
        <v/>
      </c>
      <c r="D43" s="15" t="str">
        <f t="shared" ca="1" si="5"/>
        <v/>
      </c>
      <c r="E43" s="15" t="str">
        <f ca="1">IFERROR(YEAR(Tableau4[[#This Row],[Date]])&amp;"/"&amp;TEXT(Tableau4[[#This Row],[Date]],"mmmm"),"")</f>
        <v/>
      </c>
      <c r="F43" s="101">
        <f t="shared" ca="1" si="6"/>
        <v>0</v>
      </c>
      <c r="G43" s="15">
        <f>Tableau4[[#This Row],[/]]+Tableau4[[#This Row],[X]]</f>
        <v>0</v>
      </c>
      <c r="H43" s="15">
        <f t="shared" si="19"/>
        <v>0</v>
      </c>
      <c r="I43" s="15">
        <f t="shared" si="20"/>
        <v>0</v>
      </c>
      <c r="J43" s="15">
        <f t="shared" si="21"/>
        <v>0</v>
      </c>
      <c r="K43" s="15">
        <f t="shared" si="22"/>
        <v>0</v>
      </c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R43" s="7">
        <f>IFERROR(IF(Tableau8[N° employer]="","",AR42+1),"")</f>
        <v>30</v>
      </c>
      <c r="AS43" s="7">
        <f>Janvier!B43</f>
        <v>0</v>
      </c>
      <c r="AT43" s="17" t="str">
        <f t="shared" ca="1" si="7"/>
        <v/>
      </c>
      <c r="AU43" s="18" t="str">
        <f t="shared" ca="1" si="8"/>
        <v/>
      </c>
      <c r="AV43" s="19" t="str">
        <f ca="1">IFERROR(YEAR(Tableau8[Date de paiement])&amp;"/"&amp;TEXT(Tableau8[Date de paiement],"mmmm"),"")</f>
        <v/>
      </c>
      <c r="AW43" s="20" t="str">
        <f t="shared" ca="1" si="9"/>
        <v/>
      </c>
      <c r="AX43" s="19" t="str">
        <f ca="1">IFERROR(IF(OFFSET($AS43,-1,0)=$AS43,OFFSET(AX43,-1,0),INDEX(Mois_Janvier_Totale,MATCH($AS43,Tableau4[N°],0))),"")</f>
        <v/>
      </c>
      <c r="AY43" s="21" t="str">
        <f ca="1">IFERROR(SUM(Tableau8[Montant Journée]*Tableau8[Journée travaillée]),"")</f>
        <v/>
      </c>
      <c r="AZ43" s="21">
        <f t="shared" ca="1" si="10"/>
        <v>0</v>
      </c>
      <c r="BA43" s="28"/>
      <c r="BB43" s="16">
        <f ca="1">SUM(Tableau8[[#This Row],[Total mensuel]],-Tableau8[[#This Row],[Acompte versé]],-Tableau8[[#This Row],[Salaire]])</f>
        <v>0</v>
      </c>
      <c r="BC43" s="51"/>
      <c r="BD43" s="25">
        <f ca="1">IFERROR(SUM(Tableau8[[#This Row],[Restant du]]+Tableau8[[#This Row],[Restant du mois en cours]]),"")</f>
        <v>0</v>
      </c>
    </row>
    <row r="50" ht="21.65" customHeight="1" x14ac:dyDescent="0.35"/>
    <row r="57" ht="14.5" customHeight="1" x14ac:dyDescent="0.35"/>
    <row r="58" ht="14.5" customHeight="1" x14ac:dyDescent="0.35"/>
    <row r="59" ht="14.5" customHeight="1" x14ac:dyDescent="0.35"/>
    <row r="60" ht="14.5" customHeight="1" x14ac:dyDescent="0.35"/>
    <row r="61" ht="18.649999999999999" customHeight="1" x14ac:dyDescent="0.35"/>
    <row r="73" ht="14.5" customHeight="1" x14ac:dyDescent="0.35"/>
    <row r="74" ht="14.5" customHeight="1" x14ac:dyDescent="0.35"/>
    <row r="75" ht="14.5" customHeight="1" x14ac:dyDescent="0.35"/>
    <row r="76" ht="14.5" customHeight="1" x14ac:dyDescent="0.35"/>
    <row r="77" ht="17.149999999999999" customHeight="1" x14ac:dyDescent="0.35"/>
    <row r="92" ht="18.649999999999999" customHeight="1" x14ac:dyDescent="0.35"/>
    <row r="93" ht="14.15" customHeight="1" x14ac:dyDescent="0.35"/>
    <row r="94" ht="14.5" customHeight="1" x14ac:dyDescent="0.35"/>
    <row r="95" ht="14.5" customHeight="1" x14ac:dyDescent="0.35"/>
    <row r="98" ht="17.149999999999999" customHeight="1" x14ac:dyDescent="0.35"/>
    <row r="108" ht="17.149999999999999" customHeight="1" x14ac:dyDescent="0.35"/>
    <row r="109" ht="15.65" customHeight="1" x14ac:dyDescent="0.35"/>
    <row r="124" ht="18" customHeight="1" x14ac:dyDescent="0.35"/>
    <row r="125" ht="14.15" customHeight="1" x14ac:dyDescent="0.35"/>
    <row r="128" ht="16" customHeight="1" x14ac:dyDescent="0.35"/>
    <row r="134" ht="69.650000000000006" customHeight="1" x14ac:dyDescent="0.35"/>
    <row r="138" ht="16" customHeight="1" x14ac:dyDescent="0.35"/>
    <row r="139" ht="18.649999999999999" customHeight="1" x14ac:dyDescent="0.35"/>
    <row r="155" ht="14.15" customHeight="1" x14ac:dyDescent="0.35"/>
    <row r="171" ht="14.15" customHeight="1" x14ac:dyDescent="0.35"/>
    <row r="172" ht="53.15" customHeight="1" x14ac:dyDescent="0.35"/>
    <row r="174" ht="13.5" customHeight="1" x14ac:dyDescent="0.35"/>
    <row r="175" ht="17.5" customHeight="1" x14ac:dyDescent="0.35"/>
    <row r="176" ht="16.5" customHeight="1" x14ac:dyDescent="0.35"/>
    <row r="177" ht="14.5" customHeight="1" x14ac:dyDescent="0.35"/>
    <row r="184" ht="14.15" customHeight="1" x14ac:dyDescent="0.35"/>
    <row r="216" ht="6.65" customHeight="1" x14ac:dyDescent="0.35"/>
    <row r="217" ht="2.15" customHeight="1" x14ac:dyDescent="0.35"/>
    <row r="218" ht="61.5" customHeight="1" x14ac:dyDescent="0.35"/>
    <row r="233" ht="19" customHeight="1" x14ac:dyDescent="0.35"/>
    <row r="234" ht="18" customHeight="1" x14ac:dyDescent="0.35"/>
    <row r="235" ht="14.5" customHeight="1" x14ac:dyDescent="0.35"/>
    <row r="236" ht="14.5" customHeight="1" x14ac:dyDescent="0.35"/>
    <row r="237" ht="14.5" customHeight="1" x14ac:dyDescent="0.35"/>
    <row r="238" ht="15" customHeight="1" x14ac:dyDescent="0.35"/>
    <row r="254" ht="40.5" customHeight="1" x14ac:dyDescent="0.35"/>
    <row r="255" ht="73" customHeight="1" x14ac:dyDescent="0.35"/>
    <row r="256" ht="76.5" customHeight="1" x14ac:dyDescent="0.35"/>
    <row r="257" ht="15" customHeight="1" x14ac:dyDescent="0.35"/>
    <row r="258" ht="14.5" customHeight="1" x14ac:dyDescent="0.35"/>
    <row r="259" ht="14.5" customHeight="1" x14ac:dyDescent="0.35"/>
    <row r="294" ht="57" customHeight="1" x14ac:dyDescent="0.35"/>
    <row r="296" ht="14.5" customHeight="1" x14ac:dyDescent="0.35"/>
    <row r="298" ht="19" customHeight="1" x14ac:dyDescent="0.35"/>
    <row r="299" ht="17.149999999999999" customHeight="1" x14ac:dyDescent="0.35"/>
    <row r="341" ht="19" customHeight="1" x14ac:dyDescent="0.35"/>
    <row r="374" ht="47.5" customHeight="1" x14ac:dyDescent="0.35"/>
    <row r="375" ht="40.5" customHeight="1" x14ac:dyDescent="0.35"/>
    <row r="380" ht="19" customHeight="1" x14ac:dyDescent="0.35"/>
    <row r="381" ht="18.649999999999999" customHeight="1" x14ac:dyDescent="0.35"/>
    <row r="424" ht="14.5" customHeight="1" x14ac:dyDescent="0.35"/>
    <row r="425" ht="18" customHeight="1" x14ac:dyDescent="0.35"/>
    <row r="440" ht="14.5" customHeight="1" x14ac:dyDescent="0.35"/>
    <row r="445" ht="16" customHeight="1" x14ac:dyDescent="0.35"/>
    <row r="446" ht="15.65" customHeight="1" x14ac:dyDescent="0.35"/>
    <row r="456" ht="14.5" customHeight="1" x14ac:dyDescent="0.35"/>
    <row r="458" ht="15.65" customHeight="1" x14ac:dyDescent="0.35"/>
    <row r="460" ht="20.149999999999999" customHeight="1" x14ac:dyDescent="0.35"/>
    <row r="467" ht="17.5" customHeight="1" x14ac:dyDescent="0.35"/>
    <row r="471" ht="14.5" customHeight="1" x14ac:dyDescent="0.35"/>
    <row r="487" ht="14.5" customHeight="1" x14ac:dyDescent="0.35"/>
    <row r="500" spans="52:55" x14ac:dyDescent="0.35">
      <c r="AZ500" s="27"/>
      <c r="BC500" s="27"/>
    </row>
    <row r="501" spans="52:55" x14ac:dyDescent="0.35">
      <c r="AZ501" s="27"/>
      <c r="BC501" s="27"/>
    </row>
    <row r="503" spans="52:55" ht="14.5" customHeight="1" x14ac:dyDescent="0.35"/>
    <row r="519" spans="52:55" ht="14.5" customHeight="1" x14ac:dyDescent="0.35"/>
    <row r="524" spans="52:55" x14ac:dyDescent="0.35">
      <c r="AZ524" s="27"/>
      <c r="BC524" s="27"/>
    </row>
    <row r="525" spans="52:55" x14ac:dyDescent="0.35">
      <c r="AZ525" s="27"/>
      <c r="BC525" s="27"/>
    </row>
    <row r="526" spans="52:55" x14ac:dyDescent="0.35">
      <c r="AZ526" s="27"/>
      <c r="BC526" s="27"/>
    </row>
    <row r="527" spans="52:55" x14ac:dyDescent="0.35">
      <c r="AZ527" s="27"/>
      <c r="BC527" s="27"/>
    </row>
    <row r="528" spans="52:55" x14ac:dyDescent="0.35">
      <c r="AZ528" s="27"/>
      <c r="BC528" s="27"/>
    </row>
    <row r="529" spans="52:55" x14ac:dyDescent="0.35">
      <c r="AZ529" s="27"/>
      <c r="BC529" s="27"/>
    </row>
    <row r="530" spans="52:55" x14ac:dyDescent="0.35">
      <c r="AZ530" s="27"/>
      <c r="BC530" s="27"/>
    </row>
    <row r="531" spans="52:55" x14ac:dyDescent="0.35">
      <c r="AZ531" s="27"/>
      <c r="BC531" s="27"/>
    </row>
    <row r="532" spans="52:55" x14ac:dyDescent="0.35">
      <c r="AZ532" s="27"/>
      <c r="BC532" s="27"/>
    </row>
    <row r="533" spans="52:55" x14ac:dyDescent="0.35">
      <c r="AZ533" s="27"/>
      <c r="BC533" s="27"/>
    </row>
    <row r="535" spans="52:55" ht="14.5" customHeight="1" x14ac:dyDescent="0.35"/>
    <row r="542" spans="52:55" ht="14.5" customHeight="1" x14ac:dyDescent="0.35"/>
    <row r="551" spans="52:55" ht="14.5" customHeight="1" x14ac:dyDescent="0.35"/>
    <row r="556" spans="52:55" x14ac:dyDescent="0.35">
      <c r="AZ556" s="27"/>
      <c r="BC556" s="27"/>
    </row>
    <row r="557" spans="52:55" x14ac:dyDescent="0.35">
      <c r="AZ557" s="27"/>
      <c r="BC557" s="27"/>
    </row>
    <row r="558" spans="52:55" ht="14.5" customHeight="1" x14ac:dyDescent="0.35">
      <c r="AZ558" s="27"/>
      <c r="BC558" s="27"/>
    </row>
    <row r="559" spans="52:55" x14ac:dyDescent="0.35">
      <c r="AZ559" s="27"/>
      <c r="BC559" s="27"/>
    </row>
    <row r="560" spans="52:55" x14ac:dyDescent="0.35">
      <c r="AZ560" s="27"/>
      <c r="BC560" s="27"/>
    </row>
    <row r="561" spans="52:55" x14ac:dyDescent="0.35">
      <c r="AZ561" s="27"/>
      <c r="BC561" s="27"/>
    </row>
    <row r="562" spans="52:55" x14ac:dyDescent="0.35">
      <c r="AZ562" s="27"/>
      <c r="BC562" s="27"/>
    </row>
    <row r="563" spans="52:55" x14ac:dyDescent="0.35">
      <c r="AZ563" s="27"/>
      <c r="BC563" s="27"/>
    </row>
    <row r="564" spans="52:55" x14ac:dyDescent="0.35">
      <c r="AZ564" s="27"/>
      <c r="BC564" s="27"/>
    </row>
    <row r="565" spans="52:55" x14ac:dyDescent="0.35">
      <c r="AZ565" s="27"/>
      <c r="BC565" s="27"/>
    </row>
  </sheetData>
  <sheetProtection algorithmName="SHA-512" hashValue="MyqrIon2LHrOl+xnLlfo/7qReZcWq4cdOZQUzqRKePQTmTROSt7Z/fhBrO4CjzIuJj3x04xuwvvVn5fpiI4IRQ==" saltValue="v4YcoqoXNCqTwhhJdgHymA==" spinCount="100000" sheet="1" objects="1" scenarios="1"/>
  <mergeCells count="2">
    <mergeCell ref="K7:K11"/>
    <mergeCell ref="L7:AP10"/>
  </mergeCells>
  <conditionalFormatting sqref="L6:AP6">
    <cfRule type="cellIs" dxfId="476" priority="209" operator="equal">
      <formula>$A$6</formula>
    </cfRule>
  </conditionalFormatting>
  <conditionalFormatting sqref="L12:AP13">
    <cfRule type="cellIs" dxfId="475" priority="207" operator="equal">
      <formula>$A$6</formula>
    </cfRule>
  </conditionalFormatting>
  <conditionalFormatting sqref="L14:AP43">
    <cfRule type="cellIs" dxfId="474" priority="198" operator="equal">
      <formula>"X"</formula>
    </cfRule>
    <cfRule type="cellIs" dxfId="473" priority="199" operator="equal">
      <formula>"/"</formula>
    </cfRule>
    <cfRule type="cellIs" dxfId="472" priority="200" operator="equal">
      <formula>"ABS"</formula>
    </cfRule>
  </conditionalFormatting>
  <conditionalFormatting sqref="BD14:BD43">
    <cfRule type="cellIs" dxfId="471" priority="100" operator="lessThan">
      <formula>0</formula>
    </cfRule>
  </conditionalFormatting>
  <conditionalFormatting sqref="L13:AP43">
    <cfRule type="expression" dxfId="470" priority="201">
      <formula>OR(WEEKDAY(L$13,3)=5,WEEKDAY(L$13,3)=6)</formula>
    </cfRule>
  </conditionalFormatting>
  <dataValidations count="3">
    <dataValidation type="list" allowBlank="1" showInputMessage="1" showErrorMessage="1" sqref="L14:AP43" xr:uid="{00000000-0002-0000-0100-000000000000}">
      <formula1>"/,X,ABS"</formula1>
    </dataValidation>
    <dataValidation allowBlank="1" showInputMessage="1" sqref="C14:C43" xr:uid="{00000000-0002-0000-0100-000001000000}"/>
    <dataValidation type="list" allowBlank="1" showInputMessage="1" showErrorMessage="1" sqref="B14:B43" xr:uid="{00000000-0002-0000-0100-000002000000}">
      <formula1>config_Colonne_N_</formula1>
    </dataValidation>
  </dataValidations>
  <pageMargins left="0.7" right="0.7" top="0.75" bottom="0.75" header="0.3" footer="0.3"/>
  <pageSetup paperSize="9" orientation="portrait" r:id="rId1"/>
  <tableParts count="2">
    <tablePart r:id="rId2"/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30" id="{99EFAB05-44AE-4ADE-A465-515B64295248}">
            <xm:f>L$6=VLOOKUP(L$6,'Note des journées'!$D$4:$E$20,1,0)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m:sqref>L13:AP13</xm:sqref>
        </x14:conditionalFormatting>
        <x14:conditionalFormatting xmlns:xm="http://schemas.microsoft.com/office/excel/2006/main">
          <x14:cfRule type="expression" priority="331" id="{9FAF6623-2159-49D7-8B8C-C6C5615CE3B2}">
            <xm:f>L$6=VLOOKUP(L$6,'Note des journées'!$D$4:$E$20,1,0)</xm:f>
            <x14:dxf>
              <font>
                <b/>
                <i val="0"/>
                <color theme="0"/>
              </font>
              <fill>
                <patternFill>
                  <bgColor rgb="FFC00000"/>
                </patternFill>
              </fill>
            </x14:dxf>
          </x14:cfRule>
          <xm:sqref>L14:AP43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F6A71C-045B-4E96-BB60-9769C86D2869}">
  <sheetPr>
    <tabColor theme="5"/>
  </sheetPr>
  <dimension ref="A1:BD43"/>
  <sheetViews>
    <sheetView showGridLines="0" showRowColHeaders="0" showZeros="0" topLeftCell="A6" workbookViewId="0">
      <pane xSplit="5" ySplit="1" topLeftCell="F7" activePane="bottomRight" state="frozen"/>
      <selection activeCell="F8" sqref="F8"/>
      <selection pane="topRight" activeCell="F8" sqref="F8"/>
      <selection pane="bottomLeft" activeCell="F8" sqref="F8"/>
      <selection pane="bottomRight" activeCell="F8" sqref="F8"/>
    </sheetView>
  </sheetViews>
  <sheetFormatPr baseColWidth="10" defaultColWidth="10.7265625" defaultRowHeight="14.5" x14ac:dyDescent="0.35"/>
  <cols>
    <col min="1" max="1" width="5" customWidth="1"/>
    <col min="2" max="2" width="5.26953125" customWidth="1"/>
    <col min="3" max="3" width="21.08984375" customWidth="1"/>
    <col min="4" max="5" width="0" hidden="1" customWidth="1"/>
    <col min="8" max="11" width="7" customWidth="1"/>
    <col min="12" max="42" width="5.54296875" customWidth="1"/>
    <col min="44" max="44" width="14.08984375" customWidth="1"/>
    <col min="45" max="45" width="13.453125" bestFit="1" customWidth="1"/>
    <col min="46" max="46" width="19.54296875" customWidth="1"/>
    <col min="49" max="49" width="19.08984375" customWidth="1"/>
    <col min="54" max="54" width="12.26953125" bestFit="1" customWidth="1"/>
    <col min="55" max="55" width="20.1796875" customWidth="1"/>
  </cols>
  <sheetData>
    <row r="1" spans="1:56" hidden="1" x14ac:dyDescent="0.35"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7"/>
      <c r="AS1" s="27"/>
      <c r="AT1" s="27"/>
      <c r="AU1" s="27"/>
      <c r="AV1" s="27"/>
      <c r="AW1" s="27"/>
      <c r="AX1" s="27"/>
      <c r="AY1" s="27"/>
      <c r="AZ1" s="29"/>
      <c r="BA1" s="27"/>
      <c r="BB1" s="27"/>
      <c r="BC1" s="29"/>
      <c r="BD1" s="27"/>
    </row>
    <row r="2" spans="1:56" hidden="1" x14ac:dyDescent="0.35">
      <c r="A2" s="27"/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9"/>
      <c r="BA2" s="27"/>
      <c r="BB2" s="27"/>
      <c r="BC2" s="29"/>
      <c r="BD2" s="27"/>
    </row>
    <row r="3" spans="1:56" hidden="1" x14ac:dyDescent="0.35">
      <c r="A3" s="27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9"/>
      <c r="BA3" s="27"/>
      <c r="BB3" s="27"/>
      <c r="BC3" s="29"/>
      <c r="BD3" s="27"/>
    </row>
    <row r="4" spans="1:56" hidden="1" x14ac:dyDescent="0.35">
      <c r="A4" s="27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9"/>
      <c r="BA4" s="27"/>
      <c r="BB4" s="27"/>
      <c r="BC4" s="29"/>
      <c r="BD4" s="27"/>
    </row>
    <row r="5" spans="1:56" ht="53.15" hidden="1" customHeight="1" x14ac:dyDescent="0.35">
      <c r="A5" s="27"/>
      <c r="B5" s="27"/>
      <c r="C5" s="12">
        <v>2</v>
      </c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9"/>
      <c r="BA5" s="27"/>
      <c r="BB5" s="27"/>
      <c r="BC5" s="29"/>
      <c r="BD5" s="27"/>
    </row>
    <row r="6" spans="1:56" ht="65.150000000000006" customHeight="1" x14ac:dyDescent="0.35">
      <c r="A6" s="14">
        <f ca="1">TODAY()</f>
        <v>43286</v>
      </c>
      <c r="B6" s="27"/>
      <c r="C6" s="53" t="s">
        <v>62</v>
      </c>
      <c r="D6" s="27"/>
      <c r="E6" s="27"/>
      <c r="F6" s="27"/>
      <c r="G6" s="27"/>
      <c r="H6" s="27"/>
      <c r="I6" s="27"/>
      <c r="J6" s="27"/>
      <c r="K6" s="27"/>
      <c r="L6" s="1">
        <f>DATE(C7,C5,1)</f>
        <v>43132</v>
      </c>
      <c r="M6" s="1">
        <f t="shared" ref="M6:AP6" si="0">IF(L6="","",IF(MONTH(L6+1)=$C$5,L6+1,""))</f>
        <v>43133</v>
      </c>
      <c r="N6" s="1">
        <f t="shared" si="0"/>
        <v>43134</v>
      </c>
      <c r="O6" s="1">
        <f t="shared" si="0"/>
        <v>43135</v>
      </c>
      <c r="P6" s="1">
        <f t="shared" si="0"/>
        <v>43136</v>
      </c>
      <c r="Q6" s="1">
        <f t="shared" si="0"/>
        <v>43137</v>
      </c>
      <c r="R6" s="1">
        <f t="shared" si="0"/>
        <v>43138</v>
      </c>
      <c r="S6" s="1">
        <f t="shared" si="0"/>
        <v>43139</v>
      </c>
      <c r="T6" s="1">
        <f t="shared" si="0"/>
        <v>43140</v>
      </c>
      <c r="U6" s="1">
        <f t="shared" si="0"/>
        <v>43141</v>
      </c>
      <c r="V6" s="1">
        <f t="shared" si="0"/>
        <v>43142</v>
      </c>
      <c r="W6" s="1">
        <f t="shared" si="0"/>
        <v>43143</v>
      </c>
      <c r="X6" s="1">
        <f t="shared" si="0"/>
        <v>43144</v>
      </c>
      <c r="Y6" s="1">
        <f t="shared" si="0"/>
        <v>43145</v>
      </c>
      <c r="Z6" s="1">
        <f t="shared" si="0"/>
        <v>43146</v>
      </c>
      <c r="AA6" s="1">
        <f t="shared" si="0"/>
        <v>43147</v>
      </c>
      <c r="AB6" s="1">
        <f t="shared" si="0"/>
        <v>43148</v>
      </c>
      <c r="AC6" s="1">
        <f t="shared" si="0"/>
        <v>43149</v>
      </c>
      <c r="AD6" s="1">
        <f t="shared" si="0"/>
        <v>43150</v>
      </c>
      <c r="AE6" s="1">
        <f t="shared" si="0"/>
        <v>43151</v>
      </c>
      <c r="AF6" s="1">
        <f t="shared" si="0"/>
        <v>43152</v>
      </c>
      <c r="AG6" s="1">
        <f t="shared" si="0"/>
        <v>43153</v>
      </c>
      <c r="AH6" s="1">
        <f t="shared" si="0"/>
        <v>43154</v>
      </c>
      <c r="AI6" s="1">
        <f t="shared" si="0"/>
        <v>43155</v>
      </c>
      <c r="AJ6" s="1">
        <f t="shared" si="0"/>
        <v>43156</v>
      </c>
      <c r="AK6" s="1">
        <f t="shared" si="0"/>
        <v>43157</v>
      </c>
      <c r="AL6" s="1">
        <f t="shared" si="0"/>
        <v>43158</v>
      </c>
      <c r="AM6" s="1">
        <f t="shared" si="0"/>
        <v>43159</v>
      </c>
      <c r="AN6" s="1" t="str">
        <f t="shared" si="0"/>
        <v/>
      </c>
      <c r="AO6" s="1" t="str">
        <f t="shared" si="0"/>
        <v/>
      </c>
      <c r="AP6" s="1" t="str">
        <f t="shared" si="0"/>
        <v/>
      </c>
      <c r="AQ6" s="27"/>
      <c r="AR6" s="27"/>
      <c r="AS6" s="27"/>
      <c r="AT6" s="53" t="s">
        <v>62</v>
      </c>
      <c r="AU6" s="27"/>
      <c r="AV6" s="27"/>
      <c r="AW6" s="53" t="s">
        <v>62</v>
      </c>
      <c r="AX6" s="27"/>
      <c r="AY6" s="27"/>
      <c r="AZ6" s="29"/>
      <c r="BA6" s="27"/>
      <c r="BB6" s="27"/>
      <c r="BC6" s="53" t="s">
        <v>62</v>
      </c>
      <c r="BD6" s="27"/>
    </row>
    <row r="7" spans="1:56" x14ac:dyDescent="0.35">
      <c r="A7" s="27"/>
      <c r="B7" s="27"/>
      <c r="C7" s="13" t="s">
        <v>76</v>
      </c>
      <c r="D7" s="27"/>
      <c r="E7" s="27"/>
      <c r="F7" s="27"/>
      <c r="G7" s="27"/>
      <c r="H7" s="27"/>
      <c r="I7" s="27"/>
      <c r="J7" s="27"/>
      <c r="K7" s="103" t="s">
        <v>35</v>
      </c>
      <c r="L7" s="104" t="str">
        <f>TEXT(L6,"Mmmm")</f>
        <v>février</v>
      </c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27"/>
      <c r="AR7" s="27"/>
      <c r="AS7" s="27"/>
      <c r="AT7" s="27"/>
      <c r="AU7" s="27"/>
      <c r="AV7" s="27"/>
      <c r="AW7" s="27"/>
      <c r="AX7" s="27"/>
      <c r="AY7" s="27"/>
      <c r="AZ7" s="29"/>
      <c r="BA7" s="27"/>
      <c r="BB7" s="27"/>
      <c r="BC7" s="29"/>
      <c r="BD7" s="27"/>
    </row>
    <row r="8" spans="1:56" x14ac:dyDescent="0.35">
      <c r="A8" s="27"/>
      <c r="B8" s="27"/>
      <c r="C8" s="27"/>
      <c r="D8" s="27"/>
      <c r="E8" s="27"/>
      <c r="F8" s="27"/>
      <c r="G8" s="27"/>
      <c r="H8" s="27"/>
      <c r="I8" s="27"/>
      <c r="J8" s="27"/>
      <c r="K8" s="103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27"/>
      <c r="AR8" s="27"/>
      <c r="AS8" s="27"/>
      <c r="AT8" s="27"/>
      <c r="AU8" s="27"/>
      <c r="AV8" s="27"/>
      <c r="AW8" s="27"/>
      <c r="AX8" s="27"/>
      <c r="AY8" s="27"/>
      <c r="AZ8" s="29"/>
      <c r="BA8" s="27"/>
      <c r="BB8" s="27"/>
      <c r="BC8" s="29"/>
      <c r="BD8" s="27"/>
    </row>
    <row r="9" spans="1:56" x14ac:dyDescent="0.35">
      <c r="A9" s="27"/>
      <c r="B9" s="27"/>
      <c r="C9" s="27"/>
      <c r="D9" s="27"/>
      <c r="E9" s="27"/>
      <c r="F9" s="27"/>
      <c r="G9" s="27"/>
      <c r="H9" s="27"/>
      <c r="I9" s="27"/>
      <c r="J9" s="27"/>
      <c r="K9" s="103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27"/>
      <c r="AR9" s="27"/>
      <c r="AS9" s="27"/>
      <c r="AT9" s="27"/>
      <c r="AU9" s="27"/>
      <c r="AV9" s="27"/>
      <c r="AW9" s="27"/>
      <c r="AX9" s="27"/>
      <c r="AY9" s="27"/>
      <c r="AZ9" s="29"/>
      <c r="BA9" s="27"/>
      <c r="BB9" s="27"/>
      <c r="BC9" s="29"/>
      <c r="BD9" s="27"/>
    </row>
    <row r="10" spans="1:56" x14ac:dyDescent="0.35">
      <c r="A10" s="27"/>
      <c r="B10" s="27"/>
      <c r="C10" s="27"/>
      <c r="D10" s="27"/>
      <c r="E10" s="27"/>
      <c r="F10" s="27"/>
      <c r="G10" s="27"/>
      <c r="H10" s="27"/>
      <c r="I10" s="27"/>
      <c r="J10" s="27"/>
      <c r="K10" s="103"/>
      <c r="L10" s="105"/>
      <c r="M10" s="105"/>
      <c r="N10" s="105"/>
      <c r="O10" s="105"/>
      <c r="P10" s="105"/>
      <c r="Q10" s="105"/>
      <c r="R10" s="105"/>
      <c r="S10" s="105"/>
      <c r="T10" s="105"/>
      <c r="U10" s="105"/>
      <c r="V10" s="105"/>
      <c r="W10" s="105"/>
      <c r="X10" s="105"/>
      <c r="Y10" s="105"/>
      <c r="Z10" s="105"/>
      <c r="AA10" s="105"/>
      <c r="AB10" s="105"/>
      <c r="AC10" s="105"/>
      <c r="AD10" s="105"/>
      <c r="AE10" s="105"/>
      <c r="AF10" s="105"/>
      <c r="AG10" s="105"/>
      <c r="AH10" s="105"/>
      <c r="AI10" s="105"/>
      <c r="AJ10" s="105"/>
      <c r="AK10" s="105"/>
      <c r="AL10" s="105"/>
      <c r="AM10" s="105"/>
      <c r="AN10" s="105"/>
      <c r="AO10" s="105"/>
      <c r="AP10" s="105"/>
      <c r="AQ10" s="27"/>
      <c r="AR10" s="27"/>
      <c r="AS10" s="27"/>
      <c r="AT10" s="27"/>
      <c r="AU10" s="27"/>
      <c r="AV10" s="27"/>
      <c r="AW10" s="27"/>
      <c r="AX10" s="27"/>
      <c r="AY10" s="27"/>
      <c r="AZ10" s="29"/>
      <c r="BA10" s="27"/>
      <c r="BB10" s="27"/>
      <c r="BC10" s="29"/>
      <c r="BD10" s="27"/>
    </row>
    <row r="11" spans="1:56" ht="17.5" customHeight="1" thickBot="1" x14ac:dyDescent="0.4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103"/>
      <c r="L11" s="2" t="str">
        <f t="shared" ref="L11:AP11" si="1">IFERROR(IF(L13,"S "&amp;_xlfn.ISOWEEKNUM(L6),""),"")</f>
        <v>S 5</v>
      </c>
      <c r="M11" s="2" t="str">
        <f t="shared" si="1"/>
        <v>S 5</v>
      </c>
      <c r="N11" s="2" t="str">
        <f t="shared" si="1"/>
        <v>S 5</v>
      </c>
      <c r="O11" s="2" t="str">
        <f t="shared" si="1"/>
        <v>S 5</v>
      </c>
      <c r="P11" s="2" t="str">
        <f t="shared" si="1"/>
        <v>S 6</v>
      </c>
      <c r="Q11" s="2" t="str">
        <f t="shared" si="1"/>
        <v>S 6</v>
      </c>
      <c r="R11" s="2" t="str">
        <f t="shared" si="1"/>
        <v>S 6</v>
      </c>
      <c r="S11" s="2" t="str">
        <f t="shared" si="1"/>
        <v>S 6</v>
      </c>
      <c r="T11" s="2" t="str">
        <f t="shared" si="1"/>
        <v>S 6</v>
      </c>
      <c r="U11" s="2" t="str">
        <f t="shared" si="1"/>
        <v>S 6</v>
      </c>
      <c r="V11" s="2" t="str">
        <f t="shared" si="1"/>
        <v>S 6</v>
      </c>
      <c r="W11" s="2" t="str">
        <f t="shared" si="1"/>
        <v>S 7</v>
      </c>
      <c r="X11" s="2" t="str">
        <f t="shared" si="1"/>
        <v>S 7</v>
      </c>
      <c r="Y11" s="2" t="str">
        <f t="shared" si="1"/>
        <v>S 7</v>
      </c>
      <c r="Z11" s="2" t="str">
        <f t="shared" si="1"/>
        <v>S 7</v>
      </c>
      <c r="AA11" s="2" t="str">
        <f t="shared" si="1"/>
        <v>S 7</v>
      </c>
      <c r="AB11" s="2" t="str">
        <f t="shared" si="1"/>
        <v>S 7</v>
      </c>
      <c r="AC11" s="2" t="str">
        <f t="shared" si="1"/>
        <v>S 7</v>
      </c>
      <c r="AD11" s="2" t="str">
        <f t="shared" si="1"/>
        <v>S 8</v>
      </c>
      <c r="AE11" s="2" t="str">
        <f t="shared" si="1"/>
        <v>S 8</v>
      </c>
      <c r="AF11" s="2" t="str">
        <f t="shared" si="1"/>
        <v>S 8</v>
      </c>
      <c r="AG11" s="2" t="str">
        <f t="shared" si="1"/>
        <v>S 8</v>
      </c>
      <c r="AH11" s="2" t="str">
        <f t="shared" si="1"/>
        <v>S 8</v>
      </c>
      <c r="AI11" s="2" t="str">
        <f t="shared" si="1"/>
        <v>S 8</v>
      </c>
      <c r="AJ11" s="2" t="str">
        <f t="shared" si="1"/>
        <v>S 8</v>
      </c>
      <c r="AK11" s="2" t="str">
        <f t="shared" si="1"/>
        <v>S 9</v>
      </c>
      <c r="AL11" s="2" t="str">
        <f t="shared" si="1"/>
        <v>S 9</v>
      </c>
      <c r="AM11" s="2" t="str">
        <f t="shared" si="1"/>
        <v>S 9</v>
      </c>
      <c r="AN11" s="2" t="str">
        <f t="shared" si="1"/>
        <v/>
      </c>
      <c r="AO11" s="2" t="str">
        <f t="shared" si="1"/>
        <v/>
      </c>
      <c r="AP11" s="42" t="str">
        <f t="shared" si="1"/>
        <v/>
      </c>
      <c r="AQ11" s="27"/>
      <c r="AR11" s="27"/>
      <c r="AS11" s="27"/>
      <c r="AT11" s="27"/>
      <c r="AU11" s="27"/>
      <c r="AV11" s="27"/>
      <c r="AW11" s="27"/>
      <c r="AX11" s="27"/>
      <c r="AY11" s="27"/>
      <c r="AZ11" s="29"/>
      <c r="BA11" s="27"/>
      <c r="BB11" s="27"/>
      <c r="BC11" s="29"/>
      <c r="BD11" s="27"/>
    </row>
    <row r="12" spans="1:56" ht="18.649999999999999" customHeight="1" thickBot="1" x14ac:dyDescent="0.4">
      <c r="A12" s="82"/>
      <c r="B12" s="82"/>
      <c r="C12" s="82"/>
      <c r="D12" s="82"/>
      <c r="E12" s="82"/>
      <c r="F12" s="82"/>
      <c r="G12" s="82"/>
      <c r="H12" s="82"/>
      <c r="I12" s="82"/>
      <c r="J12" s="82"/>
      <c r="K12" s="82"/>
      <c r="L12" s="3">
        <f t="shared" ref="L12:AL12" si="2">DAY(L6)</f>
        <v>1</v>
      </c>
      <c r="M12" s="3">
        <f t="shared" si="2"/>
        <v>2</v>
      </c>
      <c r="N12" s="3">
        <f t="shared" si="2"/>
        <v>3</v>
      </c>
      <c r="O12" s="3">
        <f t="shared" si="2"/>
        <v>4</v>
      </c>
      <c r="P12" s="3">
        <f t="shared" si="2"/>
        <v>5</v>
      </c>
      <c r="Q12" s="3">
        <f t="shared" si="2"/>
        <v>6</v>
      </c>
      <c r="R12" s="3">
        <f t="shared" si="2"/>
        <v>7</v>
      </c>
      <c r="S12" s="3">
        <f t="shared" si="2"/>
        <v>8</v>
      </c>
      <c r="T12" s="3">
        <f t="shared" si="2"/>
        <v>9</v>
      </c>
      <c r="U12" s="3">
        <f t="shared" si="2"/>
        <v>10</v>
      </c>
      <c r="V12" s="3">
        <f t="shared" si="2"/>
        <v>11</v>
      </c>
      <c r="W12" s="3">
        <f t="shared" si="2"/>
        <v>12</v>
      </c>
      <c r="X12" s="3">
        <f t="shared" si="2"/>
        <v>13</v>
      </c>
      <c r="Y12" s="3">
        <f t="shared" si="2"/>
        <v>14</v>
      </c>
      <c r="Z12" s="3">
        <f t="shared" si="2"/>
        <v>15</v>
      </c>
      <c r="AA12" s="3">
        <f t="shared" si="2"/>
        <v>16</v>
      </c>
      <c r="AB12" s="3">
        <f t="shared" si="2"/>
        <v>17</v>
      </c>
      <c r="AC12" s="3">
        <f t="shared" si="2"/>
        <v>18</v>
      </c>
      <c r="AD12" s="3">
        <f t="shared" si="2"/>
        <v>19</v>
      </c>
      <c r="AE12" s="3">
        <f t="shared" si="2"/>
        <v>20</v>
      </c>
      <c r="AF12" s="3">
        <f t="shared" si="2"/>
        <v>21</v>
      </c>
      <c r="AG12" s="3">
        <f t="shared" si="2"/>
        <v>22</v>
      </c>
      <c r="AH12" s="3">
        <f t="shared" si="2"/>
        <v>23</v>
      </c>
      <c r="AI12" s="3">
        <f t="shared" si="2"/>
        <v>24</v>
      </c>
      <c r="AJ12" s="3">
        <f t="shared" si="2"/>
        <v>25</v>
      </c>
      <c r="AK12" s="3">
        <f t="shared" si="2"/>
        <v>26</v>
      </c>
      <c r="AL12" s="3">
        <f t="shared" si="2"/>
        <v>27</v>
      </c>
      <c r="AM12" s="3">
        <f>IFERROR(DAY(AM6),"")</f>
        <v>28</v>
      </c>
      <c r="AN12" s="3" t="str">
        <f>IFERROR(DAY(AN6),"")</f>
        <v/>
      </c>
      <c r="AO12" s="3" t="str">
        <f>IFERROR(DAY(AO6),"")</f>
        <v/>
      </c>
      <c r="AP12" s="44" t="str">
        <f>IFERROR(DAY(AP6),"")</f>
        <v/>
      </c>
      <c r="AQ12" s="27"/>
      <c r="AR12" s="27"/>
      <c r="AS12" s="27"/>
      <c r="AT12" s="27"/>
      <c r="AU12" s="27"/>
      <c r="AV12" s="27"/>
      <c r="AW12" s="27"/>
      <c r="AX12" s="27"/>
      <c r="AY12" s="27"/>
      <c r="AZ12" s="29"/>
      <c r="BA12" s="27"/>
      <c r="BB12" s="27"/>
      <c r="BC12" s="29"/>
      <c r="BD12" s="27"/>
    </row>
    <row r="13" spans="1:56" ht="25.5" customHeight="1" thickBot="1" x14ac:dyDescent="0.4">
      <c r="A13" s="81" t="s">
        <v>53</v>
      </c>
      <c r="B13" s="81" t="s">
        <v>0</v>
      </c>
      <c r="C13" s="81" t="s">
        <v>1</v>
      </c>
      <c r="D13" s="82" t="s">
        <v>2</v>
      </c>
      <c r="E13" s="82" t="s">
        <v>3</v>
      </c>
      <c r="F13" s="81" t="s">
        <v>4</v>
      </c>
      <c r="G13" s="83" t="s">
        <v>5</v>
      </c>
      <c r="H13" s="84" t="s">
        <v>60</v>
      </c>
      <c r="I13" s="85" t="s">
        <v>6</v>
      </c>
      <c r="J13" s="86" t="s">
        <v>58</v>
      </c>
      <c r="K13" s="87" t="s">
        <v>59</v>
      </c>
      <c r="L13" s="4">
        <f t="shared" ref="L13:AP13" si="3">IFERROR(WEEKDAY(L6),"")</f>
        <v>5</v>
      </c>
      <c r="M13" s="4">
        <f t="shared" si="3"/>
        <v>6</v>
      </c>
      <c r="N13" s="4">
        <f t="shared" si="3"/>
        <v>7</v>
      </c>
      <c r="O13" s="4">
        <f t="shared" si="3"/>
        <v>1</v>
      </c>
      <c r="P13" s="4">
        <f t="shared" si="3"/>
        <v>2</v>
      </c>
      <c r="Q13" s="4">
        <f t="shared" si="3"/>
        <v>3</v>
      </c>
      <c r="R13" s="4">
        <f t="shared" si="3"/>
        <v>4</v>
      </c>
      <c r="S13" s="4">
        <f t="shared" si="3"/>
        <v>5</v>
      </c>
      <c r="T13" s="4">
        <f t="shared" si="3"/>
        <v>6</v>
      </c>
      <c r="U13" s="4">
        <f t="shared" si="3"/>
        <v>7</v>
      </c>
      <c r="V13" s="4">
        <f t="shared" si="3"/>
        <v>1</v>
      </c>
      <c r="W13" s="4">
        <f t="shared" si="3"/>
        <v>2</v>
      </c>
      <c r="X13" s="4">
        <f t="shared" si="3"/>
        <v>3</v>
      </c>
      <c r="Y13" s="4">
        <f t="shared" si="3"/>
        <v>4</v>
      </c>
      <c r="Z13" s="4">
        <f t="shared" si="3"/>
        <v>5</v>
      </c>
      <c r="AA13" s="4">
        <f t="shared" si="3"/>
        <v>6</v>
      </c>
      <c r="AB13" s="4">
        <f t="shared" si="3"/>
        <v>7</v>
      </c>
      <c r="AC13" s="4">
        <f t="shared" si="3"/>
        <v>1</v>
      </c>
      <c r="AD13" s="4">
        <f t="shared" si="3"/>
        <v>2</v>
      </c>
      <c r="AE13" s="4">
        <f t="shared" si="3"/>
        <v>3</v>
      </c>
      <c r="AF13" s="4">
        <f t="shared" si="3"/>
        <v>4</v>
      </c>
      <c r="AG13" s="4">
        <f t="shared" si="3"/>
        <v>5</v>
      </c>
      <c r="AH13" s="4">
        <f t="shared" si="3"/>
        <v>6</v>
      </c>
      <c r="AI13" s="4">
        <f t="shared" si="3"/>
        <v>7</v>
      </c>
      <c r="AJ13" s="4">
        <f t="shared" si="3"/>
        <v>1</v>
      </c>
      <c r="AK13" s="4">
        <f t="shared" si="3"/>
        <v>2</v>
      </c>
      <c r="AL13" s="4">
        <f t="shared" si="3"/>
        <v>3</v>
      </c>
      <c r="AM13" s="4">
        <f t="shared" si="3"/>
        <v>4</v>
      </c>
      <c r="AN13" s="4" t="str">
        <f t="shared" si="3"/>
        <v/>
      </c>
      <c r="AO13" s="4" t="str">
        <f t="shared" si="3"/>
        <v/>
      </c>
      <c r="AP13" s="43" t="str">
        <f t="shared" si="3"/>
        <v/>
      </c>
      <c r="AQ13" s="27"/>
      <c r="AR13" s="81" t="s">
        <v>24</v>
      </c>
      <c r="AS13" s="81" t="s">
        <v>20</v>
      </c>
      <c r="AT13" s="81" t="s">
        <v>21</v>
      </c>
      <c r="AU13" s="81" t="s">
        <v>25</v>
      </c>
      <c r="AV13" s="81" t="s">
        <v>26</v>
      </c>
      <c r="AW13" s="81" t="s">
        <v>27</v>
      </c>
      <c r="AX13" s="81" t="s">
        <v>28</v>
      </c>
      <c r="AY13" s="81" t="s">
        <v>29</v>
      </c>
      <c r="AZ13" s="83" t="s">
        <v>30</v>
      </c>
      <c r="BA13" s="81" t="s">
        <v>31</v>
      </c>
      <c r="BB13" s="98" t="s">
        <v>32</v>
      </c>
      <c r="BC13" s="41" t="s">
        <v>54</v>
      </c>
      <c r="BD13" s="81" t="s">
        <v>56</v>
      </c>
    </row>
    <row r="14" spans="1:56" ht="20.149999999999999" customHeight="1" x14ac:dyDescent="0.35">
      <c r="A14" s="5" t="str">
        <f>IF(Tableau42[[#This Row],[N°]]="","",1)</f>
        <v/>
      </c>
      <c r="B14" s="30"/>
      <c r="C14" s="10" t="str">
        <f t="shared" ref="C14:C43" ca="1" si="4">IFERROR(IF(OFFSET($B14,-1,0)=$B14,OFFSET(C14,-1,0),INDEX(config_Colonne_Nom,MATCH($B14,config_Colonne_N_,0))),"")</f>
        <v/>
      </c>
      <c r="D14" s="11" t="str">
        <f t="shared" ref="D14:D43" ca="1" si="5">IF(C14="","",IF(D14&lt;"",D14,NOW()))</f>
        <v/>
      </c>
      <c r="E14" s="15" t="str">
        <f ca="1">IFERROR(YEAR(Tableau42[[#This Row],[Date]])&amp;"/"&amp;TEXT(Tableau42[[#This Row],[Date]],"mmmm"),"")</f>
        <v/>
      </c>
      <c r="F14" s="100">
        <f t="shared" ref="F14:F43" ca="1" si="6">SUMPRODUCT(Acompte_Colonne_Montant*(Acompte_Colonne_Nom_employer=C14)*((Acompte_Colonne_N__mois="2018/février")))</f>
        <v>0</v>
      </c>
      <c r="G14" s="15">
        <f>Tableau42[[#This Row],[/]]+Tableau42[[#This Row],[X]]</f>
        <v>0</v>
      </c>
      <c r="H14" s="15">
        <f t="shared" ref="H14:H43" si="7">IFERROR(COUNTIF(L14:AP14,"INT"),"")</f>
        <v>0</v>
      </c>
      <c r="I14" s="15">
        <f t="shared" ref="I14:I43" si="8">IFERROR(COUNTIF(L14:AP14,"ABS"),"")</f>
        <v>0</v>
      </c>
      <c r="J14" s="15">
        <f t="shared" ref="J14:J43" si="9">COUNTIF(L14:AP14,"/")/2</f>
        <v>0</v>
      </c>
      <c r="K14" s="15">
        <f t="shared" ref="K14:K43" si="10">COUNTIF(L14:AP14,"X")</f>
        <v>0</v>
      </c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27"/>
      <c r="AR14" s="7">
        <f>IF(Tableau84[N° employer]="","",1)</f>
        <v>1</v>
      </c>
      <c r="AS14" s="7">
        <f>Février!B14</f>
        <v>0</v>
      </c>
      <c r="AT14" s="17" t="str">
        <f t="shared" ref="AT14:AT43" ca="1" si="11">IFERROR(IF(OFFSET($AS14,-1,0)=$AS14,OFFSET(AT14,-1,0),INDEX(config_Colonne_Nom,MATCH($AS14,config_Colonne_N_,0))),"")</f>
        <v/>
      </c>
      <c r="AU14" s="18" t="str">
        <f t="shared" ref="AU14:AU43" ca="1" si="12">IF(AT14="","",IF(AU14&lt;"",AU14,NOW()))</f>
        <v/>
      </c>
      <c r="AV14" s="19" t="str">
        <f ca="1">IFERROR(YEAR(Tableau84[Date de paiement])&amp;"/"&amp;TEXT(Tableau84[Date de paiement],"mmmm"),"")</f>
        <v/>
      </c>
      <c r="AW14" s="20" t="str">
        <f t="shared" ref="AW14:AW43" ca="1" si="13">IFERROR(IF(OFFSET($AS14,-1,0)=$AS14,OFFSET(AX14,-1,0),INDEX(config_Colonne_Montant_journee,MATCH($AS14,config_Colonne_N_,0))),"")</f>
        <v/>
      </c>
      <c r="AX14" s="19" t="str">
        <f t="shared" ref="AX14:AX43" ca="1" si="14">IFERROR(IF(OFFSET($AS14,-1,0)=$AS14,OFFSET(AX14,-1,0),INDEX(Mois_Février_Totale,MATCH($AS14,N°_février,0))),"")</f>
        <v/>
      </c>
      <c r="AY14" s="21" t="str">
        <f ca="1">IFERROR(SUM(Tableau84[Montant Journée]*Tableau84[Journée travaillée]),"")</f>
        <v/>
      </c>
      <c r="AZ14" s="21">
        <f t="shared" ref="AZ14:AZ43" ca="1" si="15">SUMPRODUCT(Acompte_Colonne_Montant*(Acompte_Colonne_Nom_employer=AT14)*((Acompte_Colonne_N__mois="2018/février")))</f>
        <v>0</v>
      </c>
      <c r="BA14" s="28"/>
      <c r="BB14" s="25">
        <f ca="1">SUM(Tableau84[[#This Row],[Total mensuel]],-Tableau84[[#This Row],[Acompte versé]],-Tableau84[[#This Row],[Salaire]])</f>
        <v>0</v>
      </c>
      <c r="BC14" s="51">
        <f ca="1">SUMPRODUCT(Tableau8[TOTAL]*(Tableau8[Nom employer]=AT14)*((Tableau8[Paiement du mois]="2018/février")))</f>
        <v>0</v>
      </c>
      <c r="BD14" s="26">
        <f ca="1">IFERROR(SUM(Tableau84[Restant dû]+Tableau84[Restant du mois dernier]),"")</f>
        <v>0</v>
      </c>
    </row>
    <row r="15" spans="1:56" ht="20.149999999999999" customHeight="1" x14ac:dyDescent="0.35">
      <c r="A15" s="6" t="str">
        <f>IFERROR(IF(Tableau42[N°]="","",A14+1),"")</f>
        <v/>
      </c>
      <c r="B15" s="30"/>
      <c r="C15" s="10" t="str">
        <f t="shared" ca="1" si="4"/>
        <v/>
      </c>
      <c r="D15" s="11" t="str">
        <f t="shared" ca="1" si="5"/>
        <v/>
      </c>
      <c r="E15" s="15" t="str">
        <f ca="1">IFERROR(YEAR(Tableau42[[#This Row],[Date]])&amp;"/"&amp;TEXT(Tableau42[[#This Row],[Date]],"mmmm"),"")</f>
        <v/>
      </c>
      <c r="F15" s="100">
        <f t="shared" ca="1" si="6"/>
        <v>0</v>
      </c>
      <c r="G15" s="15">
        <f>Tableau42[[#This Row],[/]]+Tableau42[[#This Row],[X]]</f>
        <v>0</v>
      </c>
      <c r="H15" s="15">
        <f t="shared" si="7"/>
        <v>0</v>
      </c>
      <c r="I15" s="15">
        <f t="shared" si="8"/>
        <v>0</v>
      </c>
      <c r="J15" s="15">
        <f t="shared" si="9"/>
        <v>0</v>
      </c>
      <c r="K15" s="15">
        <f t="shared" si="10"/>
        <v>0</v>
      </c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27"/>
      <c r="AR15" s="7">
        <f>IFERROR(IF(Tableau84[N° employer]="","",AR14+1),"")</f>
        <v>2</v>
      </c>
      <c r="AS15" s="7">
        <f>Février!B15</f>
        <v>0</v>
      </c>
      <c r="AT15" s="17" t="str">
        <f t="shared" ca="1" si="11"/>
        <v/>
      </c>
      <c r="AU15" s="18" t="str">
        <f t="shared" ca="1" si="12"/>
        <v/>
      </c>
      <c r="AV15" s="19" t="str">
        <f ca="1">IFERROR(YEAR(Tableau84[Date de paiement])&amp;"/"&amp;TEXT(Tableau84[Date de paiement],"mmmm"),"")</f>
        <v/>
      </c>
      <c r="AW15" s="20" t="str">
        <f t="shared" ca="1" si="13"/>
        <v/>
      </c>
      <c r="AX15" s="19" t="str">
        <f t="shared" ca="1" si="14"/>
        <v/>
      </c>
      <c r="AY15" s="21" t="str">
        <f ca="1">IFERROR(SUM(Tableau84[Montant Journée]*Tableau84[Journée travaillée]),"")</f>
        <v/>
      </c>
      <c r="AZ15" s="21">
        <f t="shared" ca="1" si="15"/>
        <v>0</v>
      </c>
      <c r="BA15" s="28"/>
      <c r="BB15" s="25">
        <f ca="1">SUM(Tableau84[[#This Row],[Total mensuel]],-Tableau84[[#This Row],[Acompte versé]],-Tableau84[[#This Row],[Salaire]])</f>
        <v>0</v>
      </c>
      <c r="BC15" s="51">
        <f ca="1">SUMPRODUCT(Tableau8[TOTAL]*(Tableau8[Nom employer]=AT15)*((Tableau8[Paiement du mois]="2018/février")))</f>
        <v>0</v>
      </c>
      <c r="BD15" s="26">
        <f ca="1">IFERROR(SUM(Tableau84[Restant dû]+Tableau84[Restant du mois dernier]),"")</f>
        <v>0</v>
      </c>
    </row>
    <row r="16" spans="1:56" ht="20.149999999999999" customHeight="1" x14ac:dyDescent="0.35">
      <c r="A16" s="6" t="str">
        <f>IFERROR(IF(Tableau42[N°]="","",A15+1),"")</f>
        <v/>
      </c>
      <c r="B16" s="30"/>
      <c r="C16" s="16" t="str">
        <f t="shared" ca="1" si="4"/>
        <v/>
      </c>
      <c r="D16" s="15" t="str">
        <f t="shared" ca="1" si="5"/>
        <v/>
      </c>
      <c r="E16" s="15" t="str">
        <f ca="1">IFERROR(YEAR(Tableau42[[#This Row],[Date]])&amp;"/"&amp;TEXT(Tableau42[[#This Row],[Date]],"mmmm"),"")</f>
        <v/>
      </c>
      <c r="F16" s="101">
        <f t="shared" ca="1" si="6"/>
        <v>0</v>
      </c>
      <c r="G16" s="15">
        <f>Tableau42[[#This Row],[/]]+Tableau42[[#This Row],[X]]</f>
        <v>0</v>
      </c>
      <c r="H16" s="15">
        <f t="shared" si="7"/>
        <v>0</v>
      </c>
      <c r="I16" s="15">
        <f t="shared" si="8"/>
        <v>0</v>
      </c>
      <c r="J16" s="15">
        <f t="shared" si="9"/>
        <v>0</v>
      </c>
      <c r="K16" s="15">
        <f t="shared" si="10"/>
        <v>0</v>
      </c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27"/>
      <c r="AR16" s="7">
        <f>IFERROR(IF(Tableau84[N° employer]="","",AR15+1),"")</f>
        <v>3</v>
      </c>
      <c r="AS16" s="7">
        <f>Février!B16</f>
        <v>0</v>
      </c>
      <c r="AT16" s="17" t="str">
        <f t="shared" ca="1" si="11"/>
        <v/>
      </c>
      <c r="AU16" s="18" t="str">
        <f t="shared" ca="1" si="12"/>
        <v/>
      </c>
      <c r="AV16" s="19" t="str">
        <f ca="1">IFERROR(YEAR(Tableau84[Date de paiement])&amp;"/"&amp;TEXT(Tableau84[Date de paiement],"mmmm"),"")</f>
        <v/>
      </c>
      <c r="AW16" s="20" t="str">
        <f t="shared" ca="1" si="13"/>
        <v/>
      </c>
      <c r="AX16" s="19" t="str">
        <f t="shared" ca="1" si="14"/>
        <v/>
      </c>
      <c r="AY16" s="21" t="str">
        <f ca="1">IFERROR(SUM(Tableau84[Montant Journée]*Tableau84[Journée travaillée]),"")</f>
        <v/>
      </c>
      <c r="AZ16" s="21">
        <f t="shared" ca="1" si="15"/>
        <v>0</v>
      </c>
      <c r="BA16" s="28"/>
      <c r="BB16" s="25">
        <f ca="1">SUM(Tableau84[[#This Row],[Total mensuel]],-Tableau84[[#This Row],[Acompte versé]],-Tableau84[[#This Row],[Salaire]])</f>
        <v>0</v>
      </c>
      <c r="BC16" s="51">
        <f ca="1">SUMPRODUCT(Tableau8[TOTAL]*(Tableau8[Nom employer]=AT16)*((Tableau8[Paiement du mois]="2018/février")))</f>
        <v>0</v>
      </c>
      <c r="BD16" s="26">
        <f ca="1">IFERROR(SUM(Tableau84[Restant dû]+Tableau84[Restant du mois dernier]),"")</f>
        <v>0</v>
      </c>
    </row>
    <row r="17" spans="1:56" ht="20.149999999999999" customHeight="1" x14ac:dyDescent="0.35">
      <c r="A17" s="6" t="str">
        <f>IFERROR(IF(Tableau42[N°]="","",A16+1),"")</f>
        <v/>
      </c>
      <c r="B17" s="30"/>
      <c r="C17" s="16" t="str">
        <f t="shared" ca="1" si="4"/>
        <v/>
      </c>
      <c r="D17" s="15" t="str">
        <f t="shared" ca="1" si="5"/>
        <v/>
      </c>
      <c r="E17" s="15" t="str">
        <f ca="1">IFERROR(YEAR(Tableau42[[#This Row],[Date]])&amp;"/"&amp;TEXT(Tableau42[[#This Row],[Date]],"mmmm"),"")</f>
        <v/>
      </c>
      <c r="F17" s="101">
        <f t="shared" ca="1" si="6"/>
        <v>0</v>
      </c>
      <c r="G17" s="15">
        <f>Tableau42[[#This Row],[/]]+Tableau42[[#This Row],[X]]</f>
        <v>0</v>
      </c>
      <c r="H17" s="15">
        <f t="shared" si="7"/>
        <v>0</v>
      </c>
      <c r="I17" s="15">
        <f t="shared" si="8"/>
        <v>0</v>
      </c>
      <c r="J17" s="15">
        <f t="shared" si="9"/>
        <v>0</v>
      </c>
      <c r="K17" s="15">
        <f t="shared" si="10"/>
        <v>0</v>
      </c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27"/>
      <c r="AR17" s="7">
        <f>IFERROR(IF(Tableau84[N° employer]="","",AR16+1),"")</f>
        <v>4</v>
      </c>
      <c r="AS17" s="7">
        <f>Février!B17</f>
        <v>0</v>
      </c>
      <c r="AT17" s="17" t="str">
        <f t="shared" ca="1" si="11"/>
        <v/>
      </c>
      <c r="AU17" s="18" t="str">
        <f t="shared" ca="1" si="12"/>
        <v/>
      </c>
      <c r="AV17" s="19" t="str">
        <f ca="1">IFERROR(YEAR(Tableau84[Date de paiement])&amp;"/"&amp;TEXT(Tableau84[Date de paiement],"mmmm"),"")</f>
        <v/>
      </c>
      <c r="AW17" s="20" t="str">
        <f t="shared" ca="1" si="13"/>
        <v/>
      </c>
      <c r="AX17" s="19" t="str">
        <f t="shared" ca="1" si="14"/>
        <v/>
      </c>
      <c r="AY17" s="21" t="str">
        <f ca="1">IFERROR(SUM(Tableau84[Montant Journée]*Tableau84[Journée travaillée]),"")</f>
        <v/>
      </c>
      <c r="AZ17" s="21">
        <f t="shared" ca="1" si="15"/>
        <v>0</v>
      </c>
      <c r="BA17" s="28"/>
      <c r="BB17" s="25">
        <f ca="1">SUM(Tableau84[[#This Row],[Total mensuel]],-Tableau84[[#This Row],[Acompte versé]],-Tableau84[[#This Row],[Salaire]])</f>
        <v>0</v>
      </c>
      <c r="BC17" s="51">
        <f ca="1">SUMPRODUCT(Tableau8[TOTAL]*(Tableau8[Nom employer]=AT17)*((Tableau8[Paiement du mois]="2018/février")))</f>
        <v>0</v>
      </c>
      <c r="BD17" s="26">
        <f ca="1">IFERROR(SUM(Tableau84[Restant dû]+Tableau84[Restant du mois dernier]),"")</f>
        <v>0</v>
      </c>
    </row>
    <row r="18" spans="1:56" ht="20.149999999999999" customHeight="1" x14ac:dyDescent="0.35">
      <c r="A18" s="6" t="str">
        <f>IFERROR(IF(Tableau42[N°]="","",A17+1),"")</f>
        <v/>
      </c>
      <c r="B18" s="30"/>
      <c r="C18" s="16" t="str">
        <f t="shared" ca="1" si="4"/>
        <v/>
      </c>
      <c r="D18" s="15" t="str">
        <f t="shared" ca="1" si="5"/>
        <v/>
      </c>
      <c r="E18" s="15" t="str">
        <f ca="1">IFERROR(YEAR(Tableau42[[#This Row],[Date]])&amp;"/"&amp;TEXT(Tableau42[[#This Row],[Date]],"mmmm"),"")</f>
        <v/>
      </c>
      <c r="F18" s="101">
        <f t="shared" ca="1" si="6"/>
        <v>0</v>
      </c>
      <c r="G18" s="15">
        <f>Tableau42[[#This Row],[/]]+Tableau42[[#This Row],[X]]</f>
        <v>0</v>
      </c>
      <c r="H18" s="15">
        <f t="shared" si="7"/>
        <v>0</v>
      </c>
      <c r="I18" s="15">
        <f t="shared" si="8"/>
        <v>0</v>
      </c>
      <c r="J18" s="15">
        <f t="shared" si="9"/>
        <v>0</v>
      </c>
      <c r="K18" s="15">
        <f t="shared" si="10"/>
        <v>0</v>
      </c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27"/>
      <c r="AR18" s="7">
        <f>IFERROR(IF(Tableau84[N° employer]="","",AR17+1),"")</f>
        <v>5</v>
      </c>
      <c r="AS18" s="7">
        <f>Février!B18</f>
        <v>0</v>
      </c>
      <c r="AT18" s="17" t="str">
        <f t="shared" ca="1" si="11"/>
        <v/>
      </c>
      <c r="AU18" s="18" t="str">
        <f t="shared" ca="1" si="12"/>
        <v/>
      </c>
      <c r="AV18" s="19" t="str">
        <f ca="1">IFERROR(YEAR(Tableau84[Date de paiement])&amp;"/"&amp;TEXT(Tableau84[Date de paiement],"mmmm"),"")</f>
        <v/>
      </c>
      <c r="AW18" s="20" t="str">
        <f t="shared" ca="1" si="13"/>
        <v/>
      </c>
      <c r="AX18" s="19" t="str">
        <f t="shared" ca="1" si="14"/>
        <v/>
      </c>
      <c r="AY18" s="21" t="str">
        <f ca="1">IFERROR(SUM(Tableau84[Montant Journée]*Tableau84[Journée travaillée]),"")</f>
        <v/>
      </c>
      <c r="AZ18" s="21">
        <f t="shared" ca="1" si="15"/>
        <v>0</v>
      </c>
      <c r="BA18" s="28"/>
      <c r="BB18" s="25">
        <f ca="1">SUM(Tableau84[[#This Row],[Total mensuel]],-Tableau84[[#This Row],[Acompte versé]],-Tableau84[[#This Row],[Salaire]])</f>
        <v>0</v>
      </c>
      <c r="BC18" s="51">
        <f ca="1">SUMPRODUCT(Tableau8[TOTAL]*(Tableau8[Nom employer]=AT18)*((Tableau8[Paiement du mois]="2018/février")))</f>
        <v>0</v>
      </c>
      <c r="BD18" s="26">
        <f ca="1">IFERROR(SUM(Tableau84[Restant dû]+Tableau84[Restant du mois dernier]),"")</f>
        <v>0</v>
      </c>
    </row>
    <row r="19" spans="1:56" ht="20.149999999999999" customHeight="1" x14ac:dyDescent="0.35">
      <c r="A19" s="6" t="str">
        <f>IFERROR(IF(Tableau42[N°]="","",A18+1),"")</f>
        <v/>
      </c>
      <c r="B19" s="30"/>
      <c r="C19" s="16" t="str">
        <f t="shared" ca="1" si="4"/>
        <v/>
      </c>
      <c r="D19" s="15" t="str">
        <f t="shared" ca="1" si="5"/>
        <v/>
      </c>
      <c r="E19" s="15" t="str">
        <f ca="1">IFERROR(YEAR(Tableau42[[#This Row],[Date]])&amp;"/"&amp;TEXT(Tableau42[[#This Row],[Date]],"mmmm"),"")</f>
        <v/>
      </c>
      <c r="F19" s="101">
        <f t="shared" ca="1" si="6"/>
        <v>0</v>
      </c>
      <c r="G19" s="15">
        <f>Tableau42[[#This Row],[/]]+Tableau42[[#This Row],[X]]</f>
        <v>0</v>
      </c>
      <c r="H19" s="15">
        <f t="shared" si="7"/>
        <v>0</v>
      </c>
      <c r="I19" s="15">
        <f t="shared" si="8"/>
        <v>0</v>
      </c>
      <c r="J19" s="15">
        <f t="shared" si="9"/>
        <v>0</v>
      </c>
      <c r="K19" s="15">
        <f t="shared" si="10"/>
        <v>0</v>
      </c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27"/>
      <c r="AR19" s="7">
        <f>IFERROR(IF(Tableau84[N° employer]="","",AR18+1),"")</f>
        <v>6</v>
      </c>
      <c r="AS19" s="7">
        <f>Février!B19</f>
        <v>0</v>
      </c>
      <c r="AT19" s="17" t="str">
        <f t="shared" ca="1" si="11"/>
        <v/>
      </c>
      <c r="AU19" s="18" t="str">
        <f t="shared" ca="1" si="12"/>
        <v/>
      </c>
      <c r="AV19" s="19" t="str">
        <f ca="1">IFERROR(YEAR(Tableau84[Date de paiement])&amp;"/"&amp;TEXT(Tableau84[Date de paiement],"mmmm"),"")</f>
        <v/>
      </c>
      <c r="AW19" s="20" t="str">
        <f t="shared" ca="1" si="13"/>
        <v/>
      </c>
      <c r="AX19" s="19" t="str">
        <f t="shared" ca="1" si="14"/>
        <v/>
      </c>
      <c r="AY19" s="21" t="str">
        <f ca="1">IFERROR(SUM(Tableau84[Montant Journée]*Tableau84[Journée travaillée]),"")</f>
        <v/>
      </c>
      <c r="AZ19" s="21">
        <f t="shared" ca="1" si="15"/>
        <v>0</v>
      </c>
      <c r="BA19" s="28"/>
      <c r="BB19" s="25">
        <f ca="1">SUM(Tableau84[[#This Row],[Total mensuel]],-Tableau84[[#This Row],[Acompte versé]],-Tableau84[[#This Row],[Salaire]])</f>
        <v>0</v>
      </c>
      <c r="BC19" s="51">
        <f ca="1">SUMPRODUCT(Tableau8[TOTAL]*(Tableau8[Nom employer]=AT19)*((Tableau8[Paiement du mois]="2018/février")))</f>
        <v>0</v>
      </c>
      <c r="BD19" s="26">
        <f ca="1">IFERROR(SUM(Tableau84[Restant dû]+Tableau84[Restant du mois dernier]),"")</f>
        <v>0</v>
      </c>
    </row>
    <row r="20" spans="1:56" ht="20.149999999999999" customHeight="1" x14ac:dyDescent="0.35">
      <c r="A20" s="6" t="str">
        <f>IFERROR(IF(Tableau42[N°]="","",A19+1),"")</f>
        <v/>
      </c>
      <c r="B20" s="30"/>
      <c r="C20" s="16" t="str">
        <f t="shared" ca="1" si="4"/>
        <v/>
      </c>
      <c r="D20" s="15" t="str">
        <f t="shared" ca="1" si="5"/>
        <v/>
      </c>
      <c r="E20" s="15" t="str">
        <f ca="1">IFERROR(YEAR(Tableau42[[#This Row],[Date]])&amp;"/"&amp;TEXT(Tableau42[[#This Row],[Date]],"mmmm"),"")</f>
        <v/>
      </c>
      <c r="F20" s="101">
        <f t="shared" ca="1" si="6"/>
        <v>0</v>
      </c>
      <c r="G20" s="15">
        <f>Tableau42[[#This Row],[/]]+Tableau42[[#This Row],[X]]</f>
        <v>0</v>
      </c>
      <c r="H20" s="15">
        <f t="shared" si="7"/>
        <v>0</v>
      </c>
      <c r="I20" s="15">
        <f t="shared" si="8"/>
        <v>0</v>
      </c>
      <c r="J20" s="15">
        <f t="shared" si="9"/>
        <v>0</v>
      </c>
      <c r="K20" s="15">
        <f t="shared" si="10"/>
        <v>0</v>
      </c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27"/>
      <c r="AR20" s="7">
        <f>IFERROR(IF(Tableau84[N° employer]="","",AR19+1),"")</f>
        <v>7</v>
      </c>
      <c r="AS20" s="7">
        <f>Février!B20</f>
        <v>0</v>
      </c>
      <c r="AT20" s="17" t="str">
        <f t="shared" ca="1" si="11"/>
        <v/>
      </c>
      <c r="AU20" s="18" t="str">
        <f t="shared" ca="1" si="12"/>
        <v/>
      </c>
      <c r="AV20" s="19" t="str">
        <f ca="1">IFERROR(YEAR(Tableau84[Date de paiement])&amp;"/"&amp;TEXT(Tableau84[Date de paiement],"mmmm"),"")</f>
        <v/>
      </c>
      <c r="AW20" s="20" t="str">
        <f t="shared" ca="1" si="13"/>
        <v/>
      </c>
      <c r="AX20" s="19" t="str">
        <f t="shared" ca="1" si="14"/>
        <v/>
      </c>
      <c r="AY20" s="21" t="str">
        <f ca="1">IFERROR(SUM(Tableau84[Montant Journée]*Tableau84[Journée travaillée]),"")</f>
        <v/>
      </c>
      <c r="AZ20" s="21">
        <f t="shared" ca="1" si="15"/>
        <v>0</v>
      </c>
      <c r="BA20" s="28"/>
      <c r="BB20" s="25">
        <f ca="1">SUM(Tableau84[[#This Row],[Total mensuel]],-Tableau84[[#This Row],[Acompte versé]],-Tableau84[[#This Row],[Salaire]])</f>
        <v>0</v>
      </c>
      <c r="BC20" s="51">
        <f ca="1">SUMPRODUCT(Tableau8[TOTAL]*(Tableau8[Nom employer]=AT20)*((Tableau8[Paiement du mois]="2018/février")))</f>
        <v>0</v>
      </c>
      <c r="BD20" s="26">
        <f ca="1">IFERROR(SUM(Tableau84[Restant dû]+Tableau84[Restant du mois dernier]),"")</f>
        <v>0</v>
      </c>
    </row>
    <row r="21" spans="1:56" ht="20.149999999999999" customHeight="1" x14ac:dyDescent="0.35">
      <c r="A21" s="6" t="str">
        <f>IFERROR(IF(Tableau42[N°]="","",A20+1),"")</f>
        <v/>
      </c>
      <c r="B21" s="30"/>
      <c r="C21" s="16" t="str">
        <f t="shared" ca="1" si="4"/>
        <v/>
      </c>
      <c r="D21" s="15" t="str">
        <f t="shared" ca="1" si="5"/>
        <v/>
      </c>
      <c r="E21" s="15" t="str">
        <f ca="1">IFERROR(YEAR(Tableau42[[#This Row],[Date]])&amp;"/"&amp;TEXT(Tableau42[[#This Row],[Date]],"mmmm"),"")</f>
        <v/>
      </c>
      <c r="F21" s="101">
        <f t="shared" ca="1" si="6"/>
        <v>0</v>
      </c>
      <c r="G21" s="15">
        <f>Tableau42[[#This Row],[/]]+Tableau42[[#This Row],[X]]</f>
        <v>0</v>
      </c>
      <c r="H21" s="15">
        <f t="shared" si="7"/>
        <v>0</v>
      </c>
      <c r="I21" s="15">
        <f t="shared" si="8"/>
        <v>0</v>
      </c>
      <c r="J21" s="15">
        <f t="shared" si="9"/>
        <v>0</v>
      </c>
      <c r="K21" s="15">
        <f t="shared" si="10"/>
        <v>0</v>
      </c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27"/>
      <c r="AR21" s="7">
        <f>IFERROR(IF(Tableau84[N° employer]="","",AR20+1),"")</f>
        <v>8</v>
      </c>
      <c r="AS21" s="7">
        <f>Février!B21</f>
        <v>0</v>
      </c>
      <c r="AT21" s="17" t="str">
        <f t="shared" ca="1" si="11"/>
        <v/>
      </c>
      <c r="AU21" s="18" t="str">
        <f t="shared" ca="1" si="12"/>
        <v/>
      </c>
      <c r="AV21" s="19" t="str">
        <f ca="1">IFERROR(YEAR(Tableau84[Date de paiement])&amp;"/"&amp;TEXT(Tableau84[Date de paiement],"mmmm"),"")</f>
        <v/>
      </c>
      <c r="AW21" s="20" t="str">
        <f t="shared" ca="1" si="13"/>
        <v/>
      </c>
      <c r="AX21" s="19" t="str">
        <f t="shared" ca="1" si="14"/>
        <v/>
      </c>
      <c r="AY21" s="21" t="str">
        <f ca="1">IFERROR(SUM(Tableau84[Montant Journée]*Tableau84[Journée travaillée]),"")</f>
        <v/>
      </c>
      <c r="AZ21" s="21">
        <f t="shared" ca="1" si="15"/>
        <v>0</v>
      </c>
      <c r="BA21" s="28"/>
      <c r="BB21" s="25">
        <f ca="1">SUM(Tableau84[[#This Row],[Total mensuel]],-Tableau84[[#This Row],[Acompte versé]],-Tableau84[[#This Row],[Salaire]])</f>
        <v>0</v>
      </c>
      <c r="BC21" s="51">
        <f ca="1">SUMPRODUCT(Tableau8[TOTAL]*(Tableau8[Nom employer]=AT21)*((Tableau8[Paiement du mois]="2018/février")))</f>
        <v>0</v>
      </c>
      <c r="BD21" s="26">
        <f ca="1">IFERROR(SUM(Tableau84[Restant dû]+Tableau84[Restant du mois dernier]),"")</f>
        <v>0</v>
      </c>
    </row>
    <row r="22" spans="1:56" ht="20.149999999999999" customHeight="1" x14ac:dyDescent="0.35">
      <c r="A22" s="6" t="str">
        <f>IFERROR(IF(Tableau42[N°]="","",A21+1),"")</f>
        <v/>
      </c>
      <c r="B22" s="30"/>
      <c r="C22" s="16" t="str">
        <f t="shared" ca="1" si="4"/>
        <v/>
      </c>
      <c r="D22" s="15" t="str">
        <f t="shared" ca="1" si="5"/>
        <v/>
      </c>
      <c r="E22" s="15" t="str">
        <f ca="1">IFERROR(YEAR(Tableau42[[#This Row],[Date]])&amp;"/"&amp;TEXT(Tableau42[[#This Row],[Date]],"mmmm"),"")</f>
        <v/>
      </c>
      <c r="F22" s="101">
        <f t="shared" ca="1" si="6"/>
        <v>0</v>
      </c>
      <c r="G22" s="15">
        <f>Tableau42[[#This Row],[/]]+Tableau42[[#This Row],[X]]</f>
        <v>0</v>
      </c>
      <c r="H22" s="15">
        <f t="shared" si="7"/>
        <v>0</v>
      </c>
      <c r="I22" s="15">
        <f t="shared" si="8"/>
        <v>0</v>
      </c>
      <c r="J22" s="15">
        <f t="shared" si="9"/>
        <v>0</v>
      </c>
      <c r="K22" s="15">
        <f t="shared" si="10"/>
        <v>0</v>
      </c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27"/>
      <c r="AR22" s="7">
        <f>IFERROR(IF(Tableau84[N° employer]="","",AR21+1),"")</f>
        <v>9</v>
      </c>
      <c r="AS22" s="7">
        <f>Février!B22</f>
        <v>0</v>
      </c>
      <c r="AT22" s="17" t="str">
        <f t="shared" ca="1" si="11"/>
        <v/>
      </c>
      <c r="AU22" s="18" t="str">
        <f t="shared" ca="1" si="12"/>
        <v/>
      </c>
      <c r="AV22" s="19" t="str">
        <f ca="1">IFERROR(YEAR(Tableau84[Date de paiement])&amp;"/"&amp;TEXT(Tableau84[Date de paiement],"mmmm"),"")</f>
        <v/>
      </c>
      <c r="AW22" s="20" t="str">
        <f t="shared" ca="1" si="13"/>
        <v/>
      </c>
      <c r="AX22" s="19" t="str">
        <f t="shared" ca="1" si="14"/>
        <v/>
      </c>
      <c r="AY22" s="21" t="str">
        <f ca="1">IFERROR(SUM(Tableau84[Montant Journée]*Tableau84[Journée travaillée]),"")</f>
        <v/>
      </c>
      <c r="AZ22" s="21">
        <f t="shared" ca="1" si="15"/>
        <v>0</v>
      </c>
      <c r="BA22" s="28"/>
      <c r="BB22" s="25">
        <f ca="1">SUM(Tableau84[[#This Row],[Total mensuel]],-Tableau84[[#This Row],[Acompte versé]],-Tableau84[[#This Row],[Salaire]])</f>
        <v>0</v>
      </c>
      <c r="BC22" s="51">
        <f ca="1">SUMPRODUCT(Tableau8[TOTAL]*(Tableau8[Nom employer]=AT22)*((Tableau8[Paiement du mois]="2018/février")))</f>
        <v>0</v>
      </c>
      <c r="BD22" s="26">
        <f ca="1">IFERROR(SUM(Tableau84[Restant dû]+Tableau84[Restant du mois dernier]),"")</f>
        <v>0</v>
      </c>
    </row>
    <row r="23" spans="1:56" ht="20.149999999999999" customHeight="1" x14ac:dyDescent="0.35">
      <c r="A23" s="6" t="str">
        <f>IFERROR(IF(Tableau42[N°]="","",A22+1),"")</f>
        <v/>
      </c>
      <c r="B23" s="30"/>
      <c r="C23" s="16" t="str">
        <f t="shared" ca="1" si="4"/>
        <v/>
      </c>
      <c r="D23" s="15" t="str">
        <f t="shared" ca="1" si="5"/>
        <v/>
      </c>
      <c r="E23" s="15" t="str">
        <f ca="1">IFERROR(YEAR(Tableau42[[#This Row],[Date]])&amp;"/"&amp;TEXT(Tableau42[[#This Row],[Date]],"mmmm"),"")</f>
        <v/>
      </c>
      <c r="F23" s="101">
        <f t="shared" ca="1" si="6"/>
        <v>0</v>
      </c>
      <c r="G23" s="15">
        <f>Tableau42[[#This Row],[/]]+Tableau42[[#This Row],[X]]</f>
        <v>0</v>
      </c>
      <c r="H23" s="15">
        <f t="shared" si="7"/>
        <v>0</v>
      </c>
      <c r="I23" s="15">
        <f t="shared" si="8"/>
        <v>0</v>
      </c>
      <c r="J23" s="15">
        <f t="shared" si="9"/>
        <v>0</v>
      </c>
      <c r="K23" s="15">
        <f t="shared" si="10"/>
        <v>0</v>
      </c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27"/>
      <c r="AR23" s="7">
        <f>IFERROR(IF(Tableau84[N° employer]="","",AR22+1),"")</f>
        <v>10</v>
      </c>
      <c r="AS23" s="7">
        <f>Février!B23</f>
        <v>0</v>
      </c>
      <c r="AT23" s="17" t="str">
        <f t="shared" ca="1" si="11"/>
        <v/>
      </c>
      <c r="AU23" s="18" t="str">
        <f t="shared" ca="1" si="12"/>
        <v/>
      </c>
      <c r="AV23" s="19" t="str">
        <f ca="1">IFERROR(YEAR(Tableau84[Date de paiement])&amp;"/"&amp;TEXT(Tableau84[Date de paiement],"mmmm"),"")</f>
        <v/>
      </c>
      <c r="AW23" s="20" t="str">
        <f t="shared" ca="1" si="13"/>
        <v/>
      </c>
      <c r="AX23" s="19" t="str">
        <f t="shared" ca="1" si="14"/>
        <v/>
      </c>
      <c r="AY23" s="21" t="str">
        <f ca="1">IFERROR(SUM(Tableau84[Montant Journée]*Tableau84[Journée travaillée]),"")</f>
        <v/>
      </c>
      <c r="AZ23" s="21">
        <f t="shared" ca="1" si="15"/>
        <v>0</v>
      </c>
      <c r="BA23" s="28"/>
      <c r="BB23" s="25">
        <f ca="1">SUM(Tableau84[[#This Row],[Total mensuel]],-Tableau84[[#This Row],[Acompte versé]],-Tableau84[[#This Row],[Salaire]])</f>
        <v>0</v>
      </c>
      <c r="BC23" s="51">
        <f ca="1">SUMPRODUCT(Tableau8[TOTAL]*(Tableau8[Nom employer]=AT23)*((Tableau8[Paiement du mois]="2018/février")))</f>
        <v>0</v>
      </c>
      <c r="BD23" s="26">
        <f ca="1">IFERROR(SUM(Tableau84[Restant dû]+Tableau84[Restant du mois dernier]),"")</f>
        <v>0</v>
      </c>
    </row>
    <row r="24" spans="1:56" ht="20.149999999999999" customHeight="1" x14ac:dyDescent="0.35">
      <c r="A24" s="6" t="str">
        <f>IFERROR(IF(Tableau42[N°]="","",A23+1),"")</f>
        <v/>
      </c>
      <c r="B24" s="30"/>
      <c r="C24" s="16" t="str">
        <f t="shared" ca="1" si="4"/>
        <v/>
      </c>
      <c r="D24" s="15" t="str">
        <f t="shared" ca="1" si="5"/>
        <v/>
      </c>
      <c r="E24" s="15" t="str">
        <f ca="1">IFERROR(YEAR(Tableau42[[#This Row],[Date]])&amp;"/"&amp;TEXT(Tableau42[[#This Row],[Date]],"mmmm"),"")</f>
        <v/>
      </c>
      <c r="F24" s="101">
        <f t="shared" ca="1" si="6"/>
        <v>0</v>
      </c>
      <c r="G24" s="15">
        <f>Tableau42[[#This Row],[/]]+Tableau42[[#This Row],[X]]</f>
        <v>0</v>
      </c>
      <c r="H24" s="15">
        <f t="shared" si="7"/>
        <v>0</v>
      </c>
      <c r="I24" s="15">
        <f t="shared" si="8"/>
        <v>0</v>
      </c>
      <c r="J24" s="15">
        <f t="shared" si="9"/>
        <v>0</v>
      </c>
      <c r="K24" s="15">
        <f t="shared" si="10"/>
        <v>0</v>
      </c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27"/>
      <c r="AR24" s="7">
        <f>IFERROR(IF(Tableau84[N° employer]="","",AR23+1),"")</f>
        <v>11</v>
      </c>
      <c r="AS24" s="7">
        <f>Février!B24</f>
        <v>0</v>
      </c>
      <c r="AT24" s="17" t="str">
        <f t="shared" ca="1" si="11"/>
        <v/>
      </c>
      <c r="AU24" s="18" t="str">
        <f t="shared" ca="1" si="12"/>
        <v/>
      </c>
      <c r="AV24" s="19" t="str">
        <f ca="1">IFERROR(YEAR(Tableau84[Date de paiement])&amp;"/"&amp;TEXT(Tableau84[Date de paiement],"mmmm"),"")</f>
        <v/>
      </c>
      <c r="AW24" s="20" t="str">
        <f t="shared" ca="1" si="13"/>
        <v/>
      </c>
      <c r="AX24" s="19" t="str">
        <f t="shared" ca="1" si="14"/>
        <v/>
      </c>
      <c r="AY24" s="21" t="str">
        <f ca="1">IFERROR(SUM(Tableau84[Montant Journée]*Tableau84[Journée travaillée]),"")</f>
        <v/>
      </c>
      <c r="AZ24" s="21">
        <f t="shared" ca="1" si="15"/>
        <v>0</v>
      </c>
      <c r="BA24" s="28"/>
      <c r="BB24" s="25">
        <f ca="1">SUM(Tableau84[[#This Row],[Total mensuel]],-Tableau84[[#This Row],[Acompte versé]],-Tableau84[[#This Row],[Salaire]])</f>
        <v>0</v>
      </c>
      <c r="BC24" s="51">
        <f ca="1">SUMPRODUCT(Tableau8[TOTAL]*(Tableau8[Nom employer]=AT24)*((Tableau8[Paiement du mois]="2018/février")))</f>
        <v>0</v>
      </c>
      <c r="BD24" s="26">
        <f ca="1">IFERROR(SUM(Tableau84[Restant dû]+Tableau84[Restant du mois dernier]),"")</f>
        <v>0</v>
      </c>
    </row>
    <row r="25" spans="1:56" ht="20.149999999999999" customHeight="1" x14ac:dyDescent="0.35">
      <c r="A25" s="6" t="str">
        <f>IFERROR(IF(Tableau42[N°]="","",A24+1),"")</f>
        <v/>
      </c>
      <c r="B25" s="30"/>
      <c r="C25" s="16" t="str">
        <f t="shared" ca="1" si="4"/>
        <v/>
      </c>
      <c r="D25" s="15" t="str">
        <f t="shared" ca="1" si="5"/>
        <v/>
      </c>
      <c r="E25" s="15" t="str">
        <f ca="1">IFERROR(YEAR(Tableau42[[#This Row],[Date]])&amp;"/"&amp;TEXT(Tableau42[[#This Row],[Date]],"mmmm"),"")</f>
        <v/>
      </c>
      <c r="F25" s="101">
        <f t="shared" ca="1" si="6"/>
        <v>0</v>
      </c>
      <c r="G25" s="15">
        <f>Tableau42[[#This Row],[/]]+Tableau42[[#This Row],[X]]</f>
        <v>0</v>
      </c>
      <c r="H25" s="15">
        <f t="shared" si="7"/>
        <v>0</v>
      </c>
      <c r="I25" s="15">
        <f t="shared" si="8"/>
        <v>0</v>
      </c>
      <c r="J25" s="15">
        <f t="shared" si="9"/>
        <v>0</v>
      </c>
      <c r="K25" s="15">
        <f t="shared" si="10"/>
        <v>0</v>
      </c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27"/>
      <c r="AR25" s="7">
        <f>IFERROR(IF(Tableau84[N° employer]="","",AR24+1),"")</f>
        <v>12</v>
      </c>
      <c r="AS25" s="7">
        <f>Février!B25</f>
        <v>0</v>
      </c>
      <c r="AT25" s="17" t="str">
        <f t="shared" ca="1" si="11"/>
        <v/>
      </c>
      <c r="AU25" s="18" t="str">
        <f t="shared" ca="1" si="12"/>
        <v/>
      </c>
      <c r="AV25" s="19" t="str">
        <f ca="1">IFERROR(YEAR(Tableau84[Date de paiement])&amp;"/"&amp;TEXT(Tableau84[Date de paiement],"mmmm"),"")</f>
        <v/>
      </c>
      <c r="AW25" s="20" t="str">
        <f t="shared" ca="1" si="13"/>
        <v/>
      </c>
      <c r="AX25" s="19" t="str">
        <f t="shared" ca="1" si="14"/>
        <v/>
      </c>
      <c r="AY25" s="21" t="str">
        <f ca="1">IFERROR(SUM(Tableau84[Montant Journée]*Tableau84[Journée travaillée]),"")</f>
        <v/>
      </c>
      <c r="AZ25" s="21">
        <f t="shared" ca="1" si="15"/>
        <v>0</v>
      </c>
      <c r="BA25" s="28"/>
      <c r="BB25" s="25">
        <f ca="1">SUM(Tableau84[[#This Row],[Total mensuel]],-Tableau84[[#This Row],[Acompte versé]],-Tableau84[[#This Row],[Salaire]])</f>
        <v>0</v>
      </c>
      <c r="BC25" s="51">
        <f ca="1">SUMPRODUCT(Tableau8[TOTAL]*(Tableau8[Nom employer]=AT25)*((Tableau8[Paiement du mois]="2018/février")))</f>
        <v>0</v>
      </c>
      <c r="BD25" s="26">
        <f ca="1">IFERROR(SUM(Tableau84[Restant dû]+Tableau84[Restant du mois dernier]),"")</f>
        <v>0</v>
      </c>
    </row>
    <row r="26" spans="1:56" ht="20.149999999999999" customHeight="1" x14ac:dyDescent="0.35">
      <c r="A26" s="6" t="str">
        <f>IFERROR(IF(Tableau42[N°]="","",A25+1),"")</f>
        <v/>
      </c>
      <c r="B26" s="30"/>
      <c r="C26" s="16" t="str">
        <f t="shared" ca="1" si="4"/>
        <v/>
      </c>
      <c r="D26" s="15" t="str">
        <f t="shared" ca="1" si="5"/>
        <v/>
      </c>
      <c r="E26" s="15" t="str">
        <f ca="1">IFERROR(YEAR(Tableau42[[#This Row],[Date]])&amp;"/"&amp;TEXT(Tableau42[[#This Row],[Date]],"mmmm"),"")</f>
        <v/>
      </c>
      <c r="F26" s="101">
        <f t="shared" ca="1" si="6"/>
        <v>0</v>
      </c>
      <c r="G26" s="15">
        <f>Tableau42[[#This Row],[/]]+Tableau42[[#This Row],[X]]</f>
        <v>0</v>
      </c>
      <c r="H26" s="15">
        <f t="shared" si="7"/>
        <v>0</v>
      </c>
      <c r="I26" s="15">
        <f t="shared" si="8"/>
        <v>0</v>
      </c>
      <c r="J26" s="15">
        <f t="shared" si="9"/>
        <v>0</v>
      </c>
      <c r="K26" s="15">
        <f t="shared" si="10"/>
        <v>0</v>
      </c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27"/>
      <c r="AR26" s="7">
        <f>IFERROR(IF(Tableau84[N° employer]="","",AR25+1),"")</f>
        <v>13</v>
      </c>
      <c r="AS26" s="7">
        <f>Février!B26</f>
        <v>0</v>
      </c>
      <c r="AT26" s="17" t="str">
        <f t="shared" ca="1" si="11"/>
        <v/>
      </c>
      <c r="AU26" s="18" t="str">
        <f t="shared" ca="1" si="12"/>
        <v/>
      </c>
      <c r="AV26" s="19" t="str">
        <f ca="1">IFERROR(YEAR(Tableau84[Date de paiement])&amp;"/"&amp;TEXT(Tableau84[Date de paiement],"mmmm"),"")</f>
        <v/>
      </c>
      <c r="AW26" s="20" t="str">
        <f t="shared" ca="1" si="13"/>
        <v/>
      </c>
      <c r="AX26" s="19" t="str">
        <f t="shared" ca="1" si="14"/>
        <v/>
      </c>
      <c r="AY26" s="21" t="str">
        <f ca="1">IFERROR(SUM(Tableau84[Montant Journée]*Tableau84[Journée travaillée]),"")</f>
        <v/>
      </c>
      <c r="AZ26" s="21">
        <f t="shared" ca="1" si="15"/>
        <v>0</v>
      </c>
      <c r="BA26" s="28"/>
      <c r="BB26" s="25">
        <f ca="1">SUM(Tableau84[[#This Row],[Total mensuel]],-Tableau84[[#This Row],[Acompte versé]],-Tableau84[[#This Row],[Salaire]])</f>
        <v>0</v>
      </c>
      <c r="BC26" s="51">
        <f ca="1">SUMPRODUCT(Tableau8[TOTAL]*(Tableau8[Nom employer]=AT26)*((Tableau8[Paiement du mois]="2018/février")))</f>
        <v>0</v>
      </c>
      <c r="BD26" s="26">
        <f ca="1">IFERROR(SUM(Tableau84[Restant dû]+Tableau84[Restant du mois dernier]),"")</f>
        <v>0</v>
      </c>
    </row>
    <row r="27" spans="1:56" ht="20.149999999999999" customHeight="1" x14ac:dyDescent="0.35">
      <c r="A27" s="6" t="str">
        <f>IFERROR(IF(Tableau42[N°]="","",A26+1),"")</f>
        <v/>
      </c>
      <c r="B27" s="30"/>
      <c r="C27" s="16" t="str">
        <f t="shared" ca="1" si="4"/>
        <v/>
      </c>
      <c r="D27" s="15" t="str">
        <f t="shared" ca="1" si="5"/>
        <v/>
      </c>
      <c r="E27" s="15" t="str">
        <f ca="1">IFERROR(YEAR(Tableau42[[#This Row],[Date]])&amp;"/"&amp;TEXT(Tableau42[[#This Row],[Date]],"mmmm"),"")</f>
        <v/>
      </c>
      <c r="F27" s="101">
        <f t="shared" ca="1" si="6"/>
        <v>0</v>
      </c>
      <c r="G27" s="15">
        <f>Tableau42[[#This Row],[/]]+Tableau42[[#This Row],[X]]</f>
        <v>0</v>
      </c>
      <c r="H27" s="15">
        <f t="shared" si="7"/>
        <v>0</v>
      </c>
      <c r="I27" s="15">
        <f t="shared" si="8"/>
        <v>0</v>
      </c>
      <c r="J27" s="15">
        <f t="shared" si="9"/>
        <v>0</v>
      </c>
      <c r="K27" s="15">
        <f t="shared" si="10"/>
        <v>0</v>
      </c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27"/>
      <c r="AR27" s="7">
        <f>IFERROR(IF(Tableau84[N° employer]="","",AR26+1),"")</f>
        <v>14</v>
      </c>
      <c r="AS27" s="7">
        <f>Février!B27</f>
        <v>0</v>
      </c>
      <c r="AT27" s="17" t="str">
        <f t="shared" ca="1" si="11"/>
        <v/>
      </c>
      <c r="AU27" s="18" t="str">
        <f t="shared" ca="1" si="12"/>
        <v/>
      </c>
      <c r="AV27" s="19" t="str">
        <f ca="1">IFERROR(YEAR(Tableau84[Date de paiement])&amp;"/"&amp;TEXT(Tableau84[Date de paiement],"mmmm"),"")</f>
        <v/>
      </c>
      <c r="AW27" s="20" t="str">
        <f t="shared" ca="1" si="13"/>
        <v/>
      </c>
      <c r="AX27" s="19" t="str">
        <f t="shared" ca="1" si="14"/>
        <v/>
      </c>
      <c r="AY27" s="21" t="str">
        <f ca="1">IFERROR(SUM(Tableau84[Montant Journée]*Tableau84[Journée travaillée]),"")</f>
        <v/>
      </c>
      <c r="AZ27" s="21">
        <f t="shared" ca="1" si="15"/>
        <v>0</v>
      </c>
      <c r="BA27" s="28"/>
      <c r="BB27" s="25">
        <f ca="1">SUM(Tableau84[[#This Row],[Total mensuel]],-Tableau84[[#This Row],[Acompte versé]],-Tableau84[[#This Row],[Salaire]])</f>
        <v>0</v>
      </c>
      <c r="BC27" s="51">
        <f ca="1">SUMPRODUCT(Tableau8[TOTAL]*(Tableau8[Nom employer]=AT27)*((Tableau8[Paiement du mois]="2018/février")))</f>
        <v>0</v>
      </c>
      <c r="BD27" s="26">
        <f ca="1">IFERROR(SUM(Tableau84[Restant dû]+Tableau84[Restant du mois dernier]),"")</f>
        <v>0</v>
      </c>
    </row>
    <row r="28" spans="1:56" ht="20.149999999999999" customHeight="1" x14ac:dyDescent="0.35">
      <c r="A28" s="6" t="str">
        <f>IFERROR(IF(Tableau42[N°]="","",A27+1),"")</f>
        <v/>
      </c>
      <c r="B28" s="30"/>
      <c r="C28" s="16" t="str">
        <f t="shared" ca="1" si="4"/>
        <v/>
      </c>
      <c r="D28" s="15" t="str">
        <f t="shared" ca="1" si="5"/>
        <v/>
      </c>
      <c r="E28" s="15" t="str">
        <f ca="1">IFERROR(YEAR(Tableau42[[#This Row],[Date]])&amp;"/"&amp;TEXT(Tableau42[[#This Row],[Date]],"mmmm"),"")</f>
        <v/>
      </c>
      <c r="F28" s="101">
        <f t="shared" ca="1" si="6"/>
        <v>0</v>
      </c>
      <c r="G28" s="15">
        <f>Tableau42[[#This Row],[/]]+Tableau42[[#This Row],[X]]</f>
        <v>0</v>
      </c>
      <c r="H28" s="15">
        <f t="shared" si="7"/>
        <v>0</v>
      </c>
      <c r="I28" s="15">
        <f t="shared" si="8"/>
        <v>0</v>
      </c>
      <c r="J28" s="15">
        <f t="shared" si="9"/>
        <v>0</v>
      </c>
      <c r="K28" s="15">
        <f t="shared" si="10"/>
        <v>0</v>
      </c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27"/>
      <c r="AR28" s="7">
        <f>IFERROR(IF(Tableau84[N° employer]="","",AR27+1),"")</f>
        <v>15</v>
      </c>
      <c r="AS28" s="7">
        <f>Février!B28</f>
        <v>0</v>
      </c>
      <c r="AT28" s="17" t="str">
        <f t="shared" ca="1" si="11"/>
        <v/>
      </c>
      <c r="AU28" s="18" t="str">
        <f t="shared" ca="1" si="12"/>
        <v/>
      </c>
      <c r="AV28" s="19" t="str">
        <f ca="1">IFERROR(YEAR(Tableau84[Date de paiement])&amp;"/"&amp;TEXT(Tableau84[Date de paiement],"mmmm"),"")</f>
        <v/>
      </c>
      <c r="AW28" s="20" t="str">
        <f t="shared" ca="1" si="13"/>
        <v/>
      </c>
      <c r="AX28" s="19" t="str">
        <f t="shared" ca="1" si="14"/>
        <v/>
      </c>
      <c r="AY28" s="21" t="str">
        <f ca="1">IFERROR(SUM(Tableau84[Montant Journée]*Tableau84[Journée travaillée]),"")</f>
        <v/>
      </c>
      <c r="AZ28" s="21">
        <f t="shared" ca="1" si="15"/>
        <v>0</v>
      </c>
      <c r="BA28" s="28"/>
      <c r="BB28" s="25">
        <f ca="1">SUM(Tableau84[[#This Row],[Total mensuel]],-Tableau84[[#This Row],[Acompte versé]],-Tableau84[[#This Row],[Salaire]])</f>
        <v>0</v>
      </c>
      <c r="BC28" s="51">
        <f ca="1">SUMPRODUCT(Tableau8[TOTAL]*(Tableau8[Nom employer]=AT28)*((Tableau8[Paiement du mois]="2018/février")))</f>
        <v>0</v>
      </c>
      <c r="BD28" s="26">
        <f ca="1">IFERROR(SUM(Tableau84[Restant dû]+Tableau84[Restant du mois dernier]),"")</f>
        <v>0</v>
      </c>
    </row>
    <row r="29" spans="1:56" ht="20.149999999999999" customHeight="1" x14ac:dyDescent="0.35">
      <c r="A29" s="6" t="str">
        <f>IFERROR(IF(Tableau42[N°]="","",A28+1),"")</f>
        <v/>
      </c>
      <c r="B29" s="30"/>
      <c r="C29" s="16" t="str">
        <f t="shared" ca="1" si="4"/>
        <v/>
      </c>
      <c r="D29" s="15" t="str">
        <f t="shared" ca="1" si="5"/>
        <v/>
      </c>
      <c r="E29" s="15" t="str">
        <f ca="1">IFERROR(YEAR(Tableau42[[#This Row],[Date]])&amp;"/"&amp;TEXT(Tableau42[[#This Row],[Date]],"mmmm"),"")</f>
        <v/>
      </c>
      <c r="F29" s="101">
        <f t="shared" ca="1" si="6"/>
        <v>0</v>
      </c>
      <c r="G29" s="15">
        <f>Tableau42[[#This Row],[/]]+Tableau42[[#This Row],[X]]</f>
        <v>0</v>
      </c>
      <c r="H29" s="15">
        <f t="shared" si="7"/>
        <v>0</v>
      </c>
      <c r="I29" s="15">
        <f t="shared" si="8"/>
        <v>0</v>
      </c>
      <c r="J29" s="15">
        <f t="shared" si="9"/>
        <v>0</v>
      </c>
      <c r="K29" s="15">
        <f t="shared" si="10"/>
        <v>0</v>
      </c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27"/>
      <c r="AR29" s="7">
        <f>IFERROR(IF(Tableau84[N° employer]="","",AR28+1),"")</f>
        <v>16</v>
      </c>
      <c r="AS29" s="7">
        <f>Février!B29</f>
        <v>0</v>
      </c>
      <c r="AT29" s="17" t="str">
        <f t="shared" ca="1" si="11"/>
        <v/>
      </c>
      <c r="AU29" s="18" t="str">
        <f t="shared" ca="1" si="12"/>
        <v/>
      </c>
      <c r="AV29" s="19" t="str">
        <f ca="1">IFERROR(YEAR(Tableau84[Date de paiement])&amp;"/"&amp;TEXT(Tableau84[Date de paiement],"mmmm"),"")</f>
        <v/>
      </c>
      <c r="AW29" s="20" t="str">
        <f t="shared" ca="1" si="13"/>
        <v/>
      </c>
      <c r="AX29" s="19" t="str">
        <f t="shared" ca="1" si="14"/>
        <v/>
      </c>
      <c r="AY29" s="21" t="str">
        <f ca="1">IFERROR(SUM(Tableau84[Montant Journée]*Tableau84[Journée travaillée]),"")</f>
        <v/>
      </c>
      <c r="AZ29" s="21">
        <f t="shared" ca="1" si="15"/>
        <v>0</v>
      </c>
      <c r="BA29" s="28"/>
      <c r="BB29" s="25">
        <f ca="1">SUM(Tableau84[[#This Row],[Total mensuel]],-Tableau84[[#This Row],[Acompte versé]],-Tableau84[[#This Row],[Salaire]])</f>
        <v>0</v>
      </c>
      <c r="BC29" s="51">
        <f ca="1">SUMPRODUCT(Tableau8[TOTAL]*(Tableau8[Nom employer]=AT29)*((Tableau8[Paiement du mois]="2018/février")))</f>
        <v>0</v>
      </c>
      <c r="BD29" s="26">
        <f ca="1">IFERROR(SUM(Tableau84[Restant dû]+Tableau84[Restant du mois dernier]),"")</f>
        <v>0</v>
      </c>
    </row>
    <row r="30" spans="1:56" ht="20.149999999999999" customHeight="1" x14ac:dyDescent="0.35">
      <c r="A30" s="6" t="str">
        <f>IFERROR(IF(Tableau42[N°]="","",A29+1),"")</f>
        <v/>
      </c>
      <c r="B30" s="30"/>
      <c r="C30" s="16" t="str">
        <f t="shared" ca="1" si="4"/>
        <v/>
      </c>
      <c r="D30" s="15" t="str">
        <f t="shared" ca="1" si="5"/>
        <v/>
      </c>
      <c r="E30" s="15" t="str">
        <f ca="1">IFERROR(YEAR(Tableau42[[#This Row],[Date]])&amp;"/"&amp;TEXT(Tableau42[[#This Row],[Date]],"mmmm"),"")</f>
        <v/>
      </c>
      <c r="F30" s="101">
        <f t="shared" ca="1" si="6"/>
        <v>0</v>
      </c>
      <c r="G30" s="15">
        <f>Tableau42[[#This Row],[/]]+Tableau42[[#This Row],[X]]</f>
        <v>0</v>
      </c>
      <c r="H30" s="15">
        <f t="shared" si="7"/>
        <v>0</v>
      </c>
      <c r="I30" s="15">
        <f t="shared" si="8"/>
        <v>0</v>
      </c>
      <c r="J30" s="15">
        <f t="shared" si="9"/>
        <v>0</v>
      </c>
      <c r="K30" s="15">
        <f t="shared" si="10"/>
        <v>0</v>
      </c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27"/>
      <c r="AR30" s="7">
        <f>IFERROR(IF(Tableau84[N° employer]="","",AR29+1),"")</f>
        <v>17</v>
      </c>
      <c r="AS30" s="7">
        <f>Février!B30</f>
        <v>0</v>
      </c>
      <c r="AT30" s="17" t="str">
        <f t="shared" ca="1" si="11"/>
        <v/>
      </c>
      <c r="AU30" s="18" t="str">
        <f t="shared" ca="1" si="12"/>
        <v/>
      </c>
      <c r="AV30" s="19" t="str">
        <f ca="1">IFERROR(YEAR(Tableau84[Date de paiement])&amp;"/"&amp;TEXT(Tableau84[Date de paiement],"mmmm"),"")</f>
        <v/>
      </c>
      <c r="AW30" s="20" t="str">
        <f t="shared" ca="1" si="13"/>
        <v/>
      </c>
      <c r="AX30" s="19" t="str">
        <f t="shared" ca="1" si="14"/>
        <v/>
      </c>
      <c r="AY30" s="21" t="str">
        <f ca="1">IFERROR(SUM(Tableau84[Montant Journée]*Tableau84[Journée travaillée]),"")</f>
        <v/>
      </c>
      <c r="AZ30" s="21">
        <f t="shared" ca="1" si="15"/>
        <v>0</v>
      </c>
      <c r="BA30" s="28"/>
      <c r="BB30" s="25">
        <f ca="1">SUM(Tableau84[[#This Row],[Total mensuel]],-Tableau84[[#This Row],[Acompte versé]],-Tableau84[[#This Row],[Salaire]])</f>
        <v>0</v>
      </c>
      <c r="BC30" s="51">
        <f ca="1">SUMPRODUCT(Tableau8[TOTAL]*(Tableau8[Nom employer]=AT30)*((Tableau8[Paiement du mois]="2018/février")))</f>
        <v>0</v>
      </c>
      <c r="BD30" s="26">
        <f ca="1">IFERROR(SUM(Tableau84[Restant dû]+Tableau84[Restant du mois dernier]),"")</f>
        <v>0</v>
      </c>
    </row>
    <row r="31" spans="1:56" ht="20.149999999999999" customHeight="1" x14ac:dyDescent="0.35">
      <c r="A31" s="6" t="str">
        <f>IFERROR(IF(Tableau42[N°]="","",A30+1),"")</f>
        <v/>
      </c>
      <c r="B31" s="30"/>
      <c r="C31" s="16" t="str">
        <f t="shared" ca="1" si="4"/>
        <v/>
      </c>
      <c r="D31" s="15" t="str">
        <f t="shared" ca="1" si="5"/>
        <v/>
      </c>
      <c r="E31" s="15" t="str">
        <f ca="1">IFERROR(YEAR(Tableau42[[#This Row],[Date]])&amp;"/"&amp;TEXT(Tableau42[[#This Row],[Date]],"mmmm"),"")</f>
        <v/>
      </c>
      <c r="F31" s="101">
        <f t="shared" ca="1" si="6"/>
        <v>0</v>
      </c>
      <c r="G31" s="15">
        <f>Tableau42[[#This Row],[/]]+Tableau42[[#This Row],[X]]</f>
        <v>0</v>
      </c>
      <c r="H31" s="15">
        <f t="shared" si="7"/>
        <v>0</v>
      </c>
      <c r="I31" s="15">
        <f t="shared" si="8"/>
        <v>0</v>
      </c>
      <c r="J31" s="15">
        <f t="shared" si="9"/>
        <v>0</v>
      </c>
      <c r="K31" s="15">
        <f t="shared" si="10"/>
        <v>0</v>
      </c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27"/>
      <c r="AR31" s="7">
        <f>IFERROR(IF(Tableau84[N° employer]="","",AR30+1),"")</f>
        <v>18</v>
      </c>
      <c r="AS31" s="7">
        <f>Février!B31</f>
        <v>0</v>
      </c>
      <c r="AT31" s="17" t="str">
        <f t="shared" ca="1" si="11"/>
        <v/>
      </c>
      <c r="AU31" s="18" t="str">
        <f t="shared" ca="1" si="12"/>
        <v/>
      </c>
      <c r="AV31" s="19" t="str">
        <f ca="1">IFERROR(YEAR(Tableau84[Date de paiement])&amp;"/"&amp;TEXT(Tableau84[Date de paiement],"mmmm"),"")</f>
        <v/>
      </c>
      <c r="AW31" s="20" t="str">
        <f t="shared" ca="1" si="13"/>
        <v/>
      </c>
      <c r="AX31" s="19" t="str">
        <f t="shared" ca="1" si="14"/>
        <v/>
      </c>
      <c r="AY31" s="21" t="str">
        <f ca="1">IFERROR(SUM(Tableau84[Montant Journée]*Tableau84[Journée travaillée]),"")</f>
        <v/>
      </c>
      <c r="AZ31" s="21">
        <f t="shared" ca="1" si="15"/>
        <v>0</v>
      </c>
      <c r="BA31" s="28"/>
      <c r="BB31" s="25">
        <f ca="1">SUM(Tableau84[[#This Row],[Total mensuel]],-Tableau84[[#This Row],[Acompte versé]],-Tableau84[[#This Row],[Salaire]])</f>
        <v>0</v>
      </c>
      <c r="BC31" s="51">
        <f ca="1">SUMPRODUCT(Tableau8[TOTAL]*(Tableau8[Nom employer]=AT31)*((Tableau8[Paiement du mois]="2018/février")))</f>
        <v>0</v>
      </c>
      <c r="BD31" s="26">
        <f ca="1">IFERROR(SUM(Tableau84[Restant dû]+Tableau84[Restant du mois dernier]),"")</f>
        <v>0</v>
      </c>
    </row>
    <row r="32" spans="1:56" ht="20.149999999999999" customHeight="1" x14ac:dyDescent="0.35">
      <c r="A32" s="6" t="str">
        <f>IFERROR(IF(Tableau42[N°]="","",A31+1),"")</f>
        <v/>
      </c>
      <c r="B32" s="30"/>
      <c r="C32" s="16" t="str">
        <f t="shared" ca="1" si="4"/>
        <v/>
      </c>
      <c r="D32" s="15" t="str">
        <f t="shared" ca="1" si="5"/>
        <v/>
      </c>
      <c r="E32" s="15" t="str">
        <f ca="1">IFERROR(YEAR(Tableau42[[#This Row],[Date]])&amp;"/"&amp;TEXT(Tableau42[[#This Row],[Date]],"mmmm"),"")</f>
        <v/>
      </c>
      <c r="F32" s="101">
        <f t="shared" ca="1" si="6"/>
        <v>0</v>
      </c>
      <c r="G32" s="15">
        <f>Tableau42[[#This Row],[/]]+Tableau42[[#This Row],[X]]</f>
        <v>0</v>
      </c>
      <c r="H32" s="15">
        <f t="shared" si="7"/>
        <v>0</v>
      </c>
      <c r="I32" s="15">
        <f t="shared" si="8"/>
        <v>0</v>
      </c>
      <c r="J32" s="15">
        <f t="shared" si="9"/>
        <v>0</v>
      </c>
      <c r="K32" s="15">
        <f t="shared" si="10"/>
        <v>0</v>
      </c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27"/>
      <c r="AR32" s="7">
        <f>IFERROR(IF(Tableau84[N° employer]="","",AR31+1),"")</f>
        <v>19</v>
      </c>
      <c r="AS32" s="7">
        <f>Février!B32</f>
        <v>0</v>
      </c>
      <c r="AT32" s="17" t="str">
        <f t="shared" ca="1" si="11"/>
        <v/>
      </c>
      <c r="AU32" s="18" t="str">
        <f t="shared" ca="1" si="12"/>
        <v/>
      </c>
      <c r="AV32" s="19" t="str">
        <f ca="1">IFERROR(YEAR(Tableau84[Date de paiement])&amp;"/"&amp;TEXT(Tableau84[Date de paiement],"mmmm"),"")</f>
        <v/>
      </c>
      <c r="AW32" s="20" t="str">
        <f t="shared" ca="1" si="13"/>
        <v/>
      </c>
      <c r="AX32" s="19" t="str">
        <f t="shared" ca="1" si="14"/>
        <v/>
      </c>
      <c r="AY32" s="21" t="str">
        <f ca="1">IFERROR(SUM(Tableau84[Montant Journée]*Tableau84[Journée travaillée]),"")</f>
        <v/>
      </c>
      <c r="AZ32" s="21">
        <f t="shared" ca="1" si="15"/>
        <v>0</v>
      </c>
      <c r="BA32" s="28"/>
      <c r="BB32" s="25">
        <f ca="1">SUM(Tableau84[[#This Row],[Total mensuel]],-Tableau84[[#This Row],[Acompte versé]],-Tableau84[[#This Row],[Salaire]])</f>
        <v>0</v>
      </c>
      <c r="BC32" s="51">
        <f ca="1">SUMPRODUCT(Tableau8[TOTAL]*(Tableau8[Nom employer]=AT32)*((Tableau8[Paiement du mois]="2018/février")))</f>
        <v>0</v>
      </c>
      <c r="BD32" s="26">
        <f ca="1">IFERROR(SUM(Tableau84[Restant dû]+Tableau84[Restant du mois dernier]),"")</f>
        <v>0</v>
      </c>
    </row>
    <row r="33" spans="1:56" ht="20.149999999999999" customHeight="1" x14ac:dyDescent="0.35">
      <c r="A33" s="6" t="str">
        <f>IFERROR(IF(Tableau42[N°]="","",A32+1),"")</f>
        <v/>
      </c>
      <c r="B33" s="30"/>
      <c r="C33" s="16" t="str">
        <f t="shared" ca="1" si="4"/>
        <v/>
      </c>
      <c r="D33" s="15" t="str">
        <f t="shared" ca="1" si="5"/>
        <v/>
      </c>
      <c r="E33" s="15" t="str">
        <f ca="1">IFERROR(YEAR(Tableau42[[#This Row],[Date]])&amp;"/"&amp;TEXT(Tableau42[[#This Row],[Date]],"mmmm"),"")</f>
        <v/>
      </c>
      <c r="F33" s="101">
        <f t="shared" ca="1" si="6"/>
        <v>0</v>
      </c>
      <c r="G33" s="15">
        <f>Tableau42[[#This Row],[/]]+Tableau42[[#This Row],[X]]</f>
        <v>0</v>
      </c>
      <c r="H33" s="15">
        <f t="shared" si="7"/>
        <v>0</v>
      </c>
      <c r="I33" s="15">
        <f t="shared" si="8"/>
        <v>0</v>
      </c>
      <c r="J33" s="15">
        <f t="shared" si="9"/>
        <v>0</v>
      </c>
      <c r="K33" s="15">
        <f t="shared" si="10"/>
        <v>0</v>
      </c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27"/>
      <c r="AR33" s="7">
        <f>IFERROR(IF(Tableau84[N° employer]="","",AR32+1),"")</f>
        <v>20</v>
      </c>
      <c r="AS33" s="7">
        <f>Février!B33</f>
        <v>0</v>
      </c>
      <c r="AT33" s="17" t="str">
        <f t="shared" ca="1" si="11"/>
        <v/>
      </c>
      <c r="AU33" s="18" t="str">
        <f t="shared" ca="1" si="12"/>
        <v/>
      </c>
      <c r="AV33" s="19" t="str">
        <f ca="1">IFERROR(YEAR(Tableau84[Date de paiement])&amp;"/"&amp;TEXT(Tableau84[Date de paiement],"mmmm"),"")</f>
        <v/>
      </c>
      <c r="AW33" s="20" t="str">
        <f t="shared" ca="1" si="13"/>
        <v/>
      </c>
      <c r="AX33" s="19" t="str">
        <f t="shared" ca="1" si="14"/>
        <v/>
      </c>
      <c r="AY33" s="21" t="str">
        <f ca="1">IFERROR(SUM(Tableau84[Montant Journée]*Tableau84[Journée travaillée]),"")</f>
        <v/>
      </c>
      <c r="AZ33" s="21">
        <f t="shared" ca="1" si="15"/>
        <v>0</v>
      </c>
      <c r="BA33" s="28"/>
      <c r="BB33" s="25">
        <f ca="1">SUM(Tableau84[[#This Row],[Total mensuel]],-Tableau84[[#This Row],[Acompte versé]],-Tableau84[[#This Row],[Salaire]])</f>
        <v>0</v>
      </c>
      <c r="BC33" s="51">
        <f ca="1">SUMPRODUCT(Tableau8[TOTAL]*(Tableau8[Nom employer]=AT33)*((Tableau8[Paiement du mois]="2018/février")))</f>
        <v>0</v>
      </c>
      <c r="BD33" s="26">
        <f ca="1">IFERROR(SUM(Tableau84[Restant dû]+Tableau84[Restant du mois dernier]),"")</f>
        <v>0</v>
      </c>
    </row>
    <row r="34" spans="1:56" ht="20.149999999999999" customHeight="1" x14ac:dyDescent="0.35">
      <c r="A34" s="6" t="str">
        <f>IFERROR(IF(Tableau42[N°]="","",A33+1),"")</f>
        <v/>
      </c>
      <c r="B34" s="30"/>
      <c r="C34" s="16" t="str">
        <f t="shared" ca="1" si="4"/>
        <v/>
      </c>
      <c r="D34" s="15" t="str">
        <f t="shared" ca="1" si="5"/>
        <v/>
      </c>
      <c r="E34" s="15" t="str">
        <f ca="1">IFERROR(YEAR(Tableau42[[#This Row],[Date]])&amp;"/"&amp;TEXT(Tableau42[[#This Row],[Date]],"mmmm"),"")</f>
        <v/>
      </c>
      <c r="F34" s="101">
        <f t="shared" ca="1" si="6"/>
        <v>0</v>
      </c>
      <c r="G34" s="15">
        <f>Tableau42[[#This Row],[/]]+Tableau42[[#This Row],[X]]</f>
        <v>0</v>
      </c>
      <c r="H34" s="15">
        <f t="shared" si="7"/>
        <v>0</v>
      </c>
      <c r="I34" s="15">
        <f t="shared" si="8"/>
        <v>0</v>
      </c>
      <c r="J34" s="15">
        <f t="shared" si="9"/>
        <v>0</v>
      </c>
      <c r="K34" s="15">
        <f t="shared" si="10"/>
        <v>0</v>
      </c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27"/>
      <c r="AR34" s="7">
        <f>IFERROR(IF(Tableau84[N° employer]="","",AR33+1),"")</f>
        <v>21</v>
      </c>
      <c r="AS34" s="7">
        <f>Février!B34</f>
        <v>0</v>
      </c>
      <c r="AT34" s="17" t="str">
        <f t="shared" ca="1" si="11"/>
        <v/>
      </c>
      <c r="AU34" s="18" t="str">
        <f t="shared" ca="1" si="12"/>
        <v/>
      </c>
      <c r="AV34" s="19" t="str">
        <f ca="1">IFERROR(YEAR(Tableau84[Date de paiement])&amp;"/"&amp;TEXT(Tableau84[Date de paiement],"mmmm"),"")</f>
        <v/>
      </c>
      <c r="AW34" s="20" t="str">
        <f t="shared" ca="1" si="13"/>
        <v/>
      </c>
      <c r="AX34" s="19" t="str">
        <f t="shared" ca="1" si="14"/>
        <v/>
      </c>
      <c r="AY34" s="21" t="str">
        <f ca="1">IFERROR(SUM(Tableau84[Montant Journée]*Tableau84[Journée travaillée]),"")</f>
        <v/>
      </c>
      <c r="AZ34" s="21">
        <f t="shared" ca="1" si="15"/>
        <v>0</v>
      </c>
      <c r="BA34" s="28"/>
      <c r="BB34" s="25">
        <f ca="1">SUM(Tableau84[[#This Row],[Total mensuel]],-Tableau84[[#This Row],[Acompte versé]],-Tableau84[[#This Row],[Salaire]])</f>
        <v>0</v>
      </c>
      <c r="BC34" s="51">
        <f ca="1">SUMPRODUCT(Tableau8[TOTAL]*(Tableau8[Nom employer]=AT34)*((Tableau8[Paiement du mois]="2018/février")))</f>
        <v>0</v>
      </c>
      <c r="BD34" s="26">
        <f ca="1">IFERROR(SUM(Tableau84[Restant dû]+Tableau84[Restant du mois dernier]),"")</f>
        <v>0</v>
      </c>
    </row>
    <row r="35" spans="1:56" ht="20.149999999999999" customHeight="1" x14ac:dyDescent="0.35">
      <c r="A35" s="6" t="str">
        <f>IFERROR(IF(Tableau42[N°]="","",A34+1),"")</f>
        <v/>
      </c>
      <c r="B35" s="30"/>
      <c r="C35" s="16" t="str">
        <f t="shared" ca="1" si="4"/>
        <v/>
      </c>
      <c r="D35" s="15" t="str">
        <f t="shared" ca="1" si="5"/>
        <v/>
      </c>
      <c r="E35" s="15" t="str">
        <f ca="1">IFERROR(YEAR(Tableau42[[#This Row],[Date]])&amp;"/"&amp;TEXT(Tableau42[[#This Row],[Date]],"mmmm"),"")</f>
        <v/>
      </c>
      <c r="F35" s="101">
        <f t="shared" ca="1" si="6"/>
        <v>0</v>
      </c>
      <c r="G35" s="15">
        <f>Tableau42[[#This Row],[/]]+Tableau42[[#This Row],[X]]</f>
        <v>0</v>
      </c>
      <c r="H35" s="15">
        <f t="shared" si="7"/>
        <v>0</v>
      </c>
      <c r="I35" s="15">
        <f t="shared" si="8"/>
        <v>0</v>
      </c>
      <c r="J35" s="15">
        <f t="shared" si="9"/>
        <v>0</v>
      </c>
      <c r="K35" s="15">
        <f t="shared" si="10"/>
        <v>0</v>
      </c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27"/>
      <c r="AR35" s="7">
        <f>IFERROR(IF(Tableau84[N° employer]="","",AR34+1),"")</f>
        <v>22</v>
      </c>
      <c r="AS35" s="7">
        <f>Février!B35</f>
        <v>0</v>
      </c>
      <c r="AT35" s="17" t="str">
        <f t="shared" ca="1" si="11"/>
        <v/>
      </c>
      <c r="AU35" s="18" t="str">
        <f t="shared" ca="1" si="12"/>
        <v/>
      </c>
      <c r="AV35" s="19" t="str">
        <f ca="1">IFERROR(YEAR(Tableau84[Date de paiement])&amp;"/"&amp;TEXT(Tableau84[Date de paiement],"mmmm"),"")</f>
        <v/>
      </c>
      <c r="AW35" s="20" t="str">
        <f t="shared" ca="1" si="13"/>
        <v/>
      </c>
      <c r="AX35" s="19" t="str">
        <f t="shared" ca="1" si="14"/>
        <v/>
      </c>
      <c r="AY35" s="21" t="str">
        <f ca="1">IFERROR(SUM(Tableau84[Montant Journée]*Tableau84[Journée travaillée]),"")</f>
        <v/>
      </c>
      <c r="AZ35" s="21">
        <f t="shared" ca="1" si="15"/>
        <v>0</v>
      </c>
      <c r="BA35" s="28"/>
      <c r="BB35" s="25">
        <f ca="1">SUM(Tableau84[[#This Row],[Total mensuel]],-Tableau84[[#This Row],[Acompte versé]],-Tableau84[[#This Row],[Salaire]])</f>
        <v>0</v>
      </c>
      <c r="BC35" s="51">
        <f ca="1">SUMPRODUCT(Tableau8[TOTAL]*(Tableau8[Nom employer]=AT35)*((Tableau8[Paiement du mois]="2018/février")))</f>
        <v>0</v>
      </c>
      <c r="BD35" s="26">
        <f ca="1">IFERROR(SUM(Tableau84[Restant dû]+Tableau84[Restant du mois dernier]),"")</f>
        <v>0</v>
      </c>
    </row>
    <row r="36" spans="1:56" ht="20.149999999999999" customHeight="1" x14ac:dyDescent="0.35">
      <c r="A36" s="6" t="str">
        <f>IFERROR(IF(Tableau42[N°]="","",A35+1),"")</f>
        <v/>
      </c>
      <c r="B36" s="30"/>
      <c r="C36" s="16" t="str">
        <f t="shared" ca="1" si="4"/>
        <v/>
      </c>
      <c r="D36" s="15" t="str">
        <f t="shared" ca="1" si="5"/>
        <v/>
      </c>
      <c r="E36" s="15" t="str">
        <f ca="1">IFERROR(YEAR(Tableau42[[#This Row],[Date]])&amp;"/"&amp;TEXT(Tableau42[[#This Row],[Date]],"mmmm"),"")</f>
        <v/>
      </c>
      <c r="F36" s="101">
        <f t="shared" ca="1" si="6"/>
        <v>0</v>
      </c>
      <c r="G36" s="15">
        <f>Tableau42[[#This Row],[/]]+Tableau42[[#This Row],[X]]</f>
        <v>0</v>
      </c>
      <c r="H36" s="15">
        <f t="shared" si="7"/>
        <v>0</v>
      </c>
      <c r="I36" s="15">
        <f t="shared" si="8"/>
        <v>0</v>
      </c>
      <c r="J36" s="15">
        <f t="shared" si="9"/>
        <v>0</v>
      </c>
      <c r="K36" s="15">
        <f t="shared" si="10"/>
        <v>0</v>
      </c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27"/>
      <c r="AR36" s="7">
        <f>IFERROR(IF(Tableau84[N° employer]="","",AR35+1),"")</f>
        <v>23</v>
      </c>
      <c r="AS36" s="7">
        <f>Février!B36</f>
        <v>0</v>
      </c>
      <c r="AT36" s="17" t="str">
        <f t="shared" ca="1" si="11"/>
        <v/>
      </c>
      <c r="AU36" s="18" t="str">
        <f t="shared" ca="1" si="12"/>
        <v/>
      </c>
      <c r="AV36" s="19" t="str">
        <f ca="1">IFERROR(YEAR(Tableau84[Date de paiement])&amp;"/"&amp;TEXT(Tableau84[Date de paiement],"mmmm"),"")</f>
        <v/>
      </c>
      <c r="AW36" s="20" t="str">
        <f t="shared" ca="1" si="13"/>
        <v/>
      </c>
      <c r="AX36" s="19" t="str">
        <f t="shared" ca="1" si="14"/>
        <v/>
      </c>
      <c r="AY36" s="21" t="str">
        <f ca="1">IFERROR(SUM(Tableau84[Montant Journée]*Tableau84[Journée travaillée]),"")</f>
        <v/>
      </c>
      <c r="AZ36" s="21">
        <f t="shared" ca="1" si="15"/>
        <v>0</v>
      </c>
      <c r="BA36" s="28"/>
      <c r="BB36" s="25">
        <f ca="1">SUM(Tableau84[[#This Row],[Total mensuel]],-Tableau84[[#This Row],[Acompte versé]],-Tableau84[[#This Row],[Salaire]])</f>
        <v>0</v>
      </c>
      <c r="BC36" s="51">
        <f ca="1">SUMPRODUCT(Tableau8[TOTAL]*(Tableau8[Nom employer]=AT36)*((Tableau8[Paiement du mois]="2018/février")))</f>
        <v>0</v>
      </c>
      <c r="BD36" s="26">
        <f ca="1">IFERROR(SUM(Tableau84[Restant dû]+Tableau84[Restant du mois dernier]),"")</f>
        <v>0</v>
      </c>
    </row>
    <row r="37" spans="1:56" ht="20.149999999999999" customHeight="1" x14ac:dyDescent="0.35">
      <c r="A37" s="6" t="str">
        <f>IFERROR(IF(Tableau42[N°]="","",A36+1),"")</f>
        <v/>
      </c>
      <c r="B37" s="30"/>
      <c r="C37" s="16" t="str">
        <f t="shared" ca="1" si="4"/>
        <v/>
      </c>
      <c r="D37" s="15" t="str">
        <f t="shared" ca="1" si="5"/>
        <v/>
      </c>
      <c r="E37" s="15" t="str">
        <f ca="1">IFERROR(YEAR(Tableau42[[#This Row],[Date]])&amp;"/"&amp;TEXT(Tableau42[[#This Row],[Date]],"mmmm"),"")</f>
        <v/>
      </c>
      <c r="F37" s="101">
        <f t="shared" ca="1" si="6"/>
        <v>0</v>
      </c>
      <c r="G37" s="15">
        <f>Tableau42[[#This Row],[/]]+Tableau42[[#This Row],[X]]</f>
        <v>0</v>
      </c>
      <c r="H37" s="15">
        <f t="shared" si="7"/>
        <v>0</v>
      </c>
      <c r="I37" s="15">
        <f t="shared" si="8"/>
        <v>0</v>
      </c>
      <c r="J37" s="15">
        <f t="shared" si="9"/>
        <v>0</v>
      </c>
      <c r="K37" s="15">
        <f t="shared" si="10"/>
        <v>0</v>
      </c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27"/>
      <c r="AR37" s="7">
        <f>IFERROR(IF(Tableau84[N° employer]="","",AR36+1),"")</f>
        <v>24</v>
      </c>
      <c r="AS37" s="7">
        <f>Février!B37</f>
        <v>0</v>
      </c>
      <c r="AT37" s="17" t="str">
        <f t="shared" ca="1" si="11"/>
        <v/>
      </c>
      <c r="AU37" s="18" t="str">
        <f t="shared" ca="1" si="12"/>
        <v/>
      </c>
      <c r="AV37" s="19" t="str">
        <f ca="1">IFERROR(YEAR(Tableau84[Date de paiement])&amp;"/"&amp;TEXT(Tableau84[Date de paiement],"mmmm"),"")</f>
        <v/>
      </c>
      <c r="AW37" s="20" t="str">
        <f t="shared" ca="1" si="13"/>
        <v/>
      </c>
      <c r="AX37" s="19" t="str">
        <f t="shared" ca="1" si="14"/>
        <v/>
      </c>
      <c r="AY37" s="21" t="str">
        <f ca="1">IFERROR(SUM(Tableau84[Montant Journée]*Tableau84[Journée travaillée]),"")</f>
        <v/>
      </c>
      <c r="AZ37" s="21">
        <f t="shared" ca="1" si="15"/>
        <v>0</v>
      </c>
      <c r="BA37" s="28"/>
      <c r="BB37" s="25">
        <f ca="1">SUM(Tableau84[[#This Row],[Total mensuel]],-Tableau84[[#This Row],[Acompte versé]],-Tableau84[[#This Row],[Salaire]])</f>
        <v>0</v>
      </c>
      <c r="BC37" s="51">
        <f ca="1">SUMPRODUCT(Tableau8[TOTAL]*(Tableau8[Nom employer]=AT37)*((Tableau8[Paiement du mois]="2018/février")))</f>
        <v>0</v>
      </c>
      <c r="BD37" s="26">
        <f ca="1">IFERROR(SUM(Tableau84[Restant dû]+Tableau84[Restant du mois dernier]),"")</f>
        <v>0</v>
      </c>
    </row>
    <row r="38" spans="1:56" ht="20.149999999999999" customHeight="1" x14ac:dyDescent="0.35">
      <c r="A38" s="6" t="str">
        <f>IFERROR(IF(Tableau42[N°]="","",A37+1),"")</f>
        <v/>
      </c>
      <c r="B38" s="30"/>
      <c r="C38" s="16" t="str">
        <f t="shared" ca="1" si="4"/>
        <v/>
      </c>
      <c r="D38" s="15" t="str">
        <f t="shared" ca="1" si="5"/>
        <v/>
      </c>
      <c r="E38" s="15" t="str">
        <f ca="1">IFERROR(YEAR(Tableau42[[#This Row],[Date]])&amp;"/"&amp;TEXT(Tableau42[[#This Row],[Date]],"mmmm"),"")</f>
        <v/>
      </c>
      <c r="F38" s="101">
        <f t="shared" ca="1" si="6"/>
        <v>0</v>
      </c>
      <c r="G38" s="15">
        <f>Tableau42[[#This Row],[/]]+Tableau42[[#This Row],[X]]</f>
        <v>0</v>
      </c>
      <c r="H38" s="15">
        <f t="shared" si="7"/>
        <v>0</v>
      </c>
      <c r="I38" s="15">
        <f t="shared" si="8"/>
        <v>0</v>
      </c>
      <c r="J38" s="15">
        <f t="shared" si="9"/>
        <v>0</v>
      </c>
      <c r="K38" s="15">
        <f t="shared" si="10"/>
        <v>0</v>
      </c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27"/>
      <c r="AR38" s="7">
        <f>IFERROR(IF(Tableau84[N° employer]="","",AR37+1),"")</f>
        <v>25</v>
      </c>
      <c r="AS38" s="7">
        <f>Février!B38</f>
        <v>0</v>
      </c>
      <c r="AT38" s="17" t="str">
        <f t="shared" ca="1" si="11"/>
        <v/>
      </c>
      <c r="AU38" s="18" t="str">
        <f t="shared" ca="1" si="12"/>
        <v/>
      </c>
      <c r="AV38" s="19" t="str">
        <f ca="1">IFERROR(YEAR(Tableau84[Date de paiement])&amp;"/"&amp;TEXT(Tableau84[Date de paiement],"mmmm"),"")</f>
        <v/>
      </c>
      <c r="AW38" s="20" t="str">
        <f t="shared" ca="1" si="13"/>
        <v/>
      </c>
      <c r="AX38" s="19" t="str">
        <f t="shared" ca="1" si="14"/>
        <v/>
      </c>
      <c r="AY38" s="21" t="str">
        <f ca="1">IFERROR(SUM(Tableau84[Montant Journée]*Tableau84[Journée travaillée]),"")</f>
        <v/>
      </c>
      <c r="AZ38" s="21">
        <f t="shared" ca="1" si="15"/>
        <v>0</v>
      </c>
      <c r="BA38" s="28"/>
      <c r="BB38" s="25">
        <f ca="1">SUM(Tableau84[[#This Row],[Total mensuel]],-Tableau84[[#This Row],[Acompte versé]],-Tableau84[[#This Row],[Salaire]])</f>
        <v>0</v>
      </c>
      <c r="BC38" s="51">
        <f ca="1">SUMPRODUCT(Tableau8[TOTAL]*(Tableau8[Nom employer]=AT38)*((Tableau8[Paiement du mois]="2018/février")))</f>
        <v>0</v>
      </c>
      <c r="BD38" s="26">
        <f ca="1">IFERROR(SUM(Tableau84[Restant dû]+Tableau84[Restant du mois dernier]),"")</f>
        <v>0</v>
      </c>
    </row>
    <row r="39" spans="1:56" ht="20.149999999999999" customHeight="1" x14ac:dyDescent="0.35">
      <c r="A39" s="6" t="str">
        <f>IFERROR(IF(Tableau42[N°]="","",A38+1),"")</f>
        <v/>
      </c>
      <c r="B39" s="30"/>
      <c r="C39" s="16" t="str">
        <f t="shared" ca="1" si="4"/>
        <v/>
      </c>
      <c r="D39" s="15" t="str">
        <f t="shared" ca="1" si="5"/>
        <v/>
      </c>
      <c r="E39" s="15" t="str">
        <f ca="1">IFERROR(YEAR(Tableau42[[#This Row],[Date]])&amp;"/"&amp;TEXT(Tableau42[[#This Row],[Date]],"mmmm"),"")</f>
        <v/>
      </c>
      <c r="F39" s="101">
        <f t="shared" ca="1" si="6"/>
        <v>0</v>
      </c>
      <c r="G39" s="15">
        <f>Tableau42[[#This Row],[/]]+Tableau42[[#This Row],[X]]</f>
        <v>0</v>
      </c>
      <c r="H39" s="15">
        <f t="shared" si="7"/>
        <v>0</v>
      </c>
      <c r="I39" s="15">
        <f t="shared" si="8"/>
        <v>0</v>
      </c>
      <c r="J39" s="15">
        <f t="shared" si="9"/>
        <v>0</v>
      </c>
      <c r="K39" s="15">
        <f t="shared" si="10"/>
        <v>0</v>
      </c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27"/>
      <c r="AR39" s="7">
        <f>IFERROR(IF(Tableau84[N° employer]="","",AR38+1),"")</f>
        <v>26</v>
      </c>
      <c r="AS39" s="7">
        <f>Février!B39</f>
        <v>0</v>
      </c>
      <c r="AT39" s="17" t="str">
        <f t="shared" ca="1" si="11"/>
        <v/>
      </c>
      <c r="AU39" s="18" t="str">
        <f t="shared" ca="1" si="12"/>
        <v/>
      </c>
      <c r="AV39" s="19" t="str">
        <f ca="1">IFERROR(YEAR(Tableau84[Date de paiement])&amp;"/"&amp;TEXT(Tableau84[Date de paiement],"mmmm"),"")</f>
        <v/>
      </c>
      <c r="AW39" s="20" t="str">
        <f t="shared" ca="1" si="13"/>
        <v/>
      </c>
      <c r="AX39" s="19" t="str">
        <f t="shared" ca="1" si="14"/>
        <v/>
      </c>
      <c r="AY39" s="21" t="str">
        <f ca="1">IFERROR(SUM(Tableau84[Montant Journée]*Tableau84[Journée travaillée]),"")</f>
        <v/>
      </c>
      <c r="AZ39" s="21">
        <f t="shared" ca="1" si="15"/>
        <v>0</v>
      </c>
      <c r="BA39" s="28"/>
      <c r="BB39" s="25">
        <f ca="1">SUM(Tableau84[[#This Row],[Total mensuel]],-Tableau84[[#This Row],[Acompte versé]],-Tableau84[[#This Row],[Salaire]])</f>
        <v>0</v>
      </c>
      <c r="BC39" s="51">
        <f ca="1">SUMPRODUCT(Tableau8[TOTAL]*(Tableau8[Nom employer]=AT39)*((Tableau8[Paiement du mois]="2018/février")))</f>
        <v>0</v>
      </c>
      <c r="BD39" s="26">
        <f ca="1">IFERROR(SUM(Tableau84[Restant dû]+Tableau84[Restant du mois dernier]),"")</f>
        <v>0</v>
      </c>
    </row>
    <row r="40" spans="1:56" ht="20.149999999999999" customHeight="1" x14ac:dyDescent="0.35">
      <c r="A40" s="6" t="str">
        <f>IFERROR(IF(Tableau42[N°]="","",A39+1),"")</f>
        <v/>
      </c>
      <c r="B40" s="30"/>
      <c r="C40" s="16" t="str">
        <f t="shared" ca="1" si="4"/>
        <v/>
      </c>
      <c r="D40" s="15" t="str">
        <f t="shared" ca="1" si="5"/>
        <v/>
      </c>
      <c r="E40" s="15" t="str">
        <f ca="1">IFERROR(YEAR(Tableau42[[#This Row],[Date]])&amp;"/"&amp;TEXT(Tableau42[[#This Row],[Date]],"mmmm"),"")</f>
        <v/>
      </c>
      <c r="F40" s="101">
        <f t="shared" ca="1" si="6"/>
        <v>0</v>
      </c>
      <c r="G40" s="15">
        <f>Tableau42[[#This Row],[/]]+Tableau42[[#This Row],[X]]</f>
        <v>0</v>
      </c>
      <c r="H40" s="15">
        <f t="shared" si="7"/>
        <v>0</v>
      </c>
      <c r="I40" s="15">
        <f t="shared" si="8"/>
        <v>0</v>
      </c>
      <c r="J40" s="15">
        <f t="shared" si="9"/>
        <v>0</v>
      </c>
      <c r="K40" s="15">
        <f t="shared" si="10"/>
        <v>0</v>
      </c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27"/>
      <c r="AR40" s="7">
        <f>IFERROR(IF(Tableau84[N° employer]="","",AR39+1),"")</f>
        <v>27</v>
      </c>
      <c r="AS40" s="7">
        <f>Février!B40</f>
        <v>0</v>
      </c>
      <c r="AT40" s="17" t="str">
        <f t="shared" ca="1" si="11"/>
        <v/>
      </c>
      <c r="AU40" s="18" t="str">
        <f t="shared" ca="1" si="12"/>
        <v/>
      </c>
      <c r="AV40" s="19" t="str">
        <f ca="1">IFERROR(YEAR(Tableau84[Date de paiement])&amp;"/"&amp;TEXT(Tableau84[Date de paiement],"mmmm"),"")</f>
        <v/>
      </c>
      <c r="AW40" s="20" t="str">
        <f t="shared" ca="1" si="13"/>
        <v/>
      </c>
      <c r="AX40" s="19" t="str">
        <f t="shared" ca="1" si="14"/>
        <v/>
      </c>
      <c r="AY40" s="21" t="str">
        <f ca="1">IFERROR(SUM(Tableau84[Montant Journée]*Tableau84[Journée travaillée]),"")</f>
        <v/>
      </c>
      <c r="AZ40" s="21">
        <f t="shared" ca="1" si="15"/>
        <v>0</v>
      </c>
      <c r="BA40" s="28"/>
      <c r="BB40" s="25">
        <f ca="1">SUM(Tableau84[[#This Row],[Total mensuel]],-Tableau84[[#This Row],[Acompte versé]],-Tableau84[[#This Row],[Salaire]])</f>
        <v>0</v>
      </c>
      <c r="BC40" s="51">
        <f ca="1">SUMPRODUCT(Tableau8[TOTAL]*(Tableau8[Nom employer]=AT40)*((Tableau8[Paiement du mois]="2018/février")))</f>
        <v>0</v>
      </c>
      <c r="BD40" s="26">
        <f ca="1">IFERROR(SUM(Tableau84[Restant dû]+Tableau84[Restant du mois dernier]),"")</f>
        <v>0</v>
      </c>
    </row>
    <row r="41" spans="1:56" ht="20.149999999999999" customHeight="1" x14ac:dyDescent="0.35">
      <c r="A41" s="6" t="str">
        <f>IFERROR(IF(Tableau42[N°]="","",A40+1),"")</f>
        <v/>
      </c>
      <c r="B41" s="30"/>
      <c r="C41" s="16" t="str">
        <f t="shared" ca="1" si="4"/>
        <v/>
      </c>
      <c r="D41" s="15" t="str">
        <f t="shared" ca="1" si="5"/>
        <v/>
      </c>
      <c r="E41" s="15" t="str">
        <f ca="1">IFERROR(YEAR(Tableau42[[#This Row],[Date]])&amp;"/"&amp;TEXT(Tableau42[[#This Row],[Date]],"mmmm"),"")</f>
        <v/>
      </c>
      <c r="F41" s="101">
        <f t="shared" ca="1" si="6"/>
        <v>0</v>
      </c>
      <c r="G41" s="15">
        <f>Tableau42[[#This Row],[/]]+Tableau42[[#This Row],[X]]</f>
        <v>0</v>
      </c>
      <c r="H41" s="15">
        <f t="shared" si="7"/>
        <v>0</v>
      </c>
      <c r="I41" s="15">
        <f t="shared" si="8"/>
        <v>0</v>
      </c>
      <c r="J41" s="15">
        <f t="shared" si="9"/>
        <v>0</v>
      </c>
      <c r="K41" s="15">
        <f t="shared" si="10"/>
        <v>0</v>
      </c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27"/>
      <c r="AR41" s="7">
        <f>IFERROR(IF(Tableau84[N° employer]="","",AR40+1),"")</f>
        <v>28</v>
      </c>
      <c r="AS41" s="7">
        <f>Février!B41</f>
        <v>0</v>
      </c>
      <c r="AT41" s="17" t="str">
        <f t="shared" ca="1" si="11"/>
        <v/>
      </c>
      <c r="AU41" s="18" t="str">
        <f t="shared" ca="1" si="12"/>
        <v/>
      </c>
      <c r="AV41" s="19" t="str">
        <f ca="1">IFERROR(YEAR(Tableau84[Date de paiement])&amp;"/"&amp;TEXT(Tableau84[Date de paiement],"mmmm"),"")</f>
        <v/>
      </c>
      <c r="AW41" s="20" t="str">
        <f t="shared" ca="1" si="13"/>
        <v/>
      </c>
      <c r="AX41" s="19" t="str">
        <f t="shared" ca="1" si="14"/>
        <v/>
      </c>
      <c r="AY41" s="21" t="str">
        <f ca="1">IFERROR(SUM(Tableau84[Montant Journée]*Tableau84[Journée travaillée]),"")</f>
        <v/>
      </c>
      <c r="AZ41" s="21">
        <f t="shared" ca="1" si="15"/>
        <v>0</v>
      </c>
      <c r="BA41" s="28"/>
      <c r="BB41" s="25">
        <f ca="1">SUM(Tableau84[[#This Row],[Total mensuel]],-Tableau84[[#This Row],[Acompte versé]],-Tableau84[[#This Row],[Salaire]])</f>
        <v>0</v>
      </c>
      <c r="BC41" s="51">
        <f ca="1">SUMPRODUCT(Tableau8[TOTAL]*(Tableau8[Nom employer]=AT41)*((Tableau8[Paiement du mois]="2018/février")))</f>
        <v>0</v>
      </c>
      <c r="BD41" s="26">
        <f ca="1">IFERROR(SUM(Tableau84[Restant dû]+Tableau84[Restant du mois dernier]),"")</f>
        <v>0</v>
      </c>
    </row>
    <row r="42" spans="1:56" ht="20.149999999999999" customHeight="1" x14ac:dyDescent="0.35">
      <c r="A42" s="6" t="str">
        <f>IFERROR(IF(Tableau42[N°]="","",A41+1),"")</f>
        <v/>
      </c>
      <c r="B42" s="30"/>
      <c r="C42" s="16" t="str">
        <f t="shared" ca="1" si="4"/>
        <v/>
      </c>
      <c r="D42" s="15" t="str">
        <f t="shared" ca="1" si="5"/>
        <v/>
      </c>
      <c r="E42" s="15" t="str">
        <f ca="1">IFERROR(YEAR(Tableau42[[#This Row],[Date]])&amp;"/"&amp;TEXT(Tableau42[[#This Row],[Date]],"mmmm"),"")</f>
        <v/>
      </c>
      <c r="F42" s="101">
        <f t="shared" ca="1" si="6"/>
        <v>0</v>
      </c>
      <c r="G42" s="15">
        <f>Tableau42[[#This Row],[/]]+Tableau42[[#This Row],[X]]</f>
        <v>0</v>
      </c>
      <c r="H42" s="15">
        <f t="shared" si="7"/>
        <v>0</v>
      </c>
      <c r="I42" s="15">
        <f t="shared" si="8"/>
        <v>0</v>
      </c>
      <c r="J42" s="15">
        <f t="shared" si="9"/>
        <v>0</v>
      </c>
      <c r="K42" s="15">
        <f t="shared" si="10"/>
        <v>0</v>
      </c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27"/>
      <c r="AR42" s="7">
        <f>IFERROR(IF(Tableau84[N° employer]="","",AR41+1),"")</f>
        <v>29</v>
      </c>
      <c r="AS42" s="7">
        <f>Février!B42</f>
        <v>0</v>
      </c>
      <c r="AT42" s="17" t="str">
        <f t="shared" ca="1" si="11"/>
        <v/>
      </c>
      <c r="AU42" s="18" t="str">
        <f t="shared" ca="1" si="12"/>
        <v/>
      </c>
      <c r="AV42" s="19" t="str">
        <f ca="1">IFERROR(YEAR(Tableau84[Date de paiement])&amp;"/"&amp;TEXT(Tableau84[Date de paiement],"mmmm"),"")</f>
        <v/>
      </c>
      <c r="AW42" s="20" t="str">
        <f t="shared" ca="1" si="13"/>
        <v/>
      </c>
      <c r="AX42" s="19" t="str">
        <f t="shared" ca="1" si="14"/>
        <v/>
      </c>
      <c r="AY42" s="21" t="str">
        <f ca="1">IFERROR(SUM(Tableau84[Montant Journée]*Tableau84[Journée travaillée]),"")</f>
        <v/>
      </c>
      <c r="AZ42" s="21">
        <f t="shared" ca="1" si="15"/>
        <v>0</v>
      </c>
      <c r="BA42" s="28"/>
      <c r="BB42" s="25">
        <f ca="1">SUM(Tableau84[[#This Row],[Total mensuel]],-Tableau84[[#This Row],[Acompte versé]],-Tableau84[[#This Row],[Salaire]])</f>
        <v>0</v>
      </c>
      <c r="BC42" s="51">
        <f ca="1">SUMPRODUCT(Tableau8[TOTAL]*(Tableau8[Nom employer]=AT42)*((Tableau8[Paiement du mois]="2018/février")))</f>
        <v>0</v>
      </c>
      <c r="BD42" s="26">
        <f ca="1">IFERROR(SUM(Tableau84[Restant dû]+Tableau84[Restant du mois dernier]),"")</f>
        <v>0</v>
      </c>
    </row>
    <row r="43" spans="1:56" ht="20.149999999999999" customHeight="1" x14ac:dyDescent="0.35">
      <c r="A43" s="6" t="str">
        <f>IFERROR(IF(Tableau42[N°]="","",A42+1),"")</f>
        <v/>
      </c>
      <c r="B43" s="30"/>
      <c r="C43" s="16" t="str">
        <f t="shared" ca="1" si="4"/>
        <v/>
      </c>
      <c r="D43" s="15" t="str">
        <f t="shared" ca="1" si="5"/>
        <v/>
      </c>
      <c r="E43" s="15" t="str">
        <f ca="1">IFERROR(YEAR(Tableau42[[#This Row],[Date]])&amp;"/"&amp;TEXT(Tableau42[[#This Row],[Date]],"mmmm"),"")</f>
        <v/>
      </c>
      <c r="F43" s="101">
        <f t="shared" ca="1" si="6"/>
        <v>0</v>
      </c>
      <c r="G43" s="15">
        <f>Tableau42[[#This Row],[/]]+Tableau42[[#This Row],[X]]</f>
        <v>0</v>
      </c>
      <c r="H43" s="15">
        <f t="shared" si="7"/>
        <v>0</v>
      </c>
      <c r="I43" s="15">
        <f t="shared" si="8"/>
        <v>0</v>
      </c>
      <c r="J43" s="15">
        <f t="shared" si="9"/>
        <v>0</v>
      </c>
      <c r="K43" s="15">
        <f t="shared" si="10"/>
        <v>0</v>
      </c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27"/>
      <c r="AR43" s="7">
        <f>IFERROR(IF(Tableau84[N° employer]="","",AR42+1),"")</f>
        <v>30</v>
      </c>
      <c r="AS43" s="7">
        <f>Février!B43</f>
        <v>0</v>
      </c>
      <c r="AT43" s="17" t="str">
        <f t="shared" ca="1" si="11"/>
        <v/>
      </c>
      <c r="AU43" s="18" t="str">
        <f t="shared" ca="1" si="12"/>
        <v/>
      </c>
      <c r="AV43" s="19" t="str">
        <f ca="1">IFERROR(YEAR(Tableau84[Date de paiement])&amp;"/"&amp;TEXT(Tableau84[Date de paiement],"mmmm"),"")</f>
        <v/>
      </c>
      <c r="AW43" s="20" t="str">
        <f t="shared" ca="1" si="13"/>
        <v/>
      </c>
      <c r="AX43" s="19" t="str">
        <f t="shared" ca="1" si="14"/>
        <v/>
      </c>
      <c r="AY43" s="21" t="str">
        <f ca="1">IFERROR(SUM(Tableau84[Montant Journée]*Tableau84[Journée travaillée]),"")</f>
        <v/>
      </c>
      <c r="AZ43" s="21">
        <f t="shared" ca="1" si="15"/>
        <v>0</v>
      </c>
      <c r="BA43" s="28"/>
      <c r="BB43" s="25">
        <f ca="1">SUM(Tableau84[[#This Row],[Total mensuel]],-Tableau84[[#This Row],[Acompte versé]],-Tableau84[[#This Row],[Salaire]])</f>
        <v>0</v>
      </c>
      <c r="BC43" s="51">
        <f ca="1">SUMPRODUCT(Tableau8[TOTAL]*(Tableau8[Nom employer]=AT43)*((Tableau8[Paiement du mois]="2018/février")))</f>
        <v>0</v>
      </c>
      <c r="BD43" s="26">
        <f ca="1">IFERROR(SUM(Tableau84[Restant dû]+Tableau84[Restant du mois dernier]),"")</f>
        <v>0</v>
      </c>
    </row>
  </sheetData>
  <sheetProtection algorithmName="SHA-512" hashValue="5BrMXnEdjwRabtUnVh6HdVLF/x+SHFZXuH8AsmIG9Mm7ExHceZuKSRBS1Gr04lJXs03TRzoz+ogKeqqEGZmbYA==" saltValue="r0awJA/U7e6AkDhgLR9pjA==" spinCount="100000" sheet="1" objects="1" scenarios="1"/>
  <mergeCells count="2">
    <mergeCell ref="L7:AP10"/>
    <mergeCell ref="K7:K11"/>
  </mergeCells>
  <conditionalFormatting sqref="M6:AP6">
    <cfRule type="cellIs" dxfId="439" priority="5" operator="equal">
      <formula>$A$6</formula>
    </cfRule>
  </conditionalFormatting>
  <conditionalFormatting sqref="L6">
    <cfRule type="cellIs" dxfId="438" priority="4" operator="equal">
      <formula>$A$6</formula>
    </cfRule>
  </conditionalFormatting>
  <conditionalFormatting sqref="L12:AP12">
    <cfRule type="cellIs" dxfId="437" priority="3" operator="equal">
      <formula>$A$6</formula>
    </cfRule>
  </conditionalFormatting>
  <conditionalFormatting sqref="BD14:BD43">
    <cfRule type="cellIs" dxfId="436" priority="2" operator="lessThan">
      <formula>0</formula>
    </cfRule>
  </conditionalFormatting>
  <conditionalFormatting sqref="L14:AP43">
    <cfRule type="cellIs" dxfId="435" priority="1" operator="equal">
      <formula>"INT"</formula>
    </cfRule>
    <cfRule type="cellIs" dxfId="434" priority="6" operator="equal">
      <formula>"X"</formula>
    </cfRule>
    <cfRule type="cellIs" dxfId="433" priority="7" operator="equal">
      <formula>"/"</formula>
    </cfRule>
    <cfRule type="cellIs" dxfId="432" priority="8" operator="equal">
      <formula>"ABS"</formula>
    </cfRule>
  </conditionalFormatting>
  <conditionalFormatting sqref="L13:AP13">
    <cfRule type="cellIs" dxfId="431" priority="9" operator="equal">
      <formula>$A$6</formula>
    </cfRule>
  </conditionalFormatting>
  <conditionalFormatting sqref="L13:AP43">
    <cfRule type="expression" dxfId="430" priority="10">
      <formula>OR(WEEKDAY(L$13,3)=5,WEEKDAY(L$13,3)=6)</formula>
    </cfRule>
  </conditionalFormatting>
  <dataValidations count="3">
    <dataValidation type="list" allowBlank="1" showInputMessage="1" showErrorMessage="1" sqref="L14:AP43" xr:uid="{00000000-0002-0000-0100-000003000000}">
      <formula1>"X,/,ABS,INT"</formula1>
    </dataValidation>
    <dataValidation type="list" allowBlank="1" showInputMessage="1" showErrorMessage="1" sqref="B14:B43" xr:uid="{00000000-0002-0000-0100-000002000000}">
      <formula1>config_Colonne_N_</formula1>
    </dataValidation>
    <dataValidation allowBlank="1" showInputMessage="1" sqref="C14:C43" xr:uid="{00000000-0002-0000-0100-000001000000}"/>
  </dataValidations>
  <pageMargins left="0.7" right="0.7" top="0.75" bottom="0.75" header="0.3" footer="0.3"/>
  <tableParts count="2">
    <tablePart r:id="rId1"/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1" id="{834C5AB3-03B5-4CED-9049-8DF428A7FBFB}">
            <xm:f>L$49=VLOOKUP(L$49,'Note des journées'!$D$4:$E$20,1,0)</xm:f>
            <x14:dxf>
              <font>
                <b/>
                <i val="0"/>
                <color theme="0"/>
              </font>
              <fill>
                <patternFill>
                  <bgColor rgb="FFC00000"/>
                </patternFill>
              </fill>
            </x14:dxf>
          </x14:cfRule>
          <xm:sqref>L14:AP43</xm:sqref>
        </x14:conditionalFormatting>
        <x14:conditionalFormatting xmlns:xm="http://schemas.microsoft.com/office/excel/2006/main">
          <x14:cfRule type="expression" priority="12" id="{5C021D51-0CC9-4EF6-A125-BD2D67882AD3}">
            <xm:f>L$49=VLOOKUP(L$49,'Note des journées'!$D$4:$E$20,1,0)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m:sqref>L13:AP13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70EA24-D2BB-4906-B646-65F588EBE8A7}">
  <sheetPr>
    <tabColor theme="5" tint="-0.499984740745262"/>
  </sheetPr>
  <dimension ref="A1:BD43"/>
  <sheetViews>
    <sheetView showGridLines="0" showRowColHeaders="0" showZeros="0" topLeftCell="A6" workbookViewId="0">
      <pane xSplit="5" ySplit="1" topLeftCell="F7" activePane="bottomRight" state="frozen"/>
      <selection activeCell="F8" sqref="F8"/>
      <selection pane="topRight" activeCell="F8" sqref="F8"/>
      <selection pane="bottomLeft" activeCell="F8" sqref="F8"/>
      <selection pane="bottomRight" activeCell="F8" sqref="F8"/>
    </sheetView>
  </sheetViews>
  <sheetFormatPr baseColWidth="10" defaultColWidth="10.7265625" defaultRowHeight="14.5" x14ac:dyDescent="0.35"/>
  <cols>
    <col min="1" max="1" width="5" customWidth="1"/>
    <col min="2" max="2" width="5.26953125" customWidth="1"/>
    <col min="3" max="3" width="21.08984375" customWidth="1"/>
    <col min="4" max="5" width="0" hidden="1" customWidth="1"/>
    <col min="8" max="11" width="7" customWidth="1"/>
    <col min="12" max="42" width="5.54296875" customWidth="1"/>
    <col min="44" max="44" width="14.08984375" customWidth="1"/>
    <col min="45" max="45" width="11.453125" customWidth="1"/>
    <col min="46" max="46" width="19.54296875" customWidth="1"/>
    <col min="47" max="47" width="15.90625" bestFit="1" customWidth="1"/>
    <col min="48" max="48" width="16" bestFit="1" customWidth="1"/>
    <col min="49" max="49" width="19.08984375" customWidth="1"/>
    <col min="50" max="50" width="15.6328125" bestFit="1" customWidth="1"/>
    <col min="51" max="51" width="12.6328125" bestFit="1" customWidth="1"/>
    <col min="52" max="52" width="13.26953125" bestFit="1" customWidth="1"/>
    <col min="55" max="55" width="20.1796875" customWidth="1"/>
  </cols>
  <sheetData>
    <row r="1" spans="1:56" hidden="1" x14ac:dyDescent="0.35"/>
    <row r="2" spans="1:56" hidden="1" x14ac:dyDescent="0.35">
      <c r="A2" s="27"/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9"/>
      <c r="BA2" s="27"/>
      <c r="BB2" s="27"/>
      <c r="BC2" s="29"/>
      <c r="BD2" s="27"/>
    </row>
    <row r="3" spans="1:56" hidden="1" x14ac:dyDescent="0.35">
      <c r="A3" s="27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9"/>
      <c r="BA3" s="27"/>
      <c r="BB3" s="27"/>
      <c r="BC3" s="29"/>
      <c r="BD3" s="27"/>
    </row>
    <row r="4" spans="1:56" hidden="1" x14ac:dyDescent="0.35">
      <c r="A4" s="27"/>
      <c r="B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9"/>
      <c r="BA4" s="27"/>
      <c r="BB4" s="27"/>
      <c r="BC4" s="29"/>
      <c r="BD4" s="27"/>
    </row>
    <row r="5" spans="1:56" ht="53.15" hidden="1" customHeight="1" x14ac:dyDescent="0.35">
      <c r="A5" s="27"/>
      <c r="B5" s="27"/>
      <c r="C5" s="12">
        <v>3</v>
      </c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9"/>
      <c r="BA5" s="27"/>
      <c r="BB5" s="27"/>
      <c r="BC5" s="29"/>
      <c r="BD5" s="27"/>
    </row>
    <row r="6" spans="1:56" ht="65.150000000000006" customHeight="1" x14ac:dyDescent="0.35">
      <c r="A6" s="14">
        <f ca="1">TODAY()</f>
        <v>43286</v>
      </c>
      <c r="B6" s="27"/>
      <c r="C6" s="54" t="s">
        <v>64</v>
      </c>
      <c r="D6" s="27"/>
      <c r="E6" s="27"/>
      <c r="F6" s="27"/>
      <c r="G6" s="27"/>
      <c r="H6" s="27"/>
      <c r="I6" s="27"/>
      <c r="J6" s="27"/>
      <c r="K6" s="27"/>
      <c r="L6" s="1">
        <f>DATE(C7,C5,1)</f>
        <v>43160</v>
      </c>
      <c r="M6" s="1">
        <f t="shared" ref="M6:AP6" si="0">IF(L6="","",IF(MONTH(L6+1)=$C$5,L6+1,""))</f>
        <v>43161</v>
      </c>
      <c r="N6" s="1">
        <f t="shared" si="0"/>
        <v>43162</v>
      </c>
      <c r="O6" s="1">
        <f t="shared" si="0"/>
        <v>43163</v>
      </c>
      <c r="P6" s="1">
        <f t="shared" si="0"/>
        <v>43164</v>
      </c>
      <c r="Q6" s="1">
        <f t="shared" si="0"/>
        <v>43165</v>
      </c>
      <c r="R6" s="1">
        <f t="shared" si="0"/>
        <v>43166</v>
      </c>
      <c r="S6" s="1">
        <f t="shared" si="0"/>
        <v>43167</v>
      </c>
      <c r="T6" s="1">
        <f t="shared" si="0"/>
        <v>43168</v>
      </c>
      <c r="U6" s="1">
        <f t="shared" si="0"/>
        <v>43169</v>
      </c>
      <c r="V6" s="1">
        <f t="shared" si="0"/>
        <v>43170</v>
      </c>
      <c r="W6" s="1">
        <f t="shared" si="0"/>
        <v>43171</v>
      </c>
      <c r="X6" s="1">
        <f t="shared" si="0"/>
        <v>43172</v>
      </c>
      <c r="Y6" s="1">
        <f t="shared" si="0"/>
        <v>43173</v>
      </c>
      <c r="Z6" s="1">
        <f t="shared" si="0"/>
        <v>43174</v>
      </c>
      <c r="AA6" s="1">
        <f t="shared" si="0"/>
        <v>43175</v>
      </c>
      <c r="AB6" s="1">
        <f t="shared" si="0"/>
        <v>43176</v>
      </c>
      <c r="AC6" s="1">
        <f t="shared" si="0"/>
        <v>43177</v>
      </c>
      <c r="AD6" s="1">
        <f t="shared" si="0"/>
        <v>43178</v>
      </c>
      <c r="AE6" s="1">
        <f t="shared" si="0"/>
        <v>43179</v>
      </c>
      <c r="AF6" s="1">
        <f t="shared" si="0"/>
        <v>43180</v>
      </c>
      <c r="AG6" s="1">
        <f t="shared" si="0"/>
        <v>43181</v>
      </c>
      <c r="AH6" s="1">
        <f t="shared" si="0"/>
        <v>43182</v>
      </c>
      <c r="AI6" s="1">
        <f t="shared" si="0"/>
        <v>43183</v>
      </c>
      <c r="AJ6" s="1">
        <f t="shared" si="0"/>
        <v>43184</v>
      </c>
      <c r="AK6" s="1">
        <f t="shared" si="0"/>
        <v>43185</v>
      </c>
      <c r="AL6" s="1">
        <f t="shared" si="0"/>
        <v>43186</v>
      </c>
      <c r="AM6" s="1">
        <f t="shared" si="0"/>
        <v>43187</v>
      </c>
      <c r="AN6" s="1">
        <f t="shared" si="0"/>
        <v>43188</v>
      </c>
      <c r="AO6" s="1">
        <f t="shared" si="0"/>
        <v>43189</v>
      </c>
      <c r="AP6" s="1">
        <f t="shared" si="0"/>
        <v>43190</v>
      </c>
      <c r="AQ6" s="27"/>
      <c r="AR6" s="27"/>
      <c r="AS6" s="27"/>
      <c r="AT6" s="54" t="s">
        <v>64</v>
      </c>
      <c r="AU6" s="27"/>
      <c r="AV6" s="27"/>
      <c r="AW6" s="54" t="s">
        <v>64</v>
      </c>
      <c r="AX6" s="27"/>
      <c r="AY6" s="27"/>
      <c r="AZ6" s="29"/>
      <c r="BA6" s="27"/>
      <c r="BB6" s="27"/>
      <c r="BC6" s="54" t="s">
        <v>64</v>
      </c>
      <c r="BD6" s="27"/>
    </row>
    <row r="7" spans="1:56" x14ac:dyDescent="0.35">
      <c r="A7" s="99">
        <f ca="1">TODAY()</f>
        <v>43286</v>
      </c>
      <c r="B7" s="27"/>
      <c r="C7" s="13" t="s">
        <v>76</v>
      </c>
      <c r="D7" s="27"/>
      <c r="E7" s="27"/>
      <c r="F7" s="27"/>
      <c r="G7" s="27"/>
      <c r="H7" s="27"/>
      <c r="I7" s="27"/>
      <c r="J7" s="27"/>
      <c r="K7" s="103" t="s">
        <v>35</v>
      </c>
      <c r="L7" s="104" t="str">
        <f>TEXT(L6,"Mmmm")</f>
        <v>mars</v>
      </c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27"/>
      <c r="AR7" s="27"/>
      <c r="AS7" s="27"/>
      <c r="AT7" s="27"/>
      <c r="AU7" s="27"/>
      <c r="AV7" s="27"/>
      <c r="AW7" s="27"/>
      <c r="AX7" s="27"/>
      <c r="AY7" s="27"/>
      <c r="AZ7" s="29"/>
      <c r="BA7" s="27"/>
      <c r="BB7" s="27"/>
      <c r="BC7" s="29"/>
      <c r="BD7" s="27"/>
    </row>
    <row r="8" spans="1:56" x14ac:dyDescent="0.35">
      <c r="A8" s="27"/>
      <c r="B8" s="27"/>
      <c r="C8" s="27"/>
      <c r="D8" s="27"/>
      <c r="E8" s="27"/>
      <c r="F8" s="27"/>
      <c r="G8" s="27"/>
      <c r="H8" s="27"/>
      <c r="I8" s="27"/>
      <c r="J8" s="27"/>
      <c r="K8" s="103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27"/>
      <c r="AR8" s="27"/>
      <c r="AS8" s="27"/>
      <c r="AT8" s="27"/>
      <c r="AU8" s="27"/>
      <c r="AV8" s="27"/>
      <c r="AW8" s="27"/>
      <c r="AX8" s="27"/>
      <c r="AY8" s="27"/>
      <c r="AZ8" s="29"/>
      <c r="BA8" s="27"/>
      <c r="BB8" s="27"/>
      <c r="BC8" s="29"/>
      <c r="BD8" s="27"/>
    </row>
    <row r="9" spans="1:56" x14ac:dyDescent="0.35">
      <c r="A9" s="27"/>
      <c r="B9" s="27"/>
      <c r="C9" s="27"/>
      <c r="D9" s="27"/>
      <c r="E9" s="27"/>
      <c r="F9" s="27"/>
      <c r="G9" s="27"/>
      <c r="H9" s="27"/>
      <c r="I9" s="27"/>
      <c r="J9" s="27"/>
      <c r="K9" s="103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27"/>
      <c r="AR9" s="27"/>
      <c r="AS9" s="27"/>
      <c r="AT9" s="27"/>
      <c r="AU9" s="27"/>
      <c r="AV9" s="27"/>
      <c r="AW9" s="27"/>
      <c r="AX9" s="27"/>
      <c r="AY9" s="27"/>
      <c r="AZ9" s="29"/>
      <c r="BA9" s="27"/>
      <c r="BB9" s="27"/>
      <c r="BC9" s="29"/>
      <c r="BD9" s="27"/>
    </row>
    <row r="10" spans="1:56" x14ac:dyDescent="0.35">
      <c r="A10" s="27"/>
      <c r="B10" s="27"/>
      <c r="C10" s="27"/>
      <c r="D10" s="27"/>
      <c r="E10" s="27"/>
      <c r="F10" s="27"/>
      <c r="G10" s="27"/>
      <c r="H10" s="27"/>
      <c r="I10" s="27"/>
      <c r="J10" s="27"/>
      <c r="K10" s="103"/>
      <c r="L10" s="105"/>
      <c r="M10" s="105"/>
      <c r="N10" s="105"/>
      <c r="O10" s="105"/>
      <c r="P10" s="105"/>
      <c r="Q10" s="105"/>
      <c r="R10" s="105"/>
      <c r="S10" s="105"/>
      <c r="T10" s="105"/>
      <c r="U10" s="105"/>
      <c r="V10" s="105"/>
      <c r="W10" s="105"/>
      <c r="X10" s="105"/>
      <c r="Y10" s="105"/>
      <c r="Z10" s="105"/>
      <c r="AA10" s="105"/>
      <c r="AB10" s="105"/>
      <c r="AC10" s="105"/>
      <c r="AD10" s="105"/>
      <c r="AE10" s="105"/>
      <c r="AF10" s="105"/>
      <c r="AG10" s="105"/>
      <c r="AH10" s="105"/>
      <c r="AI10" s="105"/>
      <c r="AJ10" s="105"/>
      <c r="AK10" s="105"/>
      <c r="AL10" s="105"/>
      <c r="AM10" s="105"/>
      <c r="AN10" s="105"/>
      <c r="AO10" s="105"/>
      <c r="AP10" s="105"/>
      <c r="AQ10" s="27"/>
      <c r="AR10" s="27"/>
      <c r="AS10" s="27"/>
      <c r="AT10" s="27"/>
      <c r="AU10" s="27"/>
      <c r="AV10" s="27"/>
      <c r="AW10" s="27"/>
      <c r="AX10" s="27"/>
      <c r="AY10" s="27"/>
      <c r="AZ10" s="29"/>
      <c r="BA10" s="27"/>
      <c r="BB10" s="27"/>
      <c r="BC10" s="29"/>
      <c r="BD10" s="27"/>
    </row>
    <row r="11" spans="1:56" ht="17.5" customHeight="1" thickBot="1" x14ac:dyDescent="0.4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103"/>
      <c r="L11" s="2" t="str">
        <f t="shared" ref="L11:AP11" si="1">IFERROR(IF(L13,"S "&amp;_xlfn.ISOWEEKNUM(L6),""),"")</f>
        <v>S 9</v>
      </c>
      <c r="M11" s="2" t="str">
        <f t="shared" si="1"/>
        <v>S 9</v>
      </c>
      <c r="N11" s="2" t="str">
        <f t="shared" si="1"/>
        <v>S 9</v>
      </c>
      <c r="O11" s="2" t="str">
        <f t="shared" si="1"/>
        <v>S 9</v>
      </c>
      <c r="P11" s="2" t="str">
        <f t="shared" si="1"/>
        <v>S 10</v>
      </c>
      <c r="Q11" s="2" t="str">
        <f t="shared" si="1"/>
        <v>S 10</v>
      </c>
      <c r="R11" s="2" t="str">
        <f t="shared" si="1"/>
        <v>S 10</v>
      </c>
      <c r="S11" s="2" t="str">
        <f t="shared" si="1"/>
        <v>S 10</v>
      </c>
      <c r="T11" s="2" t="str">
        <f t="shared" si="1"/>
        <v>S 10</v>
      </c>
      <c r="U11" s="2" t="str">
        <f t="shared" si="1"/>
        <v>S 10</v>
      </c>
      <c r="V11" s="2" t="str">
        <f t="shared" si="1"/>
        <v>S 10</v>
      </c>
      <c r="W11" s="2" t="str">
        <f t="shared" si="1"/>
        <v>S 11</v>
      </c>
      <c r="X11" s="2" t="str">
        <f t="shared" si="1"/>
        <v>S 11</v>
      </c>
      <c r="Y11" s="2" t="str">
        <f t="shared" si="1"/>
        <v>S 11</v>
      </c>
      <c r="Z11" s="2" t="str">
        <f t="shared" si="1"/>
        <v>S 11</v>
      </c>
      <c r="AA11" s="2" t="str">
        <f t="shared" si="1"/>
        <v>S 11</v>
      </c>
      <c r="AB11" s="2" t="str">
        <f t="shared" si="1"/>
        <v>S 11</v>
      </c>
      <c r="AC11" s="2" t="str">
        <f t="shared" si="1"/>
        <v>S 11</v>
      </c>
      <c r="AD11" s="2" t="str">
        <f t="shared" si="1"/>
        <v>S 12</v>
      </c>
      <c r="AE11" s="2" t="str">
        <f t="shared" si="1"/>
        <v>S 12</v>
      </c>
      <c r="AF11" s="2" t="str">
        <f t="shared" si="1"/>
        <v>S 12</v>
      </c>
      <c r="AG11" s="2" t="str">
        <f t="shared" si="1"/>
        <v>S 12</v>
      </c>
      <c r="AH11" s="2" t="str">
        <f t="shared" si="1"/>
        <v>S 12</v>
      </c>
      <c r="AI11" s="2" t="str">
        <f t="shared" si="1"/>
        <v>S 12</v>
      </c>
      <c r="AJ11" s="2" t="str">
        <f t="shared" si="1"/>
        <v>S 12</v>
      </c>
      <c r="AK11" s="2" t="str">
        <f t="shared" si="1"/>
        <v>S 13</v>
      </c>
      <c r="AL11" s="2" t="str">
        <f t="shared" si="1"/>
        <v>S 13</v>
      </c>
      <c r="AM11" s="2" t="str">
        <f t="shared" si="1"/>
        <v>S 13</v>
      </c>
      <c r="AN11" s="2" t="str">
        <f t="shared" si="1"/>
        <v>S 13</v>
      </c>
      <c r="AO11" s="2" t="str">
        <f t="shared" si="1"/>
        <v>S 13</v>
      </c>
      <c r="AP11" s="42" t="str">
        <f t="shared" si="1"/>
        <v>S 13</v>
      </c>
      <c r="AQ11" s="27"/>
      <c r="AR11" s="27"/>
      <c r="AS11" s="27"/>
      <c r="AT11" s="27"/>
      <c r="AU11" s="27"/>
      <c r="AV11" s="27"/>
      <c r="AW11" s="27"/>
      <c r="AX11" s="27"/>
      <c r="AY11" s="27"/>
      <c r="AZ11" s="29"/>
      <c r="BA11" s="27"/>
      <c r="BB11" s="27"/>
      <c r="BC11" s="29"/>
      <c r="BD11" s="27"/>
    </row>
    <row r="12" spans="1:56" ht="18.649999999999999" customHeight="1" thickBot="1" x14ac:dyDescent="0.4">
      <c r="A12" s="27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3">
        <f t="shared" ref="L12:AL12" si="2">DAY(L6)</f>
        <v>1</v>
      </c>
      <c r="M12" s="3">
        <f t="shared" si="2"/>
        <v>2</v>
      </c>
      <c r="N12" s="3">
        <f t="shared" si="2"/>
        <v>3</v>
      </c>
      <c r="O12" s="3">
        <f t="shared" si="2"/>
        <v>4</v>
      </c>
      <c r="P12" s="3">
        <f t="shared" si="2"/>
        <v>5</v>
      </c>
      <c r="Q12" s="3">
        <f t="shared" si="2"/>
        <v>6</v>
      </c>
      <c r="R12" s="3">
        <f t="shared" si="2"/>
        <v>7</v>
      </c>
      <c r="S12" s="3">
        <f t="shared" si="2"/>
        <v>8</v>
      </c>
      <c r="T12" s="3">
        <f t="shared" si="2"/>
        <v>9</v>
      </c>
      <c r="U12" s="3">
        <f t="shared" si="2"/>
        <v>10</v>
      </c>
      <c r="V12" s="3">
        <f t="shared" si="2"/>
        <v>11</v>
      </c>
      <c r="W12" s="3">
        <f t="shared" si="2"/>
        <v>12</v>
      </c>
      <c r="X12" s="3">
        <f t="shared" si="2"/>
        <v>13</v>
      </c>
      <c r="Y12" s="3">
        <f t="shared" si="2"/>
        <v>14</v>
      </c>
      <c r="Z12" s="3">
        <f t="shared" si="2"/>
        <v>15</v>
      </c>
      <c r="AA12" s="3">
        <f t="shared" si="2"/>
        <v>16</v>
      </c>
      <c r="AB12" s="3">
        <f t="shared" si="2"/>
        <v>17</v>
      </c>
      <c r="AC12" s="3">
        <f t="shared" si="2"/>
        <v>18</v>
      </c>
      <c r="AD12" s="3">
        <f t="shared" si="2"/>
        <v>19</v>
      </c>
      <c r="AE12" s="3">
        <f t="shared" si="2"/>
        <v>20</v>
      </c>
      <c r="AF12" s="3">
        <f t="shared" si="2"/>
        <v>21</v>
      </c>
      <c r="AG12" s="3">
        <f t="shared" si="2"/>
        <v>22</v>
      </c>
      <c r="AH12" s="3">
        <f t="shared" si="2"/>
        <v>23</v>
      </c>
      <c r="AI12" s="3">
        <f t="shared" si="2"/>
        <v>24</v>
      </c>
      <c r="AJ12" s="3">
        <f t="shared" si="2"/>
        <v>25</v>
      </c>
      <c r="AK12" s="3">
        <f t="shared" si="2"/>
        <v>26</v>
      </c>
      <c r="AL12" s="3">
        <f t="shared" si="2"/>
        <v>27</v>
      </c>
      <c r="AM12" s="3">
        <f>IFERROR(DAY(AM6),"")</f>
        <v>28</v>
      </c>
      <c r="AN12" s="3">
        <f>IFERROR(DAY(AN6),"")</f>
        <v>29</v>
      </c>
      <c r="AO12" s="3">
        <f>IFERROR(DAY(AO6),"")</f>
        <v>30</v>
      </c>
      <c r="AP12" s="44">
        <f>IFERROR(DAY(AP6),"")</f>
        <v>31</v>
      </c>
      <c r="AQ12" s="27"/>
      <c r="AR12" s="27"/>
      <c r="AS12" s="27"/>
      <c r="AT12" s="27"/>
      <c r="AU12" s="27"/>
      <c r="AV12" s="27"/>
      <c r="AW12" s="27"/>
      <c r="AX12" s="27"/>
      <c r="AY12" s="27"/>
      <c r="AZ12" s="29"/>
      <c r="BA12" s="27"/>
      <c r="BB12" s="27"/>
      <c r="BC12" s="29"/>
      <c r="BD12" s="27"/>
    </row>
    <row r="13" spans="1:56" ht="27" customHeight="1" thickBot="1" x14ac:dyDescent="0.4">
      <c r="A13" s="82" t="s">
        <v>53</v>
      </c>
      <c r="B13" s="82" t="s">
        <v>0</v>
      </c>
      <c r="C13" s="82" t="s">
        <v>1</v>
      </c>
      <c r="D13" s="82" t="s">
        <v>2</v>
      </c>
      <c r="E13" s="82" t="s">
        <v>3</v>
      </c>
      <c r="F13" s="82" t="s">
        <v>4</v>
      </c>
      <c r="G13" s="93" t="s">
        <v>5</v>
      </c>
      <c r="H13" s="94" t="s">
        <v>60</v>
      </c>
      <c r="I13" s="95" t="s">
        <v>6</v>
      </c>
      <c r="J13" s="96" t="s">
        <v>58</v>
      </c>
      <c r="K13" s="97" t="s">
        <v>59</v>
      </c>
      <c r="L13" s="4">
        <f t="shared" ref="L13:AP13" si="3">IFERROR(WEEKDAY(L6),"")</f>
        <v>5</v>
      </c>
      <c r="M13" s="4">
        <f t="shared" si="3"/>
        <v>6</v>
      </c>
      <c r="N13" s="4">
        <f t="shared" si="3"/>
        <v>7</v>
      </c>
      <c r="O13" s="4">
        <f t="shared" si="3"/>
        <v>1</v>
      </c>
      <c r="P13" s="4">
        <f t="shared" si="3"/>
        <v>2</v>
      </c>
      <c r="Q13" s="4">
        <f t="shared" si="3"/>
        <v>3</v>
      </c>
      <c r="R13" s="4">
        <f t="shared" si="3"/>
        <v>4</v>
      </c>
      <c r="S13" s="4">
        <f t="shared" si="3"/>
        <v>5</v>
      </c>
      <c r="T13" s="4">
        <f t="shared" si="3"/>
        <v>6</v>
      </c>
      <c r="U13" s="4">
        <f t="shared" si="3"/>
        <v>7</v>
      </c>
      <c r="V13" s="4">
        <f t="shared" si="3"/>
        <v>1</v>
      </c>
      <c r="W13" s="4">
        <f t="shared" si="3"/>
        <v>2</v>
      </c>
      <c r="X13" s="4">
        <f t="shared" si="3"/>
        <v>3</v>
      </c>
      <c r="Y13" s="4">
        <f t="shared" si="3"/>
        <v>4</v>
      </c>
      <c r="Z13" s="4">
        <f t="shared" si="3"/>
        <v>5</v>
      </c>
      <c r="AA13" s="4">
        <f t="shared" si="3"/>
        <v>6</v>
      </c>
      <c r="AB13" s="4">
        <f t="shared" si="3"/>
        <v>7</v>
      </c>
      <c r="AC13" s="4">
        <f t="shared" si="3"/>
        <v>1</v>
      </c>
      <c r="AD13" s="4">
        <f t="shared" si="3"/>
        <v>2</v>
      </c>
      <c r="AE13" s="4">
        <f t="shared" si="3"/>
        <v>3</v>
      </c>
      <c r="AF13" s="4">
        <f t="shared" si="3"/>
        <v>4</v>
      </c>
      <c r="AG13" s="4">
        <f t="shared" si="3"/>
        <v>5</v>
      </c>
      <c r="AH13" s="4">
        <f t="shared" si="3"/>
        <v>6</v>
      </c>
      <c r="AI13" s="4">
        <f t="shared" si="3"/>
        <v>7</v>
      </c>
      <c r="AJ13" s="4">
        <f t="shared" si="3"/>
        <v>1</v>
      </c>
      <c r="AK13" s="4">
        <f t="shared" si="3"/>
        <v>2</v>
      </c>
      <c r="AL13" s="4">
        <f t="shared" si="3"/>
        <v>3</v>
      </c>
      <c r="AM13" s="4">
        <f t="shared" si="3"/>
        <v>4</v>
      </c>
      <c r="AN13" s="4">
        <f t="shared" si="3"/>
        <v>5</v>
      </c>
      <c r="AO13" s="4">
        <f t="shared" si="3"/>
        <v>6</v>
      </c>
      <c r="AP13" s="43">
        <f t="shared" si="3"/>
        <v>7</v>
      </c>
      <c r="AQ13" s="27"/>
      <c r="AR13" s="81" t="s">
        <v>24</v>
      </c>
      <c r="AS13" s="81" t="s">
        <v>20</v>
      </c>
      <c r="AT13" s="81" t="s">
        <v>21</v>
      </c>
      <c r="AU13" s="81" t="s">
        <v>25</v>
      </c>
      <c r="AV13" s="81" t="s">
        <v>26</v>
      </c>
      <c r="AW13" s="81" t="s">
        <v>27</v>
      </c>
      <c r="AX13" s="81" t="s">
        <v>28</v>
      </c>
      <c r="AY13" s="81" t="s">
        <v>29</v>
      </c>
      <c r="AZ13" s="83" t="s">
        <v>30</v>
      </c>
      <c r="BA13" s="81" t="s">
        <v>31</v>
      </c>
      <c r="BB13" s="81" t="s">
        <v>32</v>
      </c>
      <c r="BC13" s="41" t="s">
        <v>54</v>
      </c>
      <c r="BD13" s="81" t="s">
        <v>56</v>
      </c>
    </row>
    <row r="14" spans="1:56" ht="20.149999999999999" customHeight="1" x14ac:dyDescent="0.35">
      <c r="A14" s="5" t="str">
        <f>IF(Tableau427[[#This Row],[N°]]="","",1)</f>
        <v/>
      </c>
      <c r="B14" s="30"/>
      <c r="C14" s="10" t="str">
        <f t="shared" ref="C14:C43" ca="1" si="4">IFERROR(IF(OFFSET($B14,-1,0)=$B14,OFFSET(C14,-1,0),INDEX(config_Colonne_Nom,MATCH($B14,config_Colonne_N_,0))),"")</f>
        <v/>
      </c>
      <c r="D14" s="11" t="str">
        <f t="shared" ref="D14:D43" ca="1" si="5">IF(C14="","",IF(D14&lt;"",D14,NOW()))</f>
        <v/>
      </c>
      <c r="E14" s="15" t="str">
        <f ca="1">IFERROR(YEAR(Tableau427[[#This Row],[Date]])&amp;"/"&amp;TEXT(Tableau427[[#This Row],[Date]],"mmmm"),"")</f>
        <v/>
      </c>
      <c r="F14" s="100">
        <f t="shared" ref="F14:F43" ca="1" si="6">SUMPRODUCT(Acompte_Colonne_Montant*(Acompte_Colonne_Nom_employer=C14)*((Acompte_Colonne_N__mois="2018/mars")))</f>
        <v>0</v>
      </c>
      <c r="G14" s="15">
        <f>Tableau427[[#This Row],[/]]+Tableau427[[#This Row],[X]]</f>
        <v>0</v>
      </c>
      <c r="H14" s="15">
        <f t="shared" ref="H14:H43" si="7">IFERROR(COUNTIF(L14:AP14,"INT"),"")</f>
        <v>0</v>
      </c>
      <c r="I14" s="15">
        <f t="shared" ref="I14:I43" si="8">IFERROR(COUNTIF(L14:AP14,"ABS"),"")</f>
        <v>0</v>
      </c>
      <c r="J14" s="15">
        <f t="shared" ref="J14:J43" si="9">COUNTIF(L14:AP14,"/")/2</f>
        <v>0</v>
      </c>
      <c r="K14" s="15">
        <f t="shared" ref="K14:K43" si="10">COUNTIF(L14:AP14,"X")</f>
        <v>0</v>
      </c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27"/>
      <c r="AR14" s="7">
        <f>IF(Tableau849[N° employer]="","",1)</f>
        <v>1</v>
      </c>
      <c r="AS14" s="7">
        <f>Mars!B14</f>
        <v>0</v>
      </c>
      <c r="AT14" s="17" t="str">
        <f t="shared" ref="AT14:AT43" ca="1" si="11">IFERROR(IF(OFFSET($AS14,-1,0)=$AS14,OFFSET(AT14,-1,0),INDEX(config_Colonne_Nom,MATCH($AS14,config_Colonne_N_,0))),"")</f>
        <v/>
      </c>
      <c r="AU14" s="18" t="str">
        <f t="shared" ref="AU14:AU43" ca="1" si="12">IF(AT14="","",IF(AU14&lt;"",AU14,NOW()))</f>
        <v/>
      </c>
      <c r="AV14" s="19" t="str">
        <f ca="1">IFERROR(YEAR(Tableau849[Date de paiement])&amp;"/"&amp;TEXT(Tableau849[Date de paiement],"mmmm"),"")</f>
        <v/>
      </c>
      <c r="AW14" s="20" t="str">
        <f t="shared" ref="AW14:AW43" ca="1" si="13">IFERROR(IF(OFFSET($AS14,-1,0)=$AS14,OFFSET(AX14,-1,0),INDEX(config_Colonne_Montant_journee,MATCH($AS14,config_Colonne_N_,0))),"")</f>
        <v/>
      </c>
      <c r="AX14" s="19" t="str">
        <f ca="1">IFERROR(IF(OFFSET($AS14,-1,0)=$AS14,OFFSET(AX14,-1,0),INDEX(Mois_Mars_Totale,MATCH($AS14,Tableau427[N°],0))),"")</f>
        <v/>
      </c>
      <c r="AY14" s="21" t="str">
        <f ca="1">IFERROR(SUM(Tableau849[Montant Journée]*Tableau849[Journée travaillée]),"")</f>
        <v/>
      </c>
      <c r="AZ14" s="21">
        <f t="shared" ref="AZ14:AZ43" ca="1" si="14">SUMPRODUCT(Acompte_Colonne_Montant*(Acompte_Colonne_Nom_employer=AT14)*((Acompte_Colonne_N__mois="2018/mars")))</f>
        <v>0</v>
      </c>
      <c r="BA14" s="28"/>
      <c r="BB14" s="25">
        <f ca="1">SUM(Tableau849[[#This Row],[Total mensuel]],-Tableau849[[#This Row],[Acompte versé]],-Tableau849[[#This Row],[Salaire]])</f>
        <v>0</v>
      </c>
      <c r="BC14" s="51">
        <f ca="1">SUMPRODUCT(Tableau84[TOTAL]*(Tableau84[Nom employer]=AT14)*((Tableau84[Paiement du mois]="2018/février")))</f>
        <v>0</v>
      </c>
      <c r="BD14" s="26">
        <f ca="1">IFERROR(SUM(Tableau849[[#This Row],[Restant dû]]-Tableau849[[#This Row],[Restant du mois dernier]]),"")</f>
        <v>0</v>
      </c>
    </row>
    <row r="15" spans="1:56" ht="20.149999999999999" customHeight="1" x14ac:dyDescent="0.35">
      <c r="A15" s="6" t="str">
        <f>IFERROR(IF(Tableau427[N°]="","",A14+1),"")</f>
        <v/>
      </c>
      <c r="B15" s="30"/>
      <c r="C15" s="10" t="str">
        <f t="shared" ca="1" si="4"/>
        <v/>
      </c>
      <c r="D15" s="11" t="str">
        <f t="shared" ca="1" si="5"/>
        <v/>
      </c>
      <c r="E15" s="15" t="str">
        <f ca="1">IFERROR(YEAR(Tableau427[[#This Row],[Date]])&amp;"/"&amp;TEXT(Tableau427[[#This Row],[Date]],"mmmm"),"")</f>
        <v/>
      </c>
      <c r="F15" s="100">
        <f t="shared" ca="1" si="6"/>
        <v>0</v>
      </c>
      <c r="G15" s="15">
        <f>Tableau427[[#This Row],[/]]+Tableau427[[#This Row],[X]]</f>
        <v>0</v>
      </c>
      <c r="H15" s="15">
        <f t="shared" si="7"/>
        <v>0</v>
      </c>
      <c r="I15" s="15">
        <f t="shared" si="8"/>
        <v>0</v>
      </c>
      <c r="J15" s="15">
        <f t="shared" si="9"/>
        <v>0</v>
      </c>
      <c r="K15" s="15">
        <f t="shared" si="10"/>
        <v>0</v>
      </c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27"/>
      <c r="AR15" s="7">
        <f>IFERROR(IF(Tableau849[N° employer]="","",AR14+1),"")</f>
        <v>2</v>
      </c>
      <c r="AS15" s="7">
        <f>Mars!B15</f>
        <v>0</v>
      </c>
      <c r="AT15" s="17" t="str">
        <f t="shared" ca="1" si="11"/>
        <v/>
      </c>
      <c r="AU15" s="18" t="str">
        <f t="shared" ca="1" si="12"/>
        <v/>
      </c>
      <c r="AV15" s="19" t="str">
        <f ca="1">IFERROR(YEAR(Tableau849[Date de paiement])&amp;"/"&amp;TEXT(Tableau849[Date de paiement],"mmmm"),"")</f>
        <v/>
      </c>
      <c r="AW15" s="20" t="str">
        <f t="shared" ca="1" si="13"/>
        <v/>
      </c>
      <c r="AX15" s="19" t="str">
        <f ca="1">IFERROR(IF(OFFSET($AS15,-1,0)=$AS15,OFFSET(AX15,-1,0),INDEX(Mois_Mars_Totale,MATCH($AS15,Tableau427[N°],0))),"")</f>
        <v/>
      </c>
      <c r="AY15" s="21" t="str">
        <f ca="1">IFERROR(SUM(Tableau849[Montant Journée]*Tableau849[Journée travaillée]),"")</f>
        <v/>
      </c>
      <c r="AZ15" s="21">
        <f t="shared" ca="1" si="14"/>
        <v>0</v>
      </c>
      <c r="BA15" s="28"/>
      <c r="BB15" s="25">
        <f ca="1">SUM(Tableau849[[#This Row],[Total mensuel]],-Tableau849[[#This Row],[Acompte versé]],-Tableau849[[#This Row],[Salaire]])</f>
        <v>0</v>
      </c>
      <c r="BC15" s="51">
        <f ca="1">SUMPRODUCT(Tableau84[TOTAL]*(Tableau84[Nom employer]=AT15)*((Tableau84[Paiement du mois]="2018/février")))</f>
        <v>0</v>
      </c>
      <c r="BD15" s="26">
        <f ca="1">IFERROR(SUM(Tableau849[[#This Row],[Restant dû]]-Tableau849[[#This Row],[Restant du mois dernier]]),"")</f>
        <v>0</v>
      </c>
    </row>
    <row r="16" spans="1:56" ht="20.149999999999999" customHeight="1" x14ac:dyDescent="0.35">
      <c r="A16" s="6" t="str">
        <f>IFERROR(IF(Tableau427[N°]="","",A15+1),"")</f>
        <v/>
      </c>
      <c r="B16" s="30"/>
      <c r="C16" s="16" t="str">
        <f t="shared" ca="1" si="4"/>
        <v/>
      </c>
      <c r="D16" s="15" t="str">
        <f t="shared" ca="1" si="5"/>
        <v/>
      </c>
      <c r="E16" s="15" t="str">
        <f ca="1">IFERROR(YEAR(Tableau427[[#This Row],[Date]])&amp;"/"&amp;TEXT(Tableau427[[#This Row],[Date]],"mmmm"),"")</f>
        <v/>
      </c>
      <c r="F16" s="100">
        <f t="shared" ca="1" si="6"/>
        <v>0</v>
      </c>
      <c r="G16" s="15">
        <f>Tableau427[[#This Row],[/]]+Tableau427[[#This Row],[X]]</f>
        <v>0</v>
      </c>
      <c r="H16" s="15">
        <f t="shared" si="7"/>
        <v>0</v>
      </c>
      <c r="I16" s="15">
        <f t="shared" si="8"/>
        <v>0</v>
      </c>
      <c r="J16" s="15">
        <f t="shared" si="9"/>
        <v>0</v>
      </c>
      <c r="K16" s="15">
        <f t="shared" si="10"/>
        <v>0</v>
      </c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27"/>
      <c r="AR16" s="7">
        <f>IFERROR(IF(Tableau849[N° employer]="","",AR15+1),"")</f>
        <v>3</v>
      </c>
      <c r="AS16" s="7">
        <f>Mars!B16</f>
        <v>0</v>
      </c>
      <c r="AT16" s="17" t="str">
        <f t="shared" ca="1" si="11"/>
        <v/>
      </c>
      <c r="AU16" s="18" t="str">
        <f t="shared" ca="1" si="12"/>
        <v/>
      </c>
      <c r="AV16" s="19" t="str">
        <f ca="1">IFERROR(YEAR(Tableau849[Date de paiement])&amp;"/"&amp;TEXT(Tableau849[Date de paiement],"mmmm"),"")</f>
        <v/>
      </c>
      <c r="AW16" s="20" t="str">
        <f t="shared" ca="1" si="13"/>
        <v/>
      </c>
      <c r="AX16" s="19" t="str">
        <f ca="1">IFERROR(IF(OFFSET($AS16,-1,0)=$AS16,OFFSET(AX16,-1,0),INDEX(Mois_Mars_Totale,MATCH($AS16,Tableau427[N°],0))),"")</f>
        <v/>
      </c>
      <c r="AY16" s="21" t="str">
        <f ca="1">IFERROR(SUM(Tableau849[Montant Journée]*Tableau849[Journée travaillée]),"")</f>
        <v/>
      </c>
      <c r="AZ16" s="21">
        <f t="shared" ca="1" si="14"/>
        <v>0</v>
      </c>
      <c r="BA16" s="28"/>
      <c r="BB16" s="25">
        <f ca="1">SUM(Tableau849[[#This Row],[Total mensuel]],-Tableau849[[#This Row],[Acompte versé]],-Tableau849[[#This Row],[Salaire]])</f>
        <v>0</v>
      </c>
      <c r="BC16" s="51">
        <f ca="1">SUMPRODUCT(Tableau84[TOTAL]*(Tableau84[Nom employer]=AT16)*((Tableau84[Paiement du mois]="2018/février")))</f>
        <v>0</v>
      </c>
      <c r="BD16" s="26">
        <f ca="1">IFERROR(SUM(Tableau849[[#This Row],[Restant dû]]-Tableau849[[#This Row],[Restant du mois dernier]]),"")</f>
        <v>0</v>
      </c>
    </row>
    <row r="17" spans="1:56" ht="20.149999999999999" customHeight="1" x14ac:dyDescent="0.35">
      <c r="A17" s="6" t="str">
        <f>IFERROR(IF(Tableau427[N°]="","",A16+1),"")</f>
        <v/>
      </c>
      <c r="B17" s="30"/>
      <c r="C17" s="16" t="str">
        <f t="shared" ca="1" si="4"/>
        <v/>
      </c>
      <c r="D17" s="15" t="str">
        <f t="shared" ca="1" si="5"/>
        <v/>
      </c>
      <c r="E17" s="15" t="str">
        <f ca="1">IFERROR(YEAR(Tableau427[[#This Row],[Date]])&amp;"/"&amp;TEXT(Tableau427[[#This Row],[Date]],"mmmm"),"")</f>
        <v/>
      </c>
      <c r="F17" s="100">
        <f t="shared" ca="1" si="6"/>
        <v>0</v>
      </c>
      <c r="G17" s="15">
        <f>Tableau427[[#This Row],[/]]+Tableau427[[#This Row],[X]]</f>
        <v>0</v>
      </c>
      <c r="H17" s="15">
        <f t="shared" si="7"/>
        <v>0</v>
      </c>
      <c r="I17" s="15">
        <f t="shared" si="8"/>
        <v>0</v>
      </c>
      <c r="J17" s="15">
        <f t="shared" si="9"/>
        <v>0</v>
      </c>
      <c r="K17" s="15">
        <f t="shared" si="10"/>
        <v>0</v>
      </c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27"/>
      <c r="AR17" s="7">
        <f>IFERROR(IF(Tableau849[N° employer]="","",AR16+1),"")</f>
        <v>4</v>
      </c>
      <c r="AS17" s="7">
        <f>Mars!B17</f>
        <v>0</v>
      </c>
      <c r="AT17" s="17" t="str">
        <f t="shared" ca="1" si="11"/>
        <v/>
      </c>
      <c r="AU17" s="18" t="str">
        <f t="shared" ca="1" si="12"/>
        <v/>
      </c>
      <c r="AV17" s="19" t="str">
        <f ca="1">IFERROR(YEAR(Tableau849[Date de paiement])&amp;"/"&amp;TEXT(Tableau849[Date de paiement],"mmmm"),"")</f>
        <v/>
      </c>
      <c r="AW17" s="20" t="str">
        <f t="shared" ca="1" si="13"/>
        <v/>
      </c>
      <c r="AX17" s="19" t="str">
        <f ca="1">IFERROR(IF(OFFSET($AS17,-1,0)=$AS17,OFFSET(AX17,-1,0),INDEX(Mois_Mars_Totale,MATCH($AS17,Tableau427[N°],0))),"")</f>
        <v/>
      </c>
      <c r="AY17" s="21" t="str">
        <f ca="1">IFERROR(SUM(Tableau849[Montant Journée]*Tableau849[Journée travaillée]),"")</f>
        <v/>
      </c>
      <c r="AZ17" s="21">
        <f t="shared" ca="1" si="14"/>
        <v>0</v>
      </c>
      <c r="BA17" s="28"/>
      <c r="BB17" s="25">
        <f ca="1">SUM(Tableau849[[#This Row],[Total mensuel]],-Tableau849[[#This Row],[Acompte versé]],-Tableau849[[#This Row],[Salaire]])</f>
        <v>0</v>
      </c>
      <c r="BC17" s="51">
        <f ca="1">SUMPRODUCT(Tableau84[TOTAL]*(Tableau84[Nom employer]=AT17)*((Tableau84[Paiement du mois]="2018/février")))</f>
        <v>0</v>
      </c>
      <c r="BD17" s="26">
        <f ca="1">IFERROR(SUM(Tableau849[[#This Row],[Restant dû]]-Tableau849[[#This Row],[Restant du mois dernier]]),"")</f>
        <v>0</v>
      </c>
    </row>
    <row r="18" spans="1:56" ht="20.149999999999999" customHeight="1" x14ac:dyDescent="0.35">
      <c r="A18" s="6" t="str">
        <f>IFERROR(IF(Tableau427[N°]="","",A17+1),"")</f>
        <v/>
      </c>
      <c r="B18" s="30"/>
      <c r="C18" s="16" t="str">
        <f t="shared" ca="1" si="4"/>
        <v/>
      </c>
      <c r="D18" s="15" t="str">
        <f t="shared" ca="1" si="5"/>
        <v/>
      </c>
      <c r="E18" s="15" t="str">
        <f ca="1">IFERROR(YEAR(Tableau427[[#This Row],[Date]])&amp;"/"&amp;TEXT(Tableau427[[#This Row],[Date]],"mmmm"),"")</f>
        <v/>
      </c>
      <c r="F18" s="100">
        <f t="shared" ca="1" si="6"/>
        <v>0</v>
      </c>
      <c r="G18" s="15">
        <f>Tableau427[[#This Row],[/]]+Tableau427[[#This Row],[X]]</f>
        <v>0</v>
      </c>
      <c r="H18" s="15">
        <f t="shared" si="7"/>
        <v>0</v>
      </c>
      <c r="I18" s="15">
        <f t="shared" si="8"/>
        <v>0</v>
      </c>
      <c r="J18" s="15">
        <f t="shared" si="9"/>
        <v>0</v>
      </c>
      <c r="K18" s="15">
        <f t="shared" si="10"/>
        <v>0</v>
      </c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27"/>
      <c r="AR18" s="7">
        <f>IFERROR(IF(Tableau849[N° employer]="","",AR17+1),"")</f>
        <v>5</v>
      </c>
      <c r="AS18" s="7">
        <f>Mars!B18</f>
        <v>0</v>
      </c>
      <c r="AT18" s="17" t="str">
        <f t="shared" ca="1" si="11"/>
        <v/>
      </c>
      <c r="AU18" s="18" t="str">
        <f t="shared" ca="1" si="12"/>
        <v/>
      </c>
      <c r="AV18" s="19" t="str">
        <f ca="1">IFERROR(YEAR(Tableau849[Date de paiement])&amp;"/"&amp;TEXT(Tableau849[Date de paiement],"mmmm"),"")</f>
        <v/>
      </c>
      <c r="AW18" s="20" t="str">
        <f t="shared" ca="1" si="13"/>
        <v/>
      </c>
      <c r="AX18" s="19" t="str">
        <f ca="1">IFERROR(IF(OFFSET($AS18,-1,0)=$AS18,OFFSET(AX18,-1,0),INDEX(Mois_Mars_Totale,MATCH($AS18,Tableau427[N°],0))),"")</f>
        <v/>
      </c>
      <c r="AY18" s="21" t="str">
        <f ca="1">IFERROR(SUM(Tableau849[Montant Journée]*Tableau849[Journée travaillée]),"")</f>
        <v/>
      </c>
      <c r="AZ18" s="21">
        <f t="shared" ca="1" si="14"/>
        <v>0</v>
      </c>
      <c r="BA18" s="28"/>
      <c r="BB18" s="25">
        <f ca="1">SUM(Tableau849[[#This Row],[Total mensuel]],-Tableau849[[#This Row],[Acompte versé]],-Tableau849[[#This Row],[Salaire]])</f>
        <v>0</v>
      </c>
      <c r="BC18" s="51">
        <f ca="1">SUMPRODUCT(Tableau84[TOTAL]*(Tableau84[Nom employer]=AT18)*((Tableau84[Paiement du mois]="2018/février")))</f>
        <v>0</v>
      </c>
      <c r="BD18" s="26">
        <f ca="1">IFERROR(SUM(Tableau849[[#This Row],[Restant dû]]-Tableau849[[#This Row],[Restant du mois dernier]]),"")</f>
        <v>0</v>
      </c>
    </row>
    <row r="19" spans="1:56" ht="20.149999999999999" customHeight="1" x14ac:dyDescent="0.35">
      <c r="A19" s="6" t="str">
        <f>IFERROR(IF(Tableau427[N°]="","",A18+1),"")</f>
        <v/>
      </c>
      <c r="B19" s="30"/>
      <c r="C19" s="16" t="str">
        <f t="shared" ca="1" si="4"/>
        <v/>
      </c>
      <c r="D19" s="15" t="str">
        <f t="shared" ca="1" si="5"/>
        <v/>
      </c>
      <c r="E19" s="15" t="str">
        <f ca="1">IFERROR(YEAR(Tableau427[[#This Row],[Date]])&amp;"/"&amp;TEXT(Tableau427[[#This Row],[Date]],"mmmm"),"")</f>
        <v/>
      </c>
      <c r="F19" s="100">
        <f t="shared" ca="1" si="6"/>
        <v>0</v>
      </c>
      <c r="G19" s="15">
        <f>Tableau427[[#This Row],[/]]+Tableau427[[#This Row],[X]]</f>
        <v>0</v>
      </c>
      <c r="H19" s="15">
        <f t="shared" si="7"/>
        <v>0</v>
      </c>
      <c r="I19" s="15">
        <f t="shared" si="8"/>
        <v>0</v>
      </c>
      <c r="J19" s="15">
        <f t="shared" si="9"/>
        <v>0</v>
      </c>
      <c r="K19" s="15">
        <f t="shared" si="10"/>
        <v>0</v>
      </c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27"/>
      <c r="AR19" s="7">
        <f>IFERROR(IF(Tableau849[N° employer]="","",AR18+1),"")</f>
        <v>6</v>
      </c>
      <c r="AS19" s="7">
        <f>Mars!B19</f>
        <v>0</v>
      </c>
      <c r="AT19" s="17" t="str">
        <f t="shared" ca="1" si="11"/>
        <v/>
      </c>
      <c r="AU19" s="18" t="str">
        <f t="shared" ca="1" si="12"/>
        <v/>
      </c>
      <c r="AV19" s="19" t="str">
        <f ca="1">IFERROR(YEAR(Tableau849[Date de paiement])&amp;"/"&amp;TEXT(Tableau849[Date de paiement],"mmmm"),"")</f>
        <v/>
      </c>
      <c r="AW19" s="20" t="str">
        <f t="shared" ca="1" si="13"/>
        <v/>
      </c>
      <c r="AX19" s="19" t="str">
        <f ca="1">IFERROR(IF(OFFSET($AS19,-1,0)=$AS19,OFFSET(AX19,-1,0),INDEX(Mois_Mars_Totale,MATCH($AS19,Tableau427[N°],0))),"")</f>
        <v/>
      </c>
      <c r="AY19" s="21" t="str">
        <f ca="1">IFERROR(SUM(Tableau849[Montant Journée]*Tableau849[Journée travaillée]),"")</f>
        <v/>
      </c>
      <c r="AZ19" s="21">
        <f t="shared" ca="1" si="14"/>
        <v>0</v>
      </c>
      <c r="BA19" s="28"/>
      <c r="BB19" s="25">
        <f ca="1">SUM(Tableau849[[#This Row],[Total mensuel]],-Tableau849[[#This Row],[Acompte versé]],-Tableau849[[#This Row],[Salaire]])</f>
        <v>0</v>
      </c>
      <c r="BC19" s="51">
        <f ca="1">SUMPRODUCT(Tableau84[TOTAL]*(Tableau84[Nom employer]=AT19)*((Tableau84[Paiement du mois]="2018/février")))</f>
        <v>0</v>
      </c>
      <c r="BD19" s="26">
        <f ca="1">IFERROR(SUM(Tableau849[[#This Row],[Restant dû]]-Tableau849[[#This Row],[Restant du mois dernier]]),"")</f>
        <v>0</v>
      </c>
    </row>
    <row r="20" spans="1:56" ht="20.149999999999999" customHeight="1" x14ac:dyDescent="0.35">
      <c r="A20" s="6" t="str">
        <f>IFERROR(IF(Tableau427[N°]="","",A19+1),"")</f>
        <v/>
      </c>
      <c r="B20" s="30"/>
      <c r="C20" s="16" t="str">
        <f t="shared" ca="1" si="4"/>
        <v/>
      </c>
      <c r="D20" s="15" t="str">
        <f t="shared" ca="1" si="5"/>
        <v/>
      </c>
      <c r="E20" s="15" t="str">
        <f ca="1">IFERROR(YEAR(Tableau427[[#This Row],[Date]])&amp;"/"&amp;TEXT(Tableau427[[#This Row],[Date]],"mmmm"),"")</f>
        <v/>
      </c>
      <c r="F20" s="100">
        <f t="shared" ca="1" si="6"/>
        <v>0</v>
      </c>
      <c r="G20" s="15">
        <f>Tableau427[[#This Row],[/]]+Tableau427[[#This Row],[X]]</f>
        <v>0</v>
      </c>
      <c r="H20" s="15">
        <f t="shared" si="7"/>
        <v>0</v>
      </c>
      <c r="I20" s="15">
        <f t="shared" si="8"/>
        <v>0</v>
      </c>
      <c r="J20" s="15">
        <f t="shared" si="9"/>
        <v>0</v>
      </c>
      <c r="K20" s="15">
        <f t="shared" si="10"/>
        <v>0</v>
      </c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27"/>
      <c r="AR20" s="7">
        <f>IFERROR(IF(Tableau849[N° employer]="","",AR19+1),"")</f>
        <v>7</v>
      </c>
      <c r="AS20" s="7">
        <f>Mars!B20</f>
        <v>0</v>
      </c>
      <c r="AT20" s="17" t="str">
        <f t="shared" ca="1" si="11"/>
        <v/>
      </c>
      <c r="AU20" s="18" t="str">
        <f t="shared" ca="1" si="12"/>
        <v/>
      </c>
      <c r="AV20" s="19" t="str">
        <f ca="1">IFERROR(YEAR(Tableau849[Date de paiement])&amp;"/"&amp;TEXT(Tableau849[Date de paiement],"mmmm"),"")</f>
        <v/>
      </c>
      <c r="AW20" s="20" t="str">
        <f t="shared" ca="1" si="13"/>
        <v/>
      </c>
      <c r="AX20" s="19" t="str">
        <f ca="1">IFERROR(IF(OFFSET($AS20,-1,0)=$AS20,OFFSET(AX20,-1,0),INDEX(Mois_Mars_Totale,MATCH($AS20,Tableau427[N°],0))),"")</f>
        <v/>
      </c>
      <c r="AY20" s="21" t="str">
        <f ca="1">IFERROR(SUM(Tableau849[Montant Journée]*Tableau849[Journée travaillée]),"")</f>
        <v/>
      </c>
      <c r="AZ20" s="21">
        <f t="shared" ca="1" si="14"/>
        <v>0</v>
      </c>
      <c r="BA20" s="28"/>
      <c r="BB20" s="25">
        <f ca="1">SUM(Tableau849[[#This Row],[Total mensuel]],-Tableau849[[#This Row],[Acompte versé]],-Tableau849[[#This Row],[Salaire]])</f>
        <v>0</v>
      </c>
      <c r="BC20" s="51">
        <f ca="1">SUMPRODUCT(Tableau84[TOTAL]*(Tableau84[Nom employer]=AT20)*((Tableau84[Paiement du mois]="2018/février")))</f>
        <v>0</v>
      </c>
      <c r="BD20" s="26">
        <f ca="1">IFERROR(SUM(Tableau849[[#This Row],[Restant dû]]-Tableau849[[#This Row],[Restant du mois dernier]]),"")</f>
        <v>0</v>
      </c>
    </row>
    <row r="21" spans="1:56" ht="20.149999999999999" customHeight="1" x14ac:dyDescent="0.35">
      <c r="A21" s="6" t="str">
        <f>IFERROR(IF(Tableau427[N°]="","",A20+1),"")</f>
        <v/>
      </c>
      <c r="B21" s="30"/>
      <c r="C21" s="16" t="str">
        <f t="shared" ca="1" si="4"/>
        <v/>
      </c>
      <c r="D21" s="15" t="str">
        <f t="shared" ca="1" si="5"/>
        <v/>
      </c>
      <c r="E21" s="15" t="str">
        <f ca="1">IFERROR(YEAR(Tableau427[[#This Row],[Date]])&amp;"/"&amp;TEXT(Tableau427[[#This Row],[Date]],"mmmm"),"")</f>
        <v/>
      </c>
      <c r="F21" s="100">
        <f t="shared" ca="1" si="6"/>
        <v>0</v>
      </c>
      <c r="G21" s="15">
        <f>Tableau427[[#This Row],[/]]+Tableau427[[#This Row],[X]]</f>
        <v>0</v>
      </c>
      <c r="H21" s="15">
        <f t="shared" si="7"/>
        <v>0</v>
      </c>
      <c r="I21" s="15">
        <f t="shared" si="8"/>
        <v>0</v>
      </c>
      <c r="J21" s="15">
        <f t="shared" si="9"/>
        <v>0</v>
      </c>
      <c r="K21" s="15">
        <f t="shared" si="10"/>
        <v>0</v>
      </c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27"/>
      <c r="AR21" s="7">
        <f>IFERROR(IF(Tableau849[N° employer]="","",AR20+1),"")</f>
        <v>8</v>
      </c>
      <c r="AS21" s="7">
        <f>Mars!B21</f>
        <v>0</v>
      </c>
      <c r="AT21" s="17" t="str">
        <f t="shared" ca="1" si="11"/>
        <v/>
      </c>
      <c r="AU21" s="18" t="str">
        <f t="shared" ca="1" si="12"/>
        <v/>
      </c>
      <c r="AV21" s="19" t="str">
        <f ca="1">IFERROR(YEAR(Tableau849[Date de paiement])&amp;"/"&amp;TEXT(Tableau849[Date de paiement],"mmmm"),"")</f>
        <v/>
      </c>
      <c r="AW21" s="20" t="str">
        <f t="shared" ca="1" si="13"/>
        <v/>
      </c>
      <c r="AX21" s="19" t="str">
        <f ca="1">IFERROR(IF(OFFSET($AS21,-1,0)=$AS21,OFFSET(AX21,-1,0),INDEX(Mois_Mars_Totale,MATCH($AS21,Tableau427[N°],0))),"")</f>
        <v/>
      </c>
      <c r="AY21" s="21" t="str">
        <f ca="1">IFERROR(SUM(Tableau849[Montant Journée]*Tableau849[Journée travaillée]),"")</f>
        <v/>
      </c>
      <c r="AZ21" s="21">
        <f t="shared" ca="1" si="14"/>
        <v>0</v>
      </c>
      <c r="BA21" s="28"/>
      <c r="BB21" s="25">
        <f ca="1">SUM(Tableau849[[#This Row],[Total mensuel]],-Tableau849[[#This Row],[Acompte versé]],-Tableau849[[#This Row],[Salaire]])</f>
        <v>0</v>
      </c>
      <c r="BC21" s="51">
        <f ca="1">SUMPRODUCT(Tableau84[TOTAL]*(Tableau84[Nom employer]=AT21)*((Tableau84[Paiement du mois]="2018/février")))</f>
        <v>0</v>
      </c>
      <c r="BD21" s="26">
        <f ca="1">IFERROR(SUM(Tableau849[[#This Row],[Restant dû]]-Tableau849[[#This Row],[Restant du mois dernier]]),"")</f>
        <v>0</v>
      </c>
    </row>
    <row r="22" spans="1:56" ht="20.149999999999999" customHeight="1" x14ac:dyDescent="0.35">
      <c r="A22" s="6" t="str">
        <f>IFERROR(IF(Tableau427[N°]="","",A21+1),"")</f>
        <v/>
      </c>
      <c r="B22" s="30"/>
      <c r="C22" s="16" t="str">
        <f t="shared" ca="1" si="4"/>
        <v/>
      </c>
      <c r="D22" s="15" t="str">
        <f t="shared" ca="1" si="5"/>
        <v/>
      </c>
      <c r="E22" s="15" t="str">
        <f ca="1">IFERROR(YEAR(Tableau427[[#This Row],[Date]])&amp;"/"&amp;TEXT(Tableau427[[#This Row],[Date]],"mmmm"),"")</f>
        <v/>
      </c>
      <c r="F22" s="100">
        <f t="shared" ca="1" si="6"/>
        <v>0</v>
      </c>
      <c r="G22" s="15">
        <f>Tableau427[[#This Row],[/]]+Tableau427[[#This Row],[X]]</f>
        <v>0</v>
      </c>
      <c r="H22" s="15">
        <f t="shared" si="7"/>
        <v>0</v>
      </c>
      <c r="I22" s="15">
        <f t="shared" si="8"/>
        <v>0</v>
      </c>
      <c r="J22" s="15">
        <f t="shared" si="9"/>
        <v>0</v>
      </c>
      <c r="K22" s="15">
        <f t="shared" si="10"/>
        <v>0</v>
      </c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27"/>
      <c r="AR22" s="7">
        <f>IFERROR(IF(Tableau849[N° employer]="","",AR21+1),"")</f>
        <v>9</v>
      </c>
      <c r="AS22" s="7">
        <f>Mars!B22</f>
        <v>0</v>
      </c>
      <c r="AT22" s="17" t="str">
        <f t="shared" ca="1" si="11"/>
        <v/>
      </c>
      <c r="AU22" s="18" t="str">
        <f t="shared" ca="1" si="12"/>
        <v/>
      </c>
      <c r="AV22" s="19" t="str">
        <f ca="1">IFERROR(YEAR(Tableau849[Date de paiement])&amp;"/"&amp;TEXT(Tableau849[Date de paiement],"mmmm"),"")</f>
        <v/>
      </c>
      <c r="AW22" s="20" t="str">
        <f t="shared" ca="1" si="13"/>
        <v/>
      </c>
      <c r="AX22" s="19" t="str">
        <f ca="1">IFERROR(IF(OFFSET($AS22,-1,0)=$AS22,OFFSET(AX22,-1,0),INDEX(Mois_Mars_Totale,MATCH($AS22,Tableau427[N°],0))),"")</f>
        <v/>
      </c>
      <c r="AY22" s="21" t="str">
        <f ca="1">IFERROR(SUM(Tableau849[Montant Journée]*Tableau849[Journée travaillée]),"")</f>
        <v/>
      </c>
      <c r="AZ22" s="21">
        <f t="shared" ca="1" si="14"/>
        <v>0</v>
      </c>
      <c r="BA22" s="28"/>
      <c r="BB22" s="25">
        <f ca="1">SUM(Tableau849[[#This Row],[Total mensuel]],-Tableau849[[#This Row],[Acompte versé]],-Tableau849[[#This Row],[Salaire]])</f>
        <v>0</v>
      </c>
      <c r="BC22" s="51">
        <f ca="1">SUMPRODUCT(Tableau84[TOTAL]*(Tableau84[Nom employer]=AT22)*((Tableau84[Paiement du mois]="2018/février")))</f>
        <v>0</v>
      </c>
      <c r="BD22" s="26">
        <f ca="1">IFERROR(SUM(Tableau849[[#This Row],[Restant dû]]-Tableau849[[#This Row],[Restant du mois dernier]]),"")</f>
        <v>0</v>
      </c>
    </row>
    <row r="23" spans="1:56" ht="20.149999999999999" customHeight="1" x14ac:dyDescent="0.35">
      <c r="A23" s="6" t="str">
        <f>IFERROR(IF(Tableau427[N°]="","",A22+1),"")</f>
        <v/>
      </c>
      <c r="B23" s="30"/>
      <c r="C23" s="16" t="str">
        <f t="shared" ca="1" si="4"/>
        <v/>
      </c>
      <c r="D23" s="15" t="str">
        <f t="shared" ca="1" si="5"/>
        <v/>
      </c>
      <c r="E23" s="15" t="str">
        <f ca="1">IFERROR(YEAR(Tableau427[[#This Row],[Date]])&amp;"/"&amp;TEXT(Tableau427[[#This Row],[Date]],"mmmm"),"")</f>
        <v/>
      </c>
      <c r="F23" s="100">
        <f t="shared" ca="1" si="6"/>
        <v>0</v>
      </c>
      <c r="G23" s="15">
        <f>Tableau427[[#This Row],[/]]+Tableau427[[#This Row],[X]]</f>
        <v>0</v>
      </c>
      <c r="H23" s="15">
        <f t="shared" si="7"/>
        <v>0</v>
      </c>
      <c r="I23" s="15">
        <f t="shared" si="8"/>
        <v>0</v>
      </c>
      <c r="J23" s="15">
        <f t="shared" si="9"/>
        <v>0</v>
      </c>
      <c r="K23" s="15">
        <f t="shared" si="10"/>
        <v>0</v>
      </c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27"/>
      <c r="AR23" s="7">
        <f>IFERROR(IF(Tableau849[N° employer]="","",AR22+1),"")</f>
        <v>10</v>
      </c>
      <c r="AS23" s="7">
        <f>Mars!B23</f>
        <v>0</v>
      </c>
      <c r="AT23" s="17" t="str">
        <f t="shared" ca="1" si="11"/>
        <v/>
      </c>
      <c r="AU23" s="18" t="str">
        <f t="shared" ca="1" si="12"/>
        <v/>
      </c>
      <c r="AV23" s="19" t="str">
        <f ca="1">IFERROR(YEAR(Tableau849[Date de paiement])&amp;"/"&amp;TEXT(Tableau849[Date de paiement],"mmmm"),"")</f>
        <v/>
      </c>
      <c r="AW23" s="20" t="str">
        <f t="shared" ca="1" si="13"/>
        <v/>
      </c>
      <c r="AX23" s="19" t="str">
        <f ca="1">IFERROR(IF(OFFSET($AS23,-1,0)=$AS23,OFFSET(AX23,-1,0),INDEX(Mois_Mars_Totale,MATCH($AS23,Tableau427[N°],0))),"")</f>
        <v/>
      </c>
      <c r="AY23" s="21" t="str">
        <f ca="1">IFERROR(SUM(Tableau849[Montant Journée]*Tableau849[Journée travaillée]),"")</f>
        <v/>
      </c>
      <c r="AZ23" s="21">
        <f t="shared" ca="1" si="14"/>
        <v>0</v>
      </c>
      <c r="BA23" s="28"/>
      <c r="BB23" s="25">
        <f ca="1">SUM(Tableau849[[#This Row],[Total mensuel]],-Tableau849[[#This Row],[Acompte versé]],-Tableau849[[#This Row],[Salaire]])</f>
        <v>0</v>
      </c>
      <c r="BC23" s="51">
        <f ca="1">SUMPRODUCT(Tableau84[TOTAL]*(Tableau84[Nom employer]=AT23)*((Tableau84[Paiement du mois]="2018/février")))</f>
        <v>0</v>
      </c>
      <c r="BD23" s="26">
        <f ca="1">IFERROR(SUM(Tableau849[[#This Row],[Restant dû]]-Tableau849[[#This Row],[Restant du mois dernier]]),"")</f>
        <v>0</v>
      </c>
    </row>
    <row r="24" spans="1:56" ht="20.149999999999999" customHeight="1" x14ac:dyDescent="0.35">
      <c r="A24" s="6" t="str">
        <f>IFERROR(IF(Tableau427[N°]="","",A23+1),"")</f>
        <v/>
      </c>
      <c r="B24" s="30"/>
      <c r="C24" s="16" t="str">
        <f t="shared" ca="1" si="4"/>
        <v/>
      </c>
      <c r="D24" s="15" t="str">
        <f t="shared" ca="1" si="5"/>
        <v/>
      </c>
      <c r="E24" s="15" t="str">
        <f ca="1">IFERROR(YEAR(Tableau427[[#This Row],[Date]])&amp;"/"&amp;TEXT(Tableau427[[#This Row],[Date]],"mmmm"),"")</f>
        <v/>
      </c>
      <c r="F24" s="100">
        <f t="shared" ca="1" si="6"/>
        <v>0</v>
      </c>
      <c r="G24" s="15">
        <f>Tableau427[[#This Row],[/]]+Tableau427[[#This Row],[X]]</f>
        <v>0</v>
      </c>
      <c r="H24" s="15">
        <f t="shared" si="7"/>
        <v>0</v>
      </c>
      <c r="I24" s="15">
        <f t="shared" si="8"/>
        <v>0</v>
      </c>
      <c r="J24" s="15">
        <f t="shared" si="9"/>
        <v>0</v>
      </c>
      <c r="K24" s="15">
        <f t="shared" si="10"/>
        <v>0</v>
      </c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27"/>
      <c r="AR24" s="7">
        <f>IFERROR(IF(Tableau849[N° employer]="","",AR23+1),"")</f>
        <v>11</v>
      </c>
      <c r="AS24" s="7">
        <f>Mars!B24</f>
        <v>0</v>
      </c>
      <c r="AT24" s="17" t="str">
        <f t="shared" ca="1" si="11"/>
        <v/>
      </c>
      <c r="AU24" s="18" t="str">
        <f t="shared" ca="1" si="12"/>
        <v/>
      </c>
      <c r="AV24" s="19" t="str">
        <f ca="1">IFERROR(YEAR(Tableau849[Date de paiement])&amp;"/"&amp;TEXT(Tableau849[Date de paiement],"mmmm"),"")</f>
        <v/>
      </c>
      <c r="AW24" s="20" t="str">
        <f t="shared" ca="1" si="13"/>
        <v/>
      </c>
      <c r="AX24" s="19" t="str">
        <f ca="1">IFERROR(IF(OFFSET($AS24,-1,0)=$AS24,OFFSET(AX24,-1,0),INDEX(Mois_Mars_Totale,MATCH($AS24,Tableau427[N°],0))),"")</f>
        <v/>
      </c>
      <c r="AY24" s="21" t="str">
        <f ca="1">IFERROR(SUM(Tableau849[Montant Journée]*Tableau849[Journée travaillée]),"")</f>
        <v/>
      </c>
      <c r="AZ24" s="21">
        <f t="shared" ca="1" si="14"/>
        <v>0</v>
      </c>
      <c r="BA24" s="28"/>
      <c r="BB24" s="25">
        <f ca="1">SUM(Tableau849[[#This Row],[Total mensuel]],-Tableau849[[#This Row],[Acompte versé]],-Tableau849[[#This Row],[Salaire]])</f>
        <v>0</v>
      </c>
      <c r="BC24" s="51">
        <f ca="1">SUMPRODUCT(Tableau84[TOTAL]*(Tableau84[Nom employer]=AT24)*((Tableau84[Paiement du mois]="2018/février")))</f>
        <v>0</v>
      </c>
      <c r="BD24" s="26">
        <f ca="1">IFERROR(SUM(Tableau849[[#This Row],[Restant dû]]-Tableau849[[#This Row],[Restant du mois dernier]]),"")</f>
        <v>0</v>
      </c>
    </row>
    <row r="25" spans="1:56" ht="20.149999999999999" customHeight="1" x14ac:dyDescent="0.35">
      <c r="A25" s="6" t="str">
        <f>IFERROR(IF(Tableau427[N°]="","",A24+1),"")</f>
        <v/>
      </c>
      <c r="B25" s="30"/>
      <c r="C25" s="16" t="str">
        <f t="shared" ca="1" si="4"/>
        <v/>
      </c>
      <c r="D25" s="15" t="str">
        <f t="shared" ca="1" si="5"/>
        <v/>
      </c>
      <c r="E25" s="15" t="str">
        <f ca="1">IFERROR(YEAR(Tableau427[[#This Row],[Date]])&amp;"/"&amp;TEXT(Tableau427[[#This Row],[Date]],"mmmm"),"")</f>
        <v/>
      </c>
      <c r="F25" s="100">
        <f t="shared" ca="1" si="6"/>
        <v>0</v>
      </c>
      <c r="G25" s="15">
        <f>Tableau427[[#This Row],[/]]+Tableau427[[#This Row],[X]]</f>
        <v>0</v>
      </c>
      <c r="H25" s="15">
        <f t="shared" si="7"/>
        <v>0</v>
      </c>
      <c r="I25" s="15">
        <f t="shared" si="8"/>
        <v>0</v>
      </c>
      <c r="J25" s="15">
        <f t="shared" si="9"/>
        <v>0</v>
      </c>
      <c r="K25" s="15">
        <f t="shared" si="10"/>
        <v>0</v>
      </c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27"/>
      <c r="AR25" s="7">
        <f>IFERROR(IF(Tableau849[N° employer]="","",AR24+1),"")</f>
        <v>12</v>
      </c>
      <c r="AS25" s="7">
        <f>Mars!B25</f>
        <v>0</v>
      </c>
      <c r="AT25" s="17" t="str">
        <f t="shared" ca="1" si="11"/>
        <v/>
      </c>
      <c r="AU25" s="18" t="str">
        <f t="shared" ca="1" si="12"/>
        <v/>
      </c>
      <c r="AV25" s="19" t="str">
        <f ca="1">IFERROR(YEAR(Tableau849[Date de paiement])&amp;"/"&amp;TEXT(Tableau849[Date de paiement],"mmmm"),"")</f>
        <v/>
      </c>
      <c r="AW25" s="20" t="str">
        <f t="shared" ca="1" si="13"/>
        <v/>
      </c>
      <c r="AX25" s="19" t="str">
        <f ca="1">IFERROR(IF(OFFSET($AS25,-1,0)=$AS25,OFFSET(AX25,-1,0),INDEX(Mois_Mars_Totale,MATCH($AS25,Tableau427[N°],0))),"")</f>
        <v/>
      </c>
      <c r="AY25" s="21" t="str">
        <f ca="1">IFERROR(SUM(Tableau849[Montant Journée]*Tableau849[Journée travaillée]),"")</f>
        <v/>
      </c>
      <c r="AZ25" s="21">
        <f t="shared" ca="1" si="14"/>
        <v>0</v>
      </c>
      <c r="BA25" s="28"/>
      <c r="BB25" s="25">
        <f ca="1">SUM(Tableau849[[#This Row],[Total mensuel]],-Tableau849[[#This Row],[Acompte versé]],-Tableau849[[#This Row],[Salaire]])</f>
        <v>0</v>
      </c>
      <c r="BC25" s="51">
        <f ca="1">SUMPRODUCT(Tableau84[TOTAL]*(Tableau84[Nom employer]=AT25)*((Tableau84[Paiement du mois]="2018/février")))</f>
        <v>0</v>
      </c>
      <c r="BD25" s="26">
        <f ca="1">IFERROR(SUM(Tableau849[[#This Row],[Restant dû]]-Tableau849[[#This Row],[Restant du mois dernier]]),"")</f>
        <v>0</v>
      </c>
    </row>
    <row r="26" spans="1:56" ht="20.149999999999999" customHeight="1" x14ac:dyDescent="0.35">
      <c r="A26" s="6" t="str">
        <f>IFERROR(IF(Tableau427[N°]="","",A25+1),"")</f>
        <v/>
      </c>
      <c r="B26" s="30"/>
      <c r="C26" s="16" t="str">
        <f t="shared" ca="1" si="4"/>
        <v/>
      </c>
      <c r="D26" s="15" t="str">
        <f t="shared" ca="1" si="5"/>
        <v/>
      </c>
      <c r="E26" s="15" t="str">
        <f ca="1">IFERROR(YEAR(Tableau427[[#This Row],[Date]])&amp;"/"&amp;TEXT(Tableau427[[#This Row],[Date]],"mmmm"),"")</f>
        <v/>
      </c>
      <c r="F26" s="100">
        <f t="shared" ca="1" si="6"/>
        <v>0</v>
      </c>
      <c r="G26" s="15">
        <f>Tableau427[[#This Row],[/]]+Tableau427[[#This Row],[X]]</f>
        <v>0</v>
      </c>
      <c r="H26" s="15">
        <f t="shared" si="7"/>
        <v>0</v>
      </c>
      <c r="I26" s="15">
        <f t="shared" si="8"/>
        <v>0</v>
      </c>
      <c r="J26" s="15">
        <f t="shared" si="9"/>
        <v>0</v>
      </c>
      <c r="K26" s="15">
        <f t="shared" si="10"/>
        <v>0</v>
      </c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27"/>
      <c r="AR26" s="7">
        <f>IFERROR(IF(Tableau849[N° employer]="","",AR25+1),"")</f>
        <v>13</v>
      </c>
      <c r="AS26" s="7">
        <f>Mars!B26</f>
        <v>0</v>
      </c>
      <c r="AT26" s="17" t="str">
        <f t="shared" ca="1" si="11"/>
        <v/>
      </c>
      <c r="AU26" s="18" t="str">
        <f t="shared" ca="1" si="12"/>
        <v/>
      </c>
      <c r="AV26" s="19" t="str">
        <f ca="1">IFERROR(YEAR(Tableau849[Date de paiement])&amp;"/"&amp;TEXT(Tableau849[Date de paiement],"mmmm"),"")</f>
        <v/>
      </c>
      <c r="AW26" s="20" t="str">
        <f t="shared" ca="1" si="13"/>
        <v/>
      </c>
      <c r="AX26" s="19" t="str">
        <f ca="1">IFERROR(IF(OFFSET($AS26,-1,0)=$AS26,OFFSET(AX26,-1,0),INDEX(Mois_Mars_Totale,MATCH($AS26,Tableau427[N°],0))),"")</f>
        <v/>
      </c>
      <c r="AY26" s="21" t="str">
        <f ca="1">IFERROR(SUM(Tableau849[Montant Journée]*Tableau849[Journée travaillée]),"")</f>
        <v/>
      </c>
      <c r="AZ26" s="21">
        <f t="shared" ca="1" si="14"/>
        <v>0</v>
      </c>
      <c r="BA26" s="28"/>
      <c r="BB26" s="25">
        <f ca="1">SUM(Tableau849[[#This Row],[Total mensuel]],-Tableau849[[#This Row],[Acompte versé]],-Tableau849[[#This Row],[Salaire]])</f>
        <v>0</v>
      </c>
      <c r="BC26" s="51">
        <f ca="1">SUMPRODUCT(Tableau84[TOTAL]*(Tableau84[Nom employer]=AT26)*((Tableau84[Paiement du mois]="2018/février")))</f>
        <v>0</v>
      </c>
      <c r="BD26" s="26">
        <f ca="1">IFERROR(SUM(Tableau849[[#This Row],[Restant dû]]-Tableau849[[#This Row],[Restant du mois dernier]]),"")</f>
        <v>0</v>
      </c>
    </row>
    <row r="27" spans="1:56" ht="20.149999999999999" customHeight="1" x14ac:dyDescent="0.35">
      <c r="A27" s="6" t="str">
        <f>IFERROR(IF(Tableau427[N°]="","",A26+1),"")</f>
        <v/>
      </c>
      <c r="B27" s="30"/>
      <c r="C27" s="16" t="str">
        <f t="shared" ca="1" si="4"/>
        <v/>
      </c>
      <c r="D27" s="15" t="str">
        <f t="shared" ca="1" si="5"/>
        <v/>
      </c>
      <c r="E27" s="15" t="str">
        <f ca="1">IFERROR(YEAR(Tableau427[[#This Row],[Date]])&amp;"/"&amp;TEXT(Tableau427[[#This Row],[Date]],"mmmm"),"")</f>
        <v/>
      </c>
      <c r="F27" s="100">
        <f t="shared" ca="1" si="6"/>
        <v>0</v>
      </c>
      <c r="G27" s="15">
        <f>Tableau427[[#This Row],[/]]+Tableau427[[#This Row],[X]]</f>
        <v>0</v>
      </c>
      <c r="H27" s="15">
        <f t="shared" si="7"/>
        <v>0</v>
      </c>
      <c r="I27" s="15">
        <f t="shared" si="8"/>
        <v>0</v>
      </c>
      <c r="J27" s="15">
        <f t="shared" si="9"/>
        <v>0</v>
      </c>
      <c r="K27" s="15">
        <f t="shared" si="10"/>
        <v>0</v>
      </c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27"/>
      <c r="AR27" s="7">
        <f>IFERROR(IF(Tableau849[N° employer]="","",AR26+1),"")</f>
        <v>14</v>
      </c>
      <c r="AS27" s="7">
        <f>Mars!B27</f>
        <v>0</v>
      </c>
      <c r="AT27" s="17" t="str">
        <f t="shared" ca="1" si="11"/>
        <v/>
      </c>
      <c r="AU27" s="18" t="str">
        <f t="shared" ca="1" si="12"/>
        <v/>
      </c>
      <c r="AV27" s="19" t="str">
        <f ca="1">IFERROR(YEAR(Tableau849[Date de paiement])&amp;"/"&amp;TEXT(Tableau849[Date de paiement],"mmmm"),"")</f>
        <v/>
      </c>
      <c r="AW27" s="20" t="str">
        <f t="shared" ca="1" si="13"/>
        <v/>
      </c>
      <c r="AX27" s="19" t="str">
        <f ca="1">IFERROR(IF(OFFSET($AS27,-1,0)=$AS27,OFFSET(AX27,-1,0),INDEX(Mois_Mars_Totale,MATCH($AS27,Tableau427[N°],0))),"")</f>
        <v/>
      </c>
      <c r="AY27" s="21" t="str">
        <f ca="1">IFERROR(SUM(Tableau849[Montant Journée]*Tableau849[Journée travaillée]),"")</f>
        <v/>
      </c>
      <c r="AZ27" s="21">
        <f t="shared" ca="1" si="14"/>
        <v>0</v>
      </c>
      <c r="BA27" s="28"/>
      <c r="BB27" s="25">
        <f ca="1">SUM(Tableau849[[#This Row],[Total mensuel]],-Tableau849[[#This Row],[Acompte versé]],-Tableau849[[#This Row],[Salaire]])</f>
        <v>0</v>
      </c>
      <c r="BC27" s="51">
        <f ca="1">SUMPRODUCT(Tableau84[TOTAL]*(Tableau84[Nom employer]=AT27)*((Tableau84[Paiement du mois]="2018/février")))</f>
        <v>0</v>
      </c>
      <c r="BD27" s="26">
        <f ca="1">IFERROR(SUM(Tableau849[[#This Row],[Restant dû]]-Tableau849[[#This Row],[Restant du mois dernier]]),"")</f>
        <v>0</v>
      </c>
    </row>
    <row r="28" spans="1:56" ht="20.149999999999999" customHeight="1" x14ac:dyDescent="0.35">
      <c r="A28" s="6" t="str">
        <f>IFERROR(IF(Tableau427[N°]="","",A27+1),"")</f>
        <v/>
      </c>
      <c r="B28" s="30"/>
      <c r="C28" s="16" t="str">
        <f t="shared" ca="1" si="4"/>
        <v/>
      </c>
      <c r="D28" s="15" t="str">
        <f t="shared" ca="1" si="5"/>
        <v/>
      </c>
      <c r="E28" s="15" t="str">
        <f ca="1">IFERROR(YEAR(Tableau427[[#This Row],[Date]])&amp;"/"&amp;TEXT(Tableau427[[#This Row],[Date]],"mmmm"),"")</f>
        <v/>
      </c>
      <c r="F28" s="100">
        <f t="shared" ca="1" si="6"/>
        <v>0</v>
      </c>
      <c r="G28" s="15">
        <f>Tableau427[[#This Row],[/]]+Tableau427[[#This Row],[X]]</f>
        <v>0</v>
      </c>
      <c r="H28" s="15">
        <f t="shared" si="7"/>
        <v>0</v>
      </c>
      <c r="I28" s="15">
        <f t="shared" si="8"/>
        <v>0</v>
      </c>
      <c r="J28" s="15">
        <f t="shared" si="9"/>
        <v>0</v>
      </c>
      <c r="K28" s="15">
        <f t="shared" si="10"/>
        <v>0</v>
      </c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27"/>
      <c r="AR28" s="7">
        <f>IFERROR(IF(Tableau849[N° employer]="","",AR27+1),"")</f>
        <v>15</v>
      </c>
      <c r="AS28" s="7">
        <f>Mars!B28</f>
        <v>0</v>
      </c>
      <c r="AT28" s="17" t="str">
        <f t="shared" ca="1" si="11"/>
        <v/>
      </c>
      <c r="AU28" s="18" t="str">
        <f t="shared" ca="1" si="12"/>
        <v/>
      </c>
      <c r="AV28" s="19" t="str">
        <f ca="1">IFERROR(YEAR(Tableau849[Date de paiement])&amp;"/"&amp;TEXT(Tableau849[Date de paiement],"mmmm"),"")</f>
        <v/>
      </c>
      <c r="AW28" s="20" t="str">
        <f t="shared" ca="1" si="13"/>
        <v/>
      </c>
      <c r="AX28" s="19" t="str">
        <f ca="1">IFERROR(IF(OFFSET($AS28,-1,0)=$AS28,OFFSET(AX28,-1,0),INDEX(Mois_Mars_Totale,MATCH($AS28,Tableau427[N°],0))),"")</f>
        <v/>
      </c>
      <c r="AY28" s="21" t="str">
        <f ca="1">IFERROR(SUM(Tableau849[Montant Journée]*Tableau849[Journée travaillée]),"")</f>
        <v/>
      </c>
      <c r="AZ28" s="21">
        <f t="shared" ca="1" si="14"/>
        <v>0</v>
      </c>
      <c r="BA28" s="28"/>
      <c r="BB28" s="25">
        <f ca="1">SUM(Tableau849[[#This Row],[Total mensuel]],-Tableau849[[#This Row],[Acompte versé]],-Tableau849[[#This Row],[Salaire]])</f>
        <v>0</v>
      </c>
      <c r="BC28" s="51">
        <f ca="1">SUMPRODUCT(Tableau84[TOTAL]*(Tableau84[Nom employer]=AT28)*((Tableau84[Paiement du mois]="2018/février")))</f>
        <v>0</v>
      </c>
      <c r="BD28" s="26">
        <f ca="1">IFERROR(SUM(Tableau849[[#This Row],[Restant dû]]-Tableau849[[#This Row],[Restant du mois dernier]]),"")</f>
        <v>0</v>
      </c>
    </row>
    <row r="29" spans="1:56" ht="20.149999999999999" customHeight="1" x14ac:dyDescent="0.35">
      <c r="A29" s="6" t="str">
        <f>IFERROR(IF(Tableau427[N°]="","",A28+1),"")</f>
        <v/>
      </c>
      <c r="B29" s="30"/>
      <c r="C29" s="16" t="str">
        <f t="shared" ca="1" si="4"/>
        <v/>
      </c>
      <c r="D29" s="15" t="str">
        <f t="shared" ca="1" si="5"/>
        <v/>
      </c>
      <c r="E29" s="15" t="str">
        <f ca="1">IFERROR(YEAR(Tableau427[[#This Row],[Date]])&amp;"/"&amp;TEXT(Tableau427[[#This Row],[Date]],"mmmm"),"")</f>
        <v/>
      </c>
      <c r="F29" s="100">
        <f t="shared" ca="1" si="6"/>
        <v>0</v>
      </c>
      <c r="G29" s="15">
        <f>Tableau427[[#This Row],[/]]+Tableau427[[#This Row],[X]]</f>
        <v>0</v>
      </c>
      <c r="H29" s="15">
        <f t="shared" si="7"/>
        <v>0</v>
      </c>
      <c r="I29" s="15">
        <f t="shared" si="8"/>
        <v>0</v>
      </c>
      <c r="J29" s="15">
        <f t="shared" si="9"/>
        <v>0</v>
      </c>
      <c r="K29" s="15">
        <f t="shared" si="10"/>
        <v>0</v>
      </c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27"/>
      <c r="AR29" s="7">
        <f>IFERROR(IF(Tableau849[N° employer]="","",AR28+1),"")</f>
        <v>16</v>
      </c>
      <c r="AS29" s="7">
        <f>Mars!B29</f>
        <v>0</v>
      </c>
      <c r="AT29" s="17" t="str">
        <f t="shared" ca="1" si="11"/>
        <v/>
      </c>
      <c r="AU29" s="18" t="str">
        <f t="shared" ca="1" si="12"/>
        <v/>
      </c>
      <c r="AV29" s="19" t="str">
        <f ca="1">IFERROR(YEAR(Tableau849[Date de paiement])&amp;"/"&amp;TEXT(Tableau849[Date de paiement],"mmmm"),"")</f>
        <v/>
      </c>
      <c r="AW29" s="20" t="str">
        <f t="shared" ca="1" si="13"/>
        <v/>
      </c>
      <c r="AX29" s="19" t="str">
        <f ca="1">IFERROR(IF(OFFSET($AS29,-1,0)=$AS29,OFFSET(AX29,-1,0),INDEX(Mois_Mars_Totale,MATCH($AS29,Tableau427[N°],0))),"")</f>
        <v/>
      </c>
      <c r="AY29" s="21" t="str">
        <f ca="1">IFERROR(SUM(Tableau849[Montant Journée]*Tableau849[Journée travaillée]),"")</f>
        <v/>
      </c>
      <c r="AZ29" s="21">
        <f t="shared" ca="1" si="14"/>
        <v>0</v>
      </c>
      <c r="BA29" s="28"/>
      <c r="BB29" s="25">
        <f ca="1">SUM(Tableau849[[#This Row],[Total mensuel]],-Tableau849[[#This Row],[Acompte versé]],-Tableau849[[#This Row],[Salaire]])</f>
        <v>0</v>
      </c>
      <c r="BC29" s="51">
        <f ca="1">SUMPRODUCT(Tableau84[TOTAL]*(Tableau84[Nom employer]=AT29)*((Tableau84[Paiement du mois]="2018/février")))</f>
        <v>0</v>
      </c>
      <c r="BD29" s="26">
        <f ca="1">IFERROR(SUM(Tableau849[[#This Row],[Restant dû]]-Tableau849[[#This Row],[Restant du mois dernier]]),"")</f>
        <v>0</v>
      </c>
    </row>
    <row r="30" spans="1:56" ht="20.149999999999999" customHeight="1" x14ac:dyDescent="0.35">
      <c r="A30" s="6" t="str">
        <f>IFERROR(IF(Tableau427[N°]="","",A29+1),"")</f>
        <v/>
      </c>
      <c r="B30" s="30"/>
      <c r="C30" s="16" t="str">
        <f t="shared" ca="1" si="4"/>
        <v/>
      </c>
      <c r="D30" s="15" t="str">
        <f t="shared" ca="1" si="5"/>
        <v/>
      </c>
      <c r="E30" s="15" t="str">
        <f ca="1">IFERROR(YEAR(Tableau427[[#This Row],[Date]])&amp;"/"&amp;TEXT(Tableau427[[#This Row],[Date]],"mmmm"),"")</f>
        <v/>
      </c>
      <c r="F30" s="100">
        <f t="shared" ca="1" si="6"/>
        <v>0</v>
      </c>
      <c r="G30" s="15">
        <f>Tableau427[[#This Row],[/]]+Tableau427[[#This Row],[X]]</f>
        <v>0</v>
      </c>
      <c r="H30" s="15">
        <f t="shared" si="7"/>
        <v>0</v>
      </c>
      <c r="I30" s="15">
        <f t="shared" si="8"/>
        <v>0</v>
      </c>
      <c r="J30" s="15">
        <f t="shared" si="9"/>
        <v>0</v>
      </c>
      <c r="K30" s="15">
        <f t="shared" si="10"/>
        <v>0</v>
      </c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27"/>
      <c r="AR30" s="7">
        <f>IFERROR(IF(Tableau849[N° employer]="","",AR29+1),"")</f>
        <v>17</v>
      </c>
      <c r="AS30" s="7">
        <f>Mars!B30</f>
        <v>0</v>
      </c>
      <c r="AT30" s="17" t="str">
        <f t="shared" ca="1" si="11"/>
        <v/>
      </c>
      <c r="AU30" s="18" t="str">
        <f t="shared" ca="1" si="12"/>
        <v/>
      </c>
      <c r="AV30" s="19" t="str">
        <f ca="1">IFERROR(YEAR(Tableau849[Date de paiement])&amp;"/"&amp;TEXT(Tableau849[Date de paiement],"mmmm"),"")</f>
        <v/>
      </c>
      <c r="AW30" s="20" t="str">
        <f t="shared" ca="1" si="13"/>
        <v/>
      </c>
      <c r="AX30" s="19" t="str">
        <f ca="1">IFERROR(IF(OFFSET($AS30,-1,0)=$AS30,OFFSET(AX30,-1,0),INDEX(Mois_Mars_Totale,MATCH($AS30,Tableau427[N°],0))),"")</f>
        <v/>
      </c>
      <c r="AY30" s="21" t="str">
        <f ca="1">IFERROR(SUM(Tableau849[Montant Journée]*Tableau849[Journée travaillée]),"")</f>
        <v/>
      </c>
      <c r="AZ30" s="21">
        <f t="shared" ca="1" si="14"/>
        <v>0</v>
      </c>
      <c r="BA30" s="28"/>
      <c r="BB30" s="25">
        <f ca="1">SUM(Tableau849[[#This Row],[Total mensuel]],-Tableau849[[#This Row],[Acompte versé]],-Tableau849[[#This Row],[Salaire]])</f>
        <v>0</v>
      </c>
      <c r="BC30" s="51">
        <f ca="1">SUMPRODUCT(Tableau84[TOTAL]*(Tableau84[Nom employer]=AT30)*((Tableau84[Paiement du mois]="2018/février")))</f>
        <v>0</v>
      </c>
      <c r="BD30" s="26">
        <f ca="1">IFERROR(SUM(Tableau849[[#This Row],[Restant dû]]-Tableau849[[#This Row],[Restant du mois dernier]]),"")</f>
        <v>0</v>
      </c>
    </row>
    <row r="31" spans="1:56" ht="20.149999999999999" customHeight="1" x14ac:dyDescent="0.35">
      <c r="A31" s="6" t="str">
        <f>IFERROR(IF(Tableau427[N°]="","",A30+1),"")</f>
        <v/>
      </c>
      <c r="B31" s="30"/>
      <c r="C31" s="16" t="str">
        <f t="shared" ca="1" si="4"/>
        <v/>
      </c>
      <c r="D31" s="15" t="str">
        <f t="shared" ca="1" si="5"/>
        <v/>
      </c>
      <c r="E31" s="15" t="str">
        <f ca="1">IFERROR(YEAR(Tableau427[[#This Row],[Date]])&amp;"/"&amp;TEXT(Tableau427[[#This Row],[Date]],"mmmm"),"")</f>
        <v/>
      </c>
      <c r="F31" s="100">
        <f t="shared" ca="1" si="6"/>
        <v>0</v>
      </c>
      <c r="G31" s="15">
        <f>Tableau427[[#This Row],[/]]+Tableau427[[#This Row],[X]]</f>
        <v>0</v>
      </c>
      <c r="H31" s="15">
        <f t="shared" si="7"/>
        <v>0</v>
      </c>
      <c r="I31" s="15">
        <f t="shared" si="8"/>
        <v>0</v>
      </c>
      <c r="J31" s="15">
        <f t="shared" si="9"/>
        <v>0</v>
      </c>
      <c r="K31" s="15">
        <f t="shared" si="10"/>
        <v>0</v>
      </c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27"/>
      <c r="AR31" s="7">
        <f>IFERROR(IF(Tableau849[N° employer]="","",AR30+1),"")</f>
        <v>18</v>
      </c>
      <c r="AS31" s="7">
        <f>Mars!B31</f>
        <v>0</v>
      </c>
      <c r="AT31" s="17" t="str">
        <f t="shared" ca="1" si="11"/>
        <v/>
      </c>
      <c r="AU31" s="18" t="str">
        <f t="shared" ca="1" si="12"/>
        <v/>
      </c>
      <c r="AV31" s="19" t="str">
        <f ca="1">IFERROR(YEAR(Tableau849[Date de paiement])&amp;"/"&amp;TEXT(Tableau849[Date de paiement],"mmmm"),"")</f>
        <v/>
      </c>
      <c r="AW31" s="20" t="str">
        <f t="shared" ca="1" si="13"/>
        <v/>
      </c>
      <c r="AX31" s="19" t="str">
        <f ca="1">IFERROR(IF(OFFSET($AS31,-1,0)=$AS31,OFFSET(AX31,-1,0),INDEX(Mois_Mars_Totale,MATCH($AS31,Tableau427[N°],0))),"")</f>
        <v/>
      </c>
      <c r="AY31" s="21" t="str">
        <f ca="1">IFERROR(SUM(Tableau849[Montant Journée]*Tableau849[Journée travaillée]),"")</f>
        <v/>
      </c>
      <c r="AZ31" s="21">
        <f t="shared" ca="1" si="14"/>
        <v>0</v>
      </c>
      <c r="BA31" s="28"/>
      <c r="BB31" s="25">
        <f ca="1">SUM(Tableau849[[#This Row],[Total mensuel]],-Tableau849[[#This Row],[Acompte versé]],-Tableau849[[#This Row],[Salaire]])</f>
        <v>0</v>
      </c>
      <c r="BC31" s="51">
        <f ca="1">SUMPRODUCT(Tableau84[TOTAL]*(Tableau84[Nom employer]=AT31)*((Tableau84[Paiement du mois]="2018/février")))</f>
        <v>0</v>
      </c>
      <c r="BD31" s="26">
        <f ca="1">IFERROR(SUM(Tableau849[[#This Row],[Restant dû]]-Tableau849[[#This Row],[Restant du mois dernier]]),"")</f>
        <v>0</v>
      </c>
    </row>
    <row r="32" spans="1:56" ht="20.149999999999999" customHeight="1" x14ac:dyDescent="0.35">
      <c r="A32" s="6" t="str">
        <f>IFERROR(IF(Tableau427[N°]="","",A31+1),"")</f>
        <v/>
      </c>
      <c r="B32" s="30"/>
      <c r="C32" s="16" t="str">
        <f t="shared" ca="1" si="4"/>
        <v/>
      </c>
      <c r="D32" s="15" t="str">
        <f t="shared" ca="1" si="5"/>
        <v/>
      </c>
      <c r="E32" s="15" t="str">
        <f ca="1">IFERROR(YEAR(Tableau427[[#This Row],[Date]])&amp;"/"&amp;TEXT(Tableau427[[#This Row],[Date]],"mmmm"),"")</f>
        <v/>
      </c>
      <c r="F32" s="100">
        <f t="shared" ca="1" si="6"/>
        <v>0</v>
      </c>
      <c r="G32" s="15">
        <f>Tableau427[[#This Row],[/]]+Tableau427[[#This Row],[X]]</f>
        <v>0</v>
      </c>
      <c r="H32" s="15">
        <f t="shared" si="7"/>
        <v>0</v>
      </c>
      <c r="I32" s="15">
        <f t="shared" si="8"/>
        <v>0</v>
      </c>
      <c r="J32" s="15">
        <f t="shared" si="9"/>
        <v>0</v>
      </c>
      <c r="K32" s="15">
        <f t="shared" si="10"/>
        <v>0</v>
      </c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27"/>
      <c r="AR32" s="7">
        <f>IFERROR(IF(Tableau849[N° employer]="","",AR31+1),"")</f>
        <v>19</v>
      </c>
      <c r="AS32" s="7">
        <f>Mars!B32</f>
        <v>0</v>
      </c>
      <c r="AT32" s="17" t="str">
        <f t="shared" ca="1" si="11"/>
        <v/>
      </c>
      <c r="AU32" s="18" t="str">
        <f t="shared" ca="1" si="12"/>
        <v/>
      </c>
      <c r="AV32" s="19" t="str">
        <f ca="1">IFERROR(YEAR(Tableau849[Date de paiement])&amp;"/"&amp;TEXT(Tableau849[Date de paiement],"mmmm"),"")</f>
        <v/>
      </c>
      <c r="AW32" s="20" t="str">
        <f t="shared" ca="1" si="13"/>
        <v/>
      </c>
      <c r="AX32" s="19" t="str">
        <f ca="1">IFERROR(IF(OFFSET($AS32,-1,0)=$AS32,OFFSET(AX32,-1,0),INDEX(Mois_Mars_Totale,MATCH($AS32,Tableau427[N°],0))),"")</f>
        <v/>
      </c>
      <c r="AY32" s="21" t="str">
        <f ca="1">IFERROR(SUM(Tableau849[Montant Journée]*Tableau849[Journée travaillée]),"")</f>
        <v/>
      </c>
      <c r="AZ32" s="21">
        <f t="shared" ca="1" si="14"/>
        <v>0</v>
      </c>
      <c r="BA32" s="28"/>
      <c r="BB32" s="25">
        <f ca="1">SUM(Tableau849[[#This Row],[Total mensuel]],-Tableau849[[#This Row],[Acompte versé]],-Tableau849[[#This Row],[Salaire]])</f>
        <v>0</v>
      </c>
      <c r="BC32" s="51">
        <f ca="1">SUMPRODUCT(Tableau84[TOTAL]*(Tableau84[Nom employer]=AT32)*((Tableau84[Paiement du mois]="2018/février")))</f>
        <v>0</v>
      </c>
      <c r="BD32" s="26">
        <f ca="1">IFERROR(SUM(Tableau849[[#This Row],[Restant dû]]-Tableau849[[#This Row],[Restant du mois dernier]]),"")</f>
        <v>0</v>
      </c>
    </row>
    <row r="33" spans="1:56" ht="20.149999999999999" customHeight="1" x14ac:dyDescent="0.35">
      <c r="A33" s="6" t="str">
        <f>IFERROR(IF(Tableau427[N°]="","",A32+1),"")</f>
        <v/>
      </c>
      <c r="B33" s="30"/>
      <c r="C33" s="16" t="str">
        <f t="shared" ca="1" si="4"/>
        <v/>
      </c>
      <c r="D33" s="15" t="str">
        <f t="shared" ca="1" si="5"/>
        <v/>
      </c>
      <c r="E33" s="15" t="str">
        <f ca="1">IFERROR(YEAR(Tableau427[[#This Row],[Date]])&amp;"/"&amp;TEXT(Tableau427[[#This Row],[Date]],"mmmm"),"")</f>
        <v/>
      </c>
      <c r="F33" s="100">
        <f t="shared" ca="1" si="6"/>
        <v>0</v>
      </c>
      <c r="G33" s="15">
        <f>Tableau427[[#This Row],[/]]+Tableau427[[#This Row],[X]]</f>
        <v>0</v>
      </c>
      <c r="H33" s="15">
        <f t="shared" si="7"/>
        <v>0</v>
      </c>
      <c r="I33" s="15">
        <f t="shared" si="8"/>
        <v>0</v>
      </c>
      <c r="J33" s="15">
        <f t="shared" si="9"/>
        <v>0</v>
      </c>
      <c r="K33" s="15">
        <f t="shared" si="10"/>
        <v>0</v>
      </c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27"/>
      <c r="AR33" s="7">
        <f>IFERROR(IF(Tableau849[N° employer]="","",AR32+1),"")</f>
        <v>20</v>
      </c>
      <c r="AS33" s="7">
        <f>Mars!B33</f>
        <v>0</v>
      </c>
      <c r="AT33" s="17" t="str">
        <f t="shared" ca="1" si="11"/>
        <v/>
      </c>
      <c r="AU33" s="18" t="str">
        <f t="shared" ca="1" si="12"/>
        <v/>
      </c>
      <c r="AV33" s="19" t="str">
        <f ca="1">IFERROR(YEAR(Tableau849[Date de paiement])&amp;"/"&amp;TEXT(Tableau849[Date de paiement],"mmmm"),"")</f>
        <v/>
      </c>
      <c r="AW33" s="20" t="str">
        <f t="shared" ca="1" si="13"/>
        <v/>
      </c>
      <c r="AX33" s="19" t="str">
        <f ca="1">IFERROR(IF(OFFSET($AS33,-1,0)=$AS33,OFFSET(AX33,-1,0),INDEX(Mois_Mars_Totale,MATCH($AS33,Tableau427[N°],0))),"")</f>
        <v/>
      </c>
      <c r="AY33" s="21" t="str">
        <f ca="1">IFERROR(SUM(Tableau849[Montant Journée]*Tableau849[Journée travaillée]),"")</f>
        <v/>
      </c>
      <c r="AZ33" s="21">
        <f t="shared" ca="1" si="14"/>
        <v>0</v>
      </c>
      <c r="BA33" s="28"/>
      <c r="BB33" s="25">
        <f ca="1">SUM(Tableau849[[#This Row],[Total mensuel]],-Tableau849[[#This Row],[Acompte versé]],-Tableau849[[#This Row],[Salaire]])</f>
        <v>0</v>
      </c>
      <c r="BC33" s="51">
        <f ca="1">SUMPRODUCT(Tableau84[TOTAL]*(Tableau84[Nom employer]=AT33)*((Tableau84[Paiement du mois]="2018/février")))</f>
        <v>0</v>
      </c>
      <c r="BD33" s="26">
        <f ca="1">IFERROR(SUM(Tableau849[[#This Row],[Restant dû]]-Tableau849[[#This Row],[Restant du mois dernier]]),"")</f>
        <v>0</v>
      </c>
    </row>
    <row r="34" spans="1:56" ht="20.149999999999999" customHeight="1" x14ac:dyDescent="0.35">
      <c r="A34" s="6" t="str">
        <f>IFERROR(IF(Tableau427[N°]="","",A33+1),"")</f>
        <v/>
      </c>
      <c r="B34" s="30"/>
      <c r="C34" s="16" t="str">
        <f t="shared" ca="1" si="4"/>
        <v/>
      </c>
      <c r="D34" s="15" t="str">
        <f t="shared" ca="1" si="5"/>
        <v/>
      </c>
      <c r="E34" s="15" t="str">
        <f ca="1">IFERROR(YEAR(Tableau427[[#This Row],[Date]])&amp;"/"&amp;TEXT(Tableau427[[#This Row],[Date]],"mmmm"),"")</f>
        <v/>
      </c>
      <c r="F34" s="100">
        <f t="shared" ca="1" si="6"/>
        <v>0</v>
      </c>
      <c r="G34" s="15">
        <f>Tableau427[[#This Row],[/]]+Tableau427[[#This Row],[X]]</f>
        <v>0</v>
      </c>
      <c r="H34" s="15">
        <f t="shared" si="7"/>
        <v>0</v>
      </c>
      <c r="I34" s="15">
        <f t="shared" si="8"/>
        <v>0</v>
      </c>
      <c r="J34" s="15">
        <f t="shared" si="9"/>
        <v>0</v>
      </c>
      <c r="K34" s="15">
        <f t="shared" si="10"/>
        <v>0</v>
      </c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27"/>
      <c r="AR34" s="7">
        <f>IFERROR(IF(Tableau849[N° employer]="","",AR33+1),"")</f>
        <v>21</v>
      </c>
      <c r="AS34" s="7">
        <f>Mars!B34</f>
        <v>0</v>
      </c>
      <c r="AT34" s="17" t="str">
        <f t="shared" ca="1" si="11"/>
        <v/>
      </c>
      <c r="AU34" s="18" t="str">
        <f t="shared" ca="1" si="12"/>
        <v/>
      </c>
      <c r="AV34" s="19" t="str">
        <f ca="1">IFERROR(YEAR(Tableau849[Date de paiement])&amp;"/"&amp;TEXT(Tableau849[Date de paiement],"mmmm"),"")</f>
        <v/>
      </c>
      <c r="AW34" s="20" t="str">
        <f t="shared" ca="1" si="13"/>
        <v/>
      </c>
      <c r="AX34" s="19" t="str">
        <f ca="1">IFERROR(IF(OFFSET($AS34,-1,0)=$AS34,OFFSET(AX34,-1,0),INDEX(Mois_Mars_Totale,MATCH($AS34,Tableau427[N°],0))),"")</f>
        <v/>
      </c>
      <c r="AY34" s="21" t="str">
        <f ca="1">IFERROR(SUM(Tableau849[Montant Journée]*Tableau849[Journée travaillée]),"")</f>
        <v/>
      </c>
      <c r="AZ34" s="21">
        <f t="shared" ca="1" si="14"/>
        <v>0</v>
      </c>
      <c r="BA34" s="28"/>
      <c r="BB34" s="25">
        <f ca="1">SUM(Tableau849[[#This Row],[Total mensuel]],-Tableau849[[#This Row],[Acompte versé]],-Tableau849[[#This Row],[Salaire]])</f>
        <v>0</v>
      </c>
      <c r="BC34" s="51">
        <f ca="1">SUMPRODUCT(Tableau84[TOTAL]*(Tableau84[Nom employer]=AT34)*((Tableau84[Paiement du mois]="2018/février")))</f>
        <v>0</v>
      </c>
      <c r="BD34" s="26">
        <f ca="1">IFERROR(SUM(Tableau849[[#This Row],[Restant dû]]-Tableau849[[#This Row],[Restant du mois dernier]]),"")</f>
        <v>0</v>
      </c>
    </row>
    <row r="35" spans="1:56" ht="20.149999999999999" customHeight="1" x14ac:dyDescent="0.35">
      <c r="A35" s="6" t="str">
        <f>IFERROR(IF(Tableau427[N°]="","",A34+1),"")</f>
        <v/>
      </c>
      <c r="B35" s="30"/>
      <c r="C35" s="16" t="str">
        <f t="shared" ca="1" si="4"/>
        <v/>
      </c>
      <c r="D35" s="15" t="str">
        <f t="shared" ca="1" si="5"/>
        <v/>
      </c>
      <c r="E35" s="15" t="str">
        <f ca="1">IFERROR(YEAR(Tableau427[[#This Row],[Date]])&amp;"/"&amp;TEXT(Tableau427[[#This Row],[Date]],"mmmm"),"")</f>
        <v/>
      </c>
      <c r="F35" s="100">
        <f t="shared" ca="1" si="6"/>
        <v>0</v>
      </c>
      <c r="G35" s="15">
        <f>Tableau427[[#This Row],[/]]+Tableau427[[#This Row],[X]]</f>
        <v>0</v>
      </c>
      <c r="H35" s="15">
        <f t="shared" si="7"/>
        <v>0</v>
      </c>
      <c r="I35" s="15">
        <f t="shared" si="8"/>
        <v>0</v>
      </c>
      <c r="J35" s="15">
        <f t="shared" si="9"/>
        <v>0</v>
      </c>
      <c r="K35" s="15">
        <f t="shared" si="10"/>
        <v>0</v>
      </c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27"/>
      <c r="AR35" s="7">
        <f>IFERROR(IF(Tableau849[N° employer]="","",AR34+1),"")</f>
        <v>22</v>
      </c>
      <c r="AS35" s="7">
        <f>Mars!B35</f>
        <v>0</v>
      </c>
      <c r="AT35" s="17" t="str">
        <f t="shared" ca="1" si="11"/>
        <v/>
      </c>
      <c r="AU35" s="18" t="str">
        <f t="shared" ca="1" si="12"/>
        <v/>
      </c>
      <c r="AV35" s="19" t="str">
        <f ca="1">IFERROR(YEAR(Tableau849[Date de paiement])&amp;"/"&amp;TEXT(Tableau849[Date de paiement],"mmmm"),"")</f>
        <v/>
      </c>
      <c r="AW35" s="20" t="str">
        <f t="shared" ca="1" si="13"/>
        <v/>
      </c>
      <c r="AX35" s="19" t="str">
        <f ca="1">IFERROR(IF(OFFSET($AS35,-1,0)=$AS35,OFFSET(AX35,-1,0),INDEX(Mois_Mars_Totale,MATCH($AS35,Tableau427[N°],0))),"")</f>
        <v/>
      </c>
      <c r="AY35" s="21" t="str">
        <f ca="1">IFERROR(SUM(Tableau849[Montant Journée]*Tableau849[Journée travaillée]),"")</f>
        <v/>
      </c>
      <c r="AZ35" s="21">
        <f t="shared" ca="1" si="14"/>
        <v>0</v>
      </c>
      <c r="BA35" s="28"/>
      <c r="BB35" s="25">
        <f ca="1">SUM(Tableau849[[#This Row],[Total mensuel]],-Tableau849[[#This Row],[Acompte versé]],-Tableau849[[#This Row],[Salaire]])</f>
        <v>0</v>
      </c>
      <c r="BC35" s="51">
        <f ca="1">SUMPRODUCT(Tableau84[TOTAL]*(Tableau84[Nom employer]=AT35)*((Tableau84[Paiement du mois]="2018/février")))</f>
        <v>0</v>
      </c>
      <c r="BD35" s="26">
        <f ca="1">IFERROR(SUM(Tableau849[[#This Row],[Restant dû]]-Tableau849[[#This Row],[Restant du mois dernier]]),"")</f>
        <v>0</v>
      </c>
    </row>
    <row r="36" spans="1:56" ht="20.149999999999999" customHeight="1" x14ac:dyDescent="0.35">
      <c r="A36" s="6" t="str">
        <f>IFERROR(IF(Tableau427[N°]="","",A35+1),"")</f>
        <v/>
      </c>
      <c r="B36" s="30"/>
      <c r="C36" s="16" t="str">
        <f t="shared" ca="1" si="4"/>
        <v/>
      </c>
      <c r="D36" s="15" t="str">
        <f t="shared" ca="1" si="5"/>
        <v/>
      </c>
      <c r="E36" s="15" t="str">
        <f ca="1">IFERROR(YEAR(Tableau427[[#This Row],[Date]])&amp;"/"&amp;TEXT(Tableau427[[#This Row],[Date]],"mmmm"),"")</f>
        <v/>
      </c>
      <c r="F36" s="100">
        <f t="shared" ca="1" si="6"/>
        <v>0</v>
      </c>
      <c r="G36" s="15">
        <f>Tableau427[[#This Row],[/]]+Tableau427[[#This Row],[X]]</f>
        <v>0</v>
      </c>
      <c r="H36" s="15">
        <f t="shared" si="7"/>
        <v>0</v>
      </c>
      <c r="I36" s="15">
        <f t="shared" si="8"/>
        <v>0</v>
      </c>
      <c r="J36" s="15">
        <f t="shared" si="9"/>
        <v>0</v>
      </c>
      <c r="K36" s="15">
        <f t="shared" si="10"/>
        <v>0</v>
      </c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27"/>
      <c r="AR36" s="7">
        <f>IFERROR(IF(Tableau849[N° employer]="","",AR35+1),"")</f>
        <v>23</v>
      </c>
      <c r="AS36" s="7">
        <f>Mars!B36</f>
        <v>0</v>
      </c>
      <c r="AT36" s="17" t="str">
        <f t="shared" ca="1" si="11"/>
        <v/>
      </c>
      <c r="AU36" s="18" t="str">
        <f t="shared" ca="1" si="12"/>
        <v/>
      </c>
      <c r="AV36" s="19" t="str">
        <f ca="1">IFERROR(YEAR(Tableau849[Date de paiement])&amp;"/"&amp;TEXT(Tableau849[Date de paiement],"mmmm"),"")</f>
        <v/>
      </c>
      <c r="AW36" s="20" t="str">
        <f t="shared" ca="1" si="13"/>
        <v/>
      </c>
      <c r="AX36" s="19" t="str">
        <f ca="1">IFERROR(IF(OFFSET($AS36,-1,0)=$AS36,OFFSET(AX36,-1,0),INDEX(Mois_Mars_Totale,MATCH($AS36,Tableau427[N°],0))),"")</f>
        <v/>
      </c>
      <c r="AY36" s="21" t="str">
        <f ca="1">IFERROR(SUM(Tableau849[Montant Journée]*Tableau849[Journée travaillée]),"")</f>
        <v/>
      </c>
      <c r="AZ36" s="21">
        <f t="shared" ca="1" si="14"/>
        <v>0</v>
      </c>
      <c r="BA36" s="28"/>
      <c r="BB36" s="25">
        <f ca="1">SUM(Tableau849[[#This Row],[Total mensuel]],-Tableau849[[#This Row],[Acompte versé]],-Tableau849[[#This Row],[Salaire]])</f>
        <v>0</v>
      </c>
      <c r="BC36" s="51">
        <f ca="1">SUMPRODUCT(Tableau84[TOTAL]*(Tableau84[Nom employer]=AT36)*((Tableau84[Paiement du mois]="2018/février")))</f>
        <v>0</v>
      </c>
      <c r="BD36" s="26">
        <f ca="1">IFERROR(SUM(Tableau849[[#This Row],[Restant dû]]-Tableau849[[#This Row],[Restant du mois dernier]]),"")</f>
        <v>0</v>
      </c>
    </row>
    <row r="37" spans="1:56" ht="20.149999999999999" customHeight="1" x14ac:dyDescent="0.35">
      <c r="A37" s="6" t="str">
        <f>IFERROR(IF(Tableau427[N°]="","",A36+1),"")</f>
        <v/>
      </c>
      <c r="B37" s="30"/>
      <c r="C37" s="16" t="str">
        <f t="shared" ca="1" si="4"/>
        <v/>
      </c>
      <c r="D37" s="15" t="str">
        <f t="shared" ca="1" si="5"/>
        <v/>
      </c>
      <c r="E37" s="15" t="str">
        <f ca="1">IFERROR(YEAR(Tableau427[[#This Row],[Date]])&amp;"/"&amp;TEXT(Tableau427[[#This Row],[Date]],"mmmm"),"")</f>
        <v/>
      </c>
      <c r="F37" s="100">
        <f t="shared" ca="1" si="6"/>
        <v>0</v>
      </c>
      <c r="G37" s="15">
        <f>Tableau427[[#This Row],[/]]+Tableau427[[#This Row],[X]]</f>
        <v>0</v>
      </c>
      <c r="H37" s="15">
        <f t="shared" si="7"/>
        <v>0</v>
      </c>
      <c r="I37" s="15">
        <f t="shared" si="8"/>
        <v>0</v>
      </c>
      <c r="J37" s="15">
        <f t="shared" si="9"/>
        <v>0</v>
      </c>
      <c r="K37" s="15">
        <f t="shared" si="10"/>
        <v>0</v>
      </c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27"/>
      <c r="AR37" s="7">
        <f>IFERROR(IF(Tableau849[N° employer]="","",AR36+1),"")</f>
        <v>24</v>
      </c>
      <c r="AS37" s="7">
        <f>Mars!B37</f>
        <v>0</v>
      </c>
      <c r="AT37" s="17" t="str">
        <f t="shared" ca="1" si="11"/>
        <v/>
      </c>
      <c r="AU37" s="18" t="str">
        <f t="shared" ca="1" si="12"/>
        <v/>
      </c>
      <c r="AV37" s="19" t="str">
        <f ca="1">IFERROR(YEAR(Tableau849[Date de paiement])&amp;"/"&amp;TEXT(Tableau849[Date de paiement],"mmmm"),"")</f>
        <v/>
      </c>
      <c r="AW37" s="20" t="str">
        <f t="shared" ca="1" si="13"/>
        <v/>
      </c>
      <c r="AX37" s="19" t="str">
        <f ca="1">IFERROR(IF(OFFSET($AS37,-1,0)=$AS37,OFFSET(AX37,-1,0),INDEX(Mois_Mars_Totale,MATCH($AS37,Tableau427[N°],0))),"")</f>
        <v/>
      </c>
      <c r="AY37" s="21" t="str">
        <f ca="1">IFERROR(SUM(Tableau849[Montant Journée]*Tableau849[Journée travaillée]),"")</f>
        <v/>
      </c>
      <c r="AZ37" s="21">
        <f t="shared" ca="1" si="14"/>
        <v>0</v>
      </c>
      <c r="BA37" s="28"/>
      <c r="BB37" s="25">
        <f ca="1">SUM(Tableau849[[#This Row],[Total mensuel]],-Tableau849[[#This Row],[Acompte versé]],-Tableau849[[#This Row],[Salaire]])</f>
        <v>0</v>
      </c>
      <c r="BC37" s="51">
        <f ca="1">SUMPRODUCT(Tableau84[TOTAL]*(Tableau84[Nom employer]=AT37)*((Tableau84[Paiement du mois]="2018/février")))</f>
        <v>0</v>
      </c>
      <c r="BD37" s="26">
        <f ca="1">IFERROR(SUM(Tableau849[[#This Row],[Restant dû]]-Tableau849[[#This Row],[Restant du mois dernier]]),"")</f>
        <v>0</v>
      </c>
    </row>
    <row r="38" spans="1:56" ht="20.149999999999999" customHeight="1" x14ac:dyDescent="0.35">
      <c r="A38" s="6" t="str">
        <f>IFERROR(IF(Tableau427[N°]="","",A37+1),"")</f>
        <v/>
      </c>
      <c r="B38" s="30"/>
      <c r="C38" s="16" t="str">
        <f t="shared" ca="1" si="4"/>
        <v/>
      </c>
      <c r="D38" s="15" t="str">
        <f t="shared" ca="1" si="5"/>
        <v/>
      </c>
      <c r="E38" s="15" t="str">
        <f ca="1">IFERROR(YEAR(Tableau427[[#This Row],[Date]])&amp;"/"&amp;TEXT(Tableau427[[#This Row],[Date]],"mmmm"),"")</f>
        <v/>
      </c>
      <c r="F38" s="100">
        <f t="shared" ca="1" si="6"/>
        <v>0</v>
      </c>
      <c r="G38" s="15">
        <f>Tableau427[[#This Row],[/]]+Tableau427[[#This Row],[X]]</f>
        <v>0</v>
      </c>
      <c r="H38" s="15">
        <f t="shared" si="7"/>
        <v>0</v>
      </c>
      <c r="I38" s="15">
        <f t="shared" si="8"/>
        <v>0</v>
      </c>
      <c r="J38" s="15">
        <f t="shared" si="9"/>
        <v>0</v>
      </c>
      <c r="K38" s="15">
        <f t="shared" si="10"/>
        <v>0</v>
      </c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27"/>
      <c r="AR38" s="7">
        <f>IFERROR(IF(Tableau849[N° employer]="","",AR37+1),"")</f>
        <v>25</v>
      </c>
      <c r="AS38" s="7">
        <f>Mars!B38</f>
        <v>0</v>
      </c>
      <c r="AT38" s="17" t="str">
        <f t="shared" ca="1" si="11"/>
        <v/>
      </c>
      <c r="AU38" s="18" t="str">
        <f t="shared" ca="1" si="12"/>
        <v/>
      </c>
      <c r="AV38" s="19" t="str">
        <f ca="1">IFERROR(YEAR(Tableau849[Date de paiement])&amp;"/"&amp;TEXT(Tableau849[Date de paiement],"mmmm"),"")</f>
        <v/>
      </c>
      <c r="AW38" s="20" t="str">
        <f t="shared" ca="1" si="13"/>
        <v/>
      </c>
      <c r="AX38" s="19" t="str">
        <f ca="1">IFERROR(IF(OFFSET($AS38,-1,0)=$AS38,OFFSET(AX38,-1,0),INDEX(Mois_Mars_Totale,MATCH($AS38,Tableau427[N°],0))),"")</f>
        <v/>
      </c>
      <c r="AY38" s="21" t="str">
        <f ca="1">IFERROR(SUM(Tableau849[Montant Journée]*Tableau849[Journée travaillée]),"")</f>
        <v/>
      </c>
      <c r="AZ38" s="21">
        <f t="shared" ca="1" si="14"/>
        <v>0</v>
      </c>
      <c r="BA38" s="28"/>
      <c r="BB38" s="25">
        <f ca="1">SUM(Tableau849[[#This Row],[Total mensuel]],-Tableau849[[#This Row],[Acompte versé]],-Tableau849[[#This Row],[Salaire]])</f>
        <v>0</v>
      </c>
      <c r="BC38" s="51">
        <f ca="1">SUMPRODUCT(Tableau84[TOTAL]*(Tableau84[Nom employer]=AT38)*((Tableau84[Paiement du mois]="2018/février")))</f>
        <v>0</v>
      </c>
      <c r="BD38" s="26">
        <f ca="1">IFERROR(SUM(Tableau849[[#This Row],[Restant dû]]-Tableau849[[#This Row],[Restant du mois dernier]]),"")</f>
        <v>0</v>
      </c>
    </row>
    <row r="39" spans="1:56" ht="20.149999999999999" customHeight="1" x14ac:dyDescent="0.35">
      <c r="A39" s="6" t="str">
        <f>IFERROR(IF(Tableau427[N°]="","",A38+1),"")</f>
        <v/>
      </c>
      <c r="B39" s="30"/>
      <c r="C39" s="16" t="str">
        <f t="shared" ca="1" si="4"/>
        <v/>
      </c>
      <c r="D39" s="15" t="str">
        <f t="shared" ca="1" si="5"/>
        <v/>
      </c>
      <c r="E39" s="15" t="str">
        <f ca="1">IFERROR(YEAR(Tableau427[[#This Row],[Date]])&amp;"/"&amp;TEXT(Tableau427[[#This Row],[Date]],"mmmm"),"")</f>
        <v/>
      </c>
      <c r="F39" s="100">
        <f t="shared" ca="1" si="6"/>
        <v>0</v>
      </c>
      <c r="G39" s="15">
        <f>Tableau427[[#This Row],[/]]+Tableau427[[#This Row],[X]]</f>
        <v>0</v>
      </c>
      <c r="H39" s="15">
        <f t="shared" si="7"/>
        <v>0</v>
      </c>
      <c r="I39" s="15">
        <f t="shared" si="8"/>
        <v>0</v>
      </c>
      <c r="J39" s="15">
        <f t="shared" si="9"/>
        <v>0</v>
      </c>
      <c r="K39" s="15">
        <f t="shared" si="10"/>
        <v>0</v>
      </c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27"/>
      <c r="AR39" s="7">
        <f>IFERROR(IF(Tableau849[N° employer]="","",AR38+1),"")</f>
        <v>26</v>
      </c>
      <c r="AS39" s="7">
        <f>Mars!B39</f>
        <v>0</v>
      </c>
      <c r="AT39" s="17" t="str">
        <f t="shared" ca="1" si="11"/>
        <v/>
      </c>
      <c r="AU39" s="18" t="str">
        <f t="shared" ca="1" si="12"/>
        <v/>
      </c>
      <c r="AV39" s="19" t="str">
        <f ca="1">IFERROR(YEAR(Tableau849[Date de paiement])&amp;"/"&amp;TEXT(Tableau849[Date de paiement],"mmmm"),"")</f>
        <v/>
      </c>
      <c r="AW39" s="20" t="str">
        <f t="shared" ca="1" si="13"/>
        <v/>
      </c>
      <c r="AX39" s="19" t="str">
        <f ca="1">IFERROR(IF(OFFSET($AS39,-1,0)=$AS39,OFFSET(AX39,-1,0),INDEX(Mois_Mars_Totale,MATCH($AS39,Tableau427[N°],0))),"")</f>
        <v/>
      </c>
      <c r="AY39" s="21" t="str">
        <f ca="1">IFERROR(SUM(Tableau849[Montant Journée]*Tableau849[Journée travaillée]),"")</f>
        <v/>
      </c>
      <c r="AZ39" s="21">
        <f t="shared" ca="1" si="14"/>
        <v>0</v>
      </c>
      <c r="BA39" s="28"/>
      <c r="BB39" s="25">
        <f ca="1">SUM(Tableau849[[#This Row],[Total mensuel]],-Tableau849[[#This Row],[Acompte versé]],-Tableau849[[#This Row],[Salaire]])</f>
        <v>0</v>
      </c>
      <c r="BC39" s="51">
        <f ca="1">SUMPRODUCT(Tableau84[TOTAL]*(Tableau84[Nom employer]=AT39)*((Tableau84[Paiement du mois]="2018/février")))</f>
        <v>0</v>
      </c>
      <c r="BD39" s="26">
        <f ca="1">IFERROR(SUM(Tableau849[[#This Row],[Restant dû]]-Tableau849[[#This Row],[Restant du mois dernier]]),"")</f>
        <v>0</v>
      </c>
    </row>
    <row r="40" spans="1:56" ht="20.149999999999999" customHeight="1" x14ac:dyDescent="0.35">
      <c r="A40" s="6" t="str">
        <f>IFERROR(IF(Tableau427[N°]="","",A39+1),"")</f>
        <v/>
      </c>
      <c r="B40" s="30"/>
      <c r="C40" s="16" t="str">
        <f t="shared" ca="1" si="4"/>
        <v/>
      </c>
      <c r="D40" s="15" t="str">
        <f t="shared" ca="1" si="5"/>
        <v/>
      </c>
      <c r="E40" s="15" t="str">
        <f ca="1">IFERROR(YEAR(Tableau427[[#This Row],[Date]])&amp;"/"&amp;TEXT(Tableau427[[#This Row],[Date]],"mmmm"),"")</f>
        <v/>
      </c>
      <c r="F40" s="100">
        <f t="shared" ca="1" si="6"/>
        <v>0</v>
      </c>
      <c r="G40" s="15">
        <f>Tableau427[[#This Row],[/]]+Tableau427[[#This Row],[X]]</f>
        <v>0</v>
      </c>
      <c r="H40" s="15">
        <f t="shared" si="7"/>
        <v>0</v>
      </c>
      <c r="I40" s="15">
        <f t="shared" si="8"/>
        <v>0</v>
      </c>
      <c r="J40" s="15">
        <f t="shared" si="9"/>
        <v>0</v>
      </c>
      <c r="K40" s="15">
        <f t="shared" si="10"/>
        <v>0</v>
      </c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27"/>
      <c r="AR40" s="7">
        <f>IFERROR(IF(Tableau849[N° employer]="","",AR39+1),"")</f>
        <v>27</v>
      </c>
      <c r="AS40" s="7">
        <f>Mars!B40</f>
        <v>0</v>
      </c>
      <c r="AT40" s="17" t="str">
        <f t="shared" ca="1" si="11"/>
        <v/>
      </c>
      <c r="AU40" s="18" t="str">
        <f t="shared" ca="1" si="12"/>
        <v/>
      </c>
      <c r="AV40" s="19" t="str">
        <f ca="1">IFERROR(YEAR(Tableau849[Date de paiement])&amp;"/"&amp;TEXT(Tableau849[Date de paiement],"mmmm"),"")</f>
        <v/>
      </c>
      <c r="AW40" s="20" t="str">
        <f t="shared" ca="1" si="13"/>
        <v/>
      </c>
      <c r="AX40" s="19" t="str">
        <f ca="1">IFERROR(IF(OFFSET($AS40,-1,0)=$AS40,OFFSET(AX40,-1,0),INDEX(Mois_Mars_Totale,MATCH($AS40,Tableau427[N°],0))),"")</f>
        <v/>
      </c>
      <c r="AY40" s="21" t="str">
        <f ca="1">IFERROR(SUM(Tableau849[Montant Journée]*Tableau849[Journée travaillée]),"")</f>
        <v/>
      </c>
      <c r="AZ40" s="21">
        <f t="shared" ca="1" si="14"/>
        <v>0</v>
      </c>
      <c r="BA40" s="28"/>
      <c r="BB40" s="25">
        <f ca="1">SUM(Tableau849[[#This Row],[Total mensuel]],-Tableau849[[#This Row],[Acompte versé]],-Tableau849[[#This Row],[Salaire]])</f>
        <v>0</v>
      </c>
      <c r="BC40" s="51">
        <f ca="1">SUMPRODUCT(Tableau84[TOTAL]*(Tableau84[Nom employer]=AT40)*((Tableau84[Paiement du mois]="2018/février")))</f>
        <v>0</v>
      </c>
      <c r="BD40" s="26">
        <f ca="1">IFERROR(SUM(Tableau849[[#This Row],[Restant dû]]-Tableau849[[#This Row],[Restant du mois dernier]]),"")</f>
        <v>0</v>
      </c>
    </row>
    <row r="41" spans="1:56" ht="20.149999999999999" customHeight="1" x14ac:dyDescent="0.35">
      <c r="A41" s="6" t="str">
        <f>IFERROR(IF(Tableau427[N°]="","",A40+1),"")</f>
        <v/>
      </c>
      <c r="B41" s="30"/>
      <c r="C41" s="16" t="str">
        <f t="shared" ca="1" si="4"/>
        <v/>
      </c>
      <c r="D41" s="15" t="str">
        <f t="shared" ca="1" si="5"/>
        <v/>
      </c>
      <c r="E41" s="15" t="str">
        <f ca="1">IFERROR(YEAR(Tableau427[[#This Row],[Date]])&amp;"/"&amp;TEXT(Tableau427[[#This Row],[Date]],"mmmm"),"")</f>
        <v/>
      </c>
      <c r="F41" s="100">
        <f t="shared" ca="1" si="6"/>
        <v>0</v>
      </c>
      <c r="G41" s="15">
        <f>Tableau427[[#This Row],[/]]+Tableau427[[#This Row],[X]]</f>
        <v>0</v>
      </c>
      <c r="H41" s="15">
        <f t="shared" si="7"/>
        <v>0</v>
      </c>
      <c r="I41" s="15">
        <f t="shared" si="8"/>
        <v>0</v>
      </c>
      <c r="J41" s="15">
        <f t="shared" si="9"/>
        <v>0</v>
      </c>
      <c r="K41" s="15">
        <f t="shared" si="10"/>
        <v>0</v>
      </c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27"/>
      <c r="AR41" s="7">
        <f>IFERROR(IF(Tableau849[N° employer]="","",AR40+1),"")</f>
        <v>28</v>
      </c>
      <c r="AS41" s="7">
        <f>Mars!B41</f>
        <v>0</v>
      </c>
      <c r="AT41" s="17" t="str">
        <f t="shared" ca="1" si="11"/>
        <v/>
      </c>
      <c r="AU41" s="18" t="str">
        <f t="shared" ca="1" si="12"/>
        <v/>
      </c>
      <c r="AV41" s="19" t="str">
        <f ca="1">IFERROR(YEAR(Tableau849[Date de paiement])&amp;"/"&amp;TEXT(Tableau849[Date de paiement],"mmmm"),"")</f>
        <v/>
      </c>
      <c r="AW41" s="20" t="str">
        <f t="shared" ca="1" si="13"/>
        <v/>
      </c>
      <c r="AX41" s="19" t="str">
        <f ca="1">IFERROR(IF(OFFSET($AS41,-1,0)=$AS41,OFFSET(AX41,-1,0),INDEX(Mois_Mars_Totale,MATCH($AS41,Tableau427[N°],0))),"")</f>
        <v/>
      </c>
      <c r="AY41" s="21" t="str">
        <f ca="1">IFERROR(SUM(Tableau849[Montant Journée]*Tableau849[Journée travaillée]),"")</f>
        <v/>
      </c>
      <c r="AZ41" s="21">
        <f t="shared" ca="1" si="14"/>
        <v>0</v>
      </c>
      <c r="BA41" s="28"/>
      <c r="BB41" s="25">
        <f ca="1">SUM(Tableau849[[#This Row],[Total mensuel]],-Tableau849[[#This Row],[Acompte versé]],-Tableau849[[#This Row],[Salaire]])</f>
        <v>0</v>
      </c>
      <c r="BC41" s="51">
        <f ca="1">SUMPRODUCT(Tableau84[TOTAL]*(Tableau84[Nom employer]=AT41)*((Tableau84[Paiement du mois]="2018/février")))</f>
        <v>0</v>
      </c>
      <c r="BD41" s="26">
        <f ca="1">IFERROR(SUM(Tableau849[[#This Row],[Restant dû]]-Tableau849[[#This Row],[Restant du mois dernier]]),"")</f>
        <v>0</v>
      </c>
    </row>
    <row r="42" spans="1:56" ht="20.149999999999999" customHeight="1" x14ac:dyDescent="0.35">
      <c r="A42" s="6" t="str">
        <f>IFERROR(IF(Tableau427[N°]="","",A41+1),"")</f>
        <v/>
      </c>
      <c r="B42" s="30"/>
      <c r="C42" s="16" t="str">
        <f t="shared" ca="1" si="4"/>
        <v/>
      </c>
      <c r="D42" s="15" t="str">
        <f t="shared" ca="1" si="5"/>
        <v/>
      </c>
      <c r="E42" s="15" t="str">
        <f ca="1">IFERROR(YEAR(Tableau427[[#This Row],[Date]])&amp;"/"&amp;TEXT(Tableau427[[#This Row],[Date]],"mmmm"),"")</f>
        <v/>
      </c>
      <c r="F42" s="100">
        <f t="shared" ca="1" si="6"/>
        <v>0</v>
      </c>
      <c r="G42" s="15">
        <f>Tableau427[[#This Row],[/]]+Tableau427[[#This Row],[X]]</f>
        <v>0</v>
      </c>
      <c r="H42" s="15">
        <f t="shared" si="7"/>
        <v>0</v>
      </c>
      <c r="I42" s="15">
        <f t="shared" si="8"/>
        <v>0</v>
      </c>
      <c r="J42" s="15">
        <f t="shared" si="9"/>
        <v>0</v>
      </c>
      <c r="K42" s="15">
        <f t="shared" si="10"/>
        <v>0</v>
      </c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27"/>
      <c r="AR42" s="7">
        <f>IFERROR(IF(Tableau849[N° employer]="","",AR41+1),"")</f>
        <v>29</v>
      </c>
      <c r="AS42" s="7">
        <f>Mars!B42</f>
        <v>0</v>
      </c>
      <c r="AT42" s="17" t="str">
        <f t="shared" ca="1" si="11"/>
        <v/>
      </c>
      <c r="AU42" s="18" t="str">
        <f t="shared" ca="1" si="12"/>
        <v/>
      </c>
      <c r="AV42" s="19" t="str">
        <f ca="1">IFERROR(YEAR(Tableau849[Date de paiement])&amp;"/"&amp;TEXT(Tableau849[Date de paiement],"mmmm"),"")</f>
        <v/>
      </c>
      <c r="AW42" s="20" t="str">
        <f t="shared" ca="1" si="13"/>
        <v/>
      </c>
      <c r="AX42" s="19" t="str">
        <f ca="1">IFERROR(IF(OFFSET($AS42,-1,0)=$AS42,OFFSET(AX42,-1,0),INDEX(Mois_Mars_Totale,MATCH($AS42,Tableau427[N°],0))),"")</f>
        <v/>
      </c>
      <c r="AY42" s="21" t="str">
        <f ca="1">IFERROR(SUM(Tableau849[Montant Journée]*Tableau849[Journée travaillée]),"")</f>
        <v/>
      </c>
      <c r="AZ42" s="21">
        <f t="shared" ca="1" si="14"/>
        <v>0</v>
      </c>
      <c r="BA42" s="28"/>
      <c r="BB42" s="25">
        <f ca="1">SUM(Tableau849[[#This Row],[Total mensuel]],-Tableau849[[#This Row],[Acompte versé]],-Tableau849[[#This Row],[Salaire]])</f>
        <v>0</v>
      </c>
      <c r="BC42" s="51">
        <f ca="1">SUMPRODUCT(Tableau84[TOTAL]*(Tableau84[Nom employer]=AT42)*((Tableau84[Paiement du mois]="2018/février")))</f>
        <v>0</v>
      </c>
      <c r="BD42" s="26">
        <f ca="1">IFERROR(SUM(Tableau849[[#This Row],[Restant dû]]-Tableau849[[#This Row],[Restant du mois dernier]]),"")</f>
        <v>0</v>
      </c>
    </row>
    <row r="43" spans="1:56" ht="20.149999999999999" customHeight="1" x14ac:dyDescent="0.35">
      <c r="A43" s="6" t="str">
        <f>IFERROR(IF(Tableau427[N°]="","",A42+1),"")</f>
        <v/>
      </c>
      <c r="B43" s="30"/>
      <c r="C43" s="16" t="str">
        <f t="shared" ca="1" si="4"/>
        <v/>
      </c>
      <c r="D43" s="15" t="str">
        <f t="shared" ca="1" si="5"/>
        <v/>
      </c>
      <c r="E43" s="15" t="str">
        <f ca="1">IFERROR(YEAR(Tableau427[[#This Row],[Date]])&amp;"/"&amp;TEXT(Tableau427[[#This Row],[Date]],"mmmm"),"")</f>
        <v/>
      </c>
      <c r="F43" s="100">
        <f t="shared" ca="1" si="6"/>
        <v>0</v>
      </c>
      <c r="G43" s="15">
        <f>Tableau427[[#This Row],[/]]+Tableau427[[#This Row],[X]]</f>
        <v>0</v>
      </c>
      <c r="H43" s="15">
        <f t="shared" si="7"/>
        <v>0</v>
      </c>
      <c r="I43" s="15">
        <f t="shared" si="8"/>
        <v>0</v>
      </c>
      <c r="J43" s="15">
        <f t="shared" si="9"/>
        <v>0</v>
      </c>
      <c r="K43" s="15">
        <f t="shared" si="10"/>
        <v>0</v>
      </c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27"/>
      <c r="AR43" s="7">
        <f>IFERROR(IF(Tableau849[N° employer]="","",AR42+1),"")</f>
        <v>30</v>
      </c>
      <c r="AS43" s="7">
        <f>Mars!B43</f>
        <v>0</v>
      </c>
      <c r="AT43" s="17" t="str">
        <f t="shared" ca="1" si="11"/>
        <v/>
      </c>
      <c r="AU43" s="18" t="str">
        <f t="shared" ca="1" si="12"/>
        <v/>
      </c>
      <c r="AV43" s="19" t="str">
        <f ca="1">IFERROR(YEAR(Tableau849[Date de paiement])&amp;"/"&amp;TEXT(Tableau849[Date de paiement],"mmmm"),"")</f>
        <v/>
      </c>
      <c r="AW43" s="20" t="str">
        <f t="shared" ca="1" si="13"/>
        <v/>
      </c>
      <c r="AX43" s="19" t="str">
        <f ca="1">IFERROR(IF(OFFSET($AS43,-1,0)=$AS43,OFFSET(AX43,-1,0),INDEX(Mois_Mars_Totale,MATCH($AS43,Tableau427[N°],0))),"")</f>
        <v/>
      </c>
      <c r="AY43" s="21" t="str">
        <f ca="1">IFERROR(SUM(Tableau849[Montant Journée]*Tableau849[Journée travaillée]),"")</f>
        <v/>
      </c>
      <c r="AZ43" s="21">
        <f t="shared" ca="1" si="14"/>
        <v>0</v>
      </c>
      <c r="BA43" s="28"/>
      <c r="BB43" s="25">
        <f ca="1">SUM(Tableau849[[#This Row],[Total mensuel]],-Tableau849[[#This Row],[Acompte versé]],-Tableau849[[#This Row],[Salaire]])</f>
        <v>0</v>
      </c>
      <c r="BC43" s="51">
        <f ca="1">SUMPRODUCT(Tableau84[TOTAL]*(Tableau84[Nom employer]=AT43)*((Tableau84[Paiement du mois]="2018/février")))</f>
        <v>0</v>
      </c>
      <c r="BD43" s="26">
        <f ca="1">IFERROR(SUM(Tableau849[[#This Row],[Restant dû]]-Tableau849[[#This Row],[Restant du mois dernier]]),"")</f>
        <v>0</v>
      </c>
    </row>
  </sheetData>
  <sheetProtection algorithmName="SHA-512" hashValue="9g5RvqTAbTSy6C5QGaPbmbY1kfoZbE//HtbViMf1BUufcX736unDD3jPTFsr+EbinbXpmi5o29udLGVd9MBthw==" saltValue="QneW++u5pUJeJoMH4Ik7kQ==" spinCount="100000" sheet="1" objects="1" scenarios="1"/>
  <protectedRanges>
    <protectedRange password="CC29" sqref="C14:C15" name="janvier_3"/>
    <protectedRange password="CC29" sqref="D14:D15" name="janvier_1_1"/>
    <protectedRange password="CC29" sqref="F14:F43" name="janvier_2_1"/>
  </protectedRanges>
  <mergeCells count="2">
    <mergeCell ref="L7:AP10"/>
    <mergeCell ref="K7:K11"/>
  </mergeCells>
  <conditionalFormatting sqref="L6:AP6">
    <cfRule type="cellIs" dxfId="399" priority="7" operator="equal">
      <formula>$A$7</formula>
    </cfRule>
  </conditionalFormatting>
  <conditionalFormatting sqref="L12:AP13">
    <cfRule type="cellIs" dxfId="398" priority="6" operator="equal">
      <formula>$A$7</formula>
    </cfRule>
  </conditionalFormatting>
  <conditionalFormatting sqref="L14:AP43">
    <cfRule type="cellIs" dxfId="397" priority="2" operator="equal">
      <formula>"INT"</formula>
    </cfRule>
    <cfRule type="cellIs" dxfId="396" priority="3" operator="equal">
      <formula>"X"</formula>
    </cfRule>
    <cfRule type="cellIs" dxfId="395" priority="4" operator="equal">
      <formula>"/"</formula>
    </cfRule>
    <cfRule type="cellIs" dxfId="394" priority="5" operator="equal">
      <formula>"ABS"</formula>
    </cfRule>
  </conditionalFormatting>
  <conditionalFormatting sqref="BD14:BD43">
    <cfRule type="cellIs" dxfId="393" priority="1" operator="lessThan">
      <formula>0</formula>
    </cfRule>
  </conditionalFormatting>
  <conditionalFormatting sqref="L13:AP43">
    <cfRule type="expression" dxfId="392" priority="8">
      <formula>OR(WEEKDAY(L$13,3)=5,WEEKDAY(L$13,3)=6)</formula>
    </cfRule>
  </conditionalFormatting>
  <dataValidations count="3">
    <dataValidation type="list" allowBlank="1" showInputMessage="1" showErrorMessage="1" sqref="L14:AP43" xr:uid="{00000000-0002-0000-0100-000003000000}">
      <formula1>"X,/,ABS,INT"</formula1>
    </dataValidation>
    <dataValidation type="list" allowBlank="1" showInputMessage="1" showErrorMessage="1" sqref="B14:B43" xr:uid="{00000000-0002-0000-0100-000002000000}">
      <formula1>config_Colonne_N_</formula1>
    </dataValidation>
    <dataValidation allowBlank="1" showInputMessage="1" sqref="C14:C43" xr:uid="{00000000-0002-0000-0100-000001000000}"/>
  </dataValidations>
  <pageMargins left="0.7" right="0.7" top="0.75" bottom="0.75" header="0.3" footer="0.3"/>
  <tableParts count="2">
    <tablePart r:id="rId1"/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" id="{04F1238E-8CA5-44FE-A6C2-1A34D3582607}">
            <xm:f>L$92=VLOOKUP(L$92,'Note des journées'!$D$4:$E$20,1,0)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m:sqref>L13:AP13</xm:sqref>
        </x14:conditionalFormatting>
        <x14:conditionalFormatting xmlns:xm="http://schemas.microsoft.com/office/excel/2006/main">
          <x14:cfRule type="expression" priority="10" id="{4A5B5D45-2304-471C-B28B-BB778FC10CBF}">
            <xm:f>L$92=VLOOKUP(L$92,'Note des journées'!$D$4:$E$20,1,0)</xm:f>
            <x14:dxf>
              <font>
                <b/>
                <i val="0"/>
                <color theme="0"/>
              </font>
              <fill>
                <patternFill>
                  <bgColor rgb="FFC00000"/>
                </patternFill>
              </fill>
            </x14:dxf>
          </x14:cfRule>
          <xm:sqref>L14:AP43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B73A7-2259-4F20-A952-0E87F3A99A33}">
  <sheetPr>
    <tabColor rgb="FFFFFF00"/>
  </sheetPr>
  <dimension ref="A1:BD43"/>
  <sheetViews>
    <sheetView showGridLines="0" showRowColHeaders="0" showZeros="0" topLeftCell="A9" workbookViewId="0">
      <pane xSplit="5" ySplit="1" topLeftCell="F10" activePane="bottomRight" state="frozen"/>
      <selection activeCell="F8" sqref="F8"/>
      <selection pane="topRight" activeCell="F8" sqref="F8"/>
      <selection pane="bottomLeft" activeCell="F8" sqref="F8"/>
      <selection pane="bottomRight" activeCell="F8" sqref="F8"/>
    </sheetView>
  </sheetViews>
  <sheetFormatPr baseColWidth="10" defaultColWidth="10.7265625" defaultRowHeight="14.5" x14ac:dyDescent="0.35"/>
  <cols>
    <col min="1" max="1" width="5" customWidth="1"/>
    <col min="2" max="2" width="5.26953125" customWidth="1"/>
    <col min="3" max="3" width="21.08984375" customWidth="1"/>
    <col min="4" max="5" width="0" hidden="1" customWidth="1"/>
    <col min="8" max="11" width="7" customWidth="1"/>
    <col min="12" max="42" width="5.54296875" customWidth="1"/>
    <col min="44" max="44" width="14.08984375" customWidth="1"/>
    <col min="45" max="45" width="13.453125" bestFit="1" customWidth="1"/>
    <col min="46" max="46" width="19.54296875" customWidth="1"/>
    <col min="47" max="47" width="15.90625" bestFit="1" customWidth="1"/>
    <col min="48" max="48" width="16" bestFit="1" customWidth="1"/>
    <col min="49" max="49" width="19.08984375" customWidth="1"/>
    <col min="50" max="50" width="15.6328125" bestFit="1" customWidth="1"/>
    <col min="51" max="51" width="12.6328125" bestFit="1" customWidth="1"/>
    <col min="52" max="52" width="13.26953125" bestFit="1" customWidth="1"/>
    <col min="55" max="55" width="20.1796875" customWidth="1"/>
  </cols>
  <sheetData>
    <row r="1" spans="1:56" hidden="1" x14ac:dyDescent="0.35"/>
    <row r="2" spans="1:56" hidden="1" x14ac:dyDescent="0.35"/>
    <row r="3" spans="1:56" hidden="1" x14ac:dyDescent="0.35"/>
    <row r="4" spans="1:56" hidden="1" x14ac:dyDescent="0.35">
      <c r="A4" s="27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9"/>
      <c r="BA4" s="27"/>
      <c r="BB4" s="27"/>
      <c r="BC4" s="29"/>
      <c r="BD4" s="27"/>
    </row>
    <row r="5" spans="1:56" ht="53.15" hidden="1" customHeight="1" x14ac:dyDescent="0.35">
      <c r="A5" s="27"/>
      <c r="B5" s="27"/>
      <c r="C5" s="13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9"/>
      <c r="BA5" s="27"/>
      <c r="BB5" s="27"/>
      <c r="BC5" s="29"/>
      <c r="BD5" s="27"/>
    </row>
    <row r="6" spans="1:56" ht="65.150000000000006" customHeight="1" x14ac:dyDescent="0.35">
      <c r="A6" s="27"/>
      <c r="B6" s="27"/>
      <c r="C6" s="13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9"/>
      <c r="BA6" s="27"/>
      <c r="BB6" s="27"/>
      <c r="BC6" s="29"/>
      <c r="BD6" s="27"/>
    </row>
    <row r="7" spans="1:56" hidden="1" x14ac:dyDescent="0.35">
      <c r="A7" s="27"/>
      <c r="B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9"/>
      <c r="BA7" s="27"/>
      <c r="BB7" s="27"/>
      <c r="BC7" s="29"/>
      <c r="BD7" s="27"/>
    </row>
    <row r="8" spans="1:56" hidden="1" x14ac:dyDescent="0.35">
      <c r="A8" s="14">
        <f ca="1">TODAY()</f>
        <v>43286</v>
      </c>
      <c r="B8" s="27"/>
      <c r="C8" s="12">
        <v>4</v>
      </c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9"/>
      <c r="BA8" s="27"/>
      <c r="BB8" s="27"/>
      <c r="BC8" s="29"/>
      <c r="BD8" s="27"/>
    </row>
    <row r="9" spans="1:56" ht="57.5" x14ac:dyDescent="0.35">
      <c r="A9" s="99">
        <f ca="1">TODAY()</f>
        <v>43286</v>
      </c>
      <c r="B9" s="27"/>
      <c r="C9" s="55" t="s">
        <v>65</v>
      </c>
      <c r="D9" s="27"/>
      <c r="E9" s="27"/>
      <c r="F9" s="27"/>
      <c r="G9" s="27"/>
      <c r="H9" s="27"/>
      <c r="I9" s="27"/>
      <c r="J9" s="27"/>
      <c r="K9" s="27"/>
      <c r="L9" s="1">
        <f>DATE(C10,C8,1)</f>
        <v>43191</v>
      </c>
      <c r="M9" s="1">
        <f t="shared" ref="M9:AP9" si="0">IF(L9="","",IF(MONTH(L9+1)=$C$8,L9+1,""))</f>
        <v>43192</v>
      </c>
      <c r="N9" s="1">
        <f t="shared" si="0"/>
        <v>43193</v>
      </c>
      <c r="O9" s="1">
        <f t="shared" si="0"/>
        <v>43194</v>
      </c>
      <c r="P9" s="1">
        <f t="shared" si="0"/>
        <v>43195</v>
      </c>
      <c r="Q9" s="1">
        <f t="shared" si="0"/>
        <v>43196</v>
      </c>
      <c r="R9" s="1">
        <f t="shared" si="0"/>
        <v>43197</v>
      </c>
      <c r="S9" s="1">
        <f t="shared" si="0"/>
        <v>43198</v>
      </c>
      <c r="T9" s="1">
        <f t="shared" si="0"/>
        <v>43199</v>
      </c>
      <c r="U9" s="1">
        <f t="shared" si="0"/>
        <v>43200</v>
      </c>
      <c r="V9" s="1">
        <f t="shared" si="0"/>
        <v>43201</v>
      </c>
      <c r="W9" s="1">
        <f t="shared" si="0"/>
        <v>43202</v>
      </c>
      <c r="X9" s="1">
        <f t="shared" si="0"/>
        <v>43203</v>
      </c>
      <c r="Y9" s="1">
        <f t="shared" si="0"/>
        <v>43204</v>
      </c>
      <c r="Z9" s="1">
        <f t="shared" si="0"/>
        <v>43205</v>
      </c>
      <c r="AA9" s="1">
        <f t="shared" si="0"/>
        <v>43206</v>
      </c>
      <c r="AB9" s="1">
        <f t="shared" si="0"/>
        <v>43207</v>
      </c>
      <c r="AC9" s="1">
        <f t="shared" si="0"/>
        <v>43208</v>
      </c>
      <c r="AD9" s="1">
        <f t="shared" si="0"/>
        <v>43209</v>
      </c>
      <c r="AE9" s="1">
        <f t="shared" si="0"/>
        <v>43210</v>
      </c>
      <c r="AF9" s="1">
        <f t="shared" si="0"/>
        <v>43211</v>
      </c>
      <c r="AG9" s="1">
        <f t="shared" si="0"/>
        <v>43212</v>
      </c>
      <c r="AH9" s="1">
        <f t="shared" si="0"/>
        <v>43213</v>
      </c>
      <c r="AI9" s="1">
        <f t="shared" si="0"/>
        <v>43214</v>
      </c>
      <c r="AJ9" s="1">
        <f t="shared" si="0"/>
        <v>43215</v>
      </c>
      <c r="AK9" s="1">
        <f t="shared" si="0"/>
        <v>43216</v>
      </c>
      <c r="AL9" s="1">
        <f t="shared" si="0"/>
        <v>43217</v>
      </c>
      <c r="AM9" s="1">
        <f t="shared" si="0"/>
        <v>43218</v>
      </c>
      <c r="AN9" s="1">
        <f t="shared" si="0"/>
        <v>43219</v>
      </c>
      <c r="AO9" s="1">
        <f t="shared" si="0"/>
        <v>43220</v>
      </c>
      <c r="AP9" s="1" t="str">
        <f t="shared" si="0"/>
        <v/>
      </c>
      <c r="AQ9" s="27"/>
      <c r="AR9" s="27"/>
      <c r="AS9" s="27"/>
      <c r="AT9" s="55" t="s">
        <v>65</v>
      </c>
      <c r="AU9" s="27"/>
      <c r="AV9" s="27"/>
      <c r="AW9" s="55" t="s">
        <v>65</v>
      </c>
      <c r="AX9" s="27"/>
      <c r="AY9" s="27"/>
      <c r="AZ9" s="29"/>
      <c r="BA9" s="27"/>
      <c r="BB9" s="27"/>
      <c r="BC9" s="55" t="s">
        <v>65</v>
      </c>
      <c r="BD9" s="27"/>
    </row>
    <row r="10" spans="1:56" ht="70" x14ac:dyDescent="1.35">
      <c r="A10" s="27"/>
      <c r="B10" s="27"/>
      <c r="C10" s="13" t="s">
        <v>76</v>
      </c>
      <c r="D10" s="27"/>
      <c r="E10" s="27"/>
      <c r="F10" s="27"/>
      <c r="G10" s="27"/>
      <c r="H10" s="27"/>
      <c r="I10" s="27"/>
      <c r="J10" s="27"/>
      <c r="K10" s="75" t="s">
        <v>35</v>
      </c>
      <c r="L10" s="105"/>
      <c r="M10" s="105"/>
      <c r="N10" s="105"/>
      <c r="O10" s="105"/>
      <c r="P10" s="105"/>
      <c r="Q10" s="105"/>
      <c r="R10" s="105"/>
      <c r="S10" s="105"/>
      <c r="T10" s="105"/>
      <c r="U10" s="105"/>
      <c r="V10" s="105"/>
      <c r="W10" s="105"/>
      <c r="X10" s="105"/>
      <c r="Y10" s="105"/>
      <c r="Z10" s="105"/>
      <c r="AA10" s="105"/>
      <c r="AB10" s="105"/>
      <c r="AC10" s="105"/>
      <c r="AD10" s="105"/>
      <c r="AE10" s="105"/>
      <c r="AF10" s="105"/>
      <c r="AG10" s="105"/>
      <c r="AH10" s="105"/>
      <c r="AI10" s="105"/>
      <c r="AJ10" s="105"/>
      <c r="AK10" s="105"/>
      <c r="AL10" s="105"/>
      <c r="AM10" s="105"/>
      <c r="AN10" s="105"/>
      <c r="AO10" s="105"/>
      <c r="AP10" s="105"/>
      <c r="AQ10" s="27"/>
      <c r="AR10" s="27"/>
      <c r="AS10" s="27"/>
      <c r="AT10" s="27"/>
      <c r="AU10" s="27"/>
      <c r="AV10" s="27"/>
      <c r="AW10" s="27"/>
      <c r="AX10" s="27"/>
      <c r="AY10" s="27"/>
      <c r="AZ10" s="29"/>
      <c r="BA10" s="27"/>
      <c r="BB10" s="27"/>
      <c r="BC10" s="29"/>
      <c r="BD10" s="27"/>
    </row>
    <row r="11" spans="1:56" ht="17.5" customHeight="1" thickBot="1" x14ac:dyDescent="0.4">
      <c r="A11" s="27"/>
      <c r="B11" s="27"/>
      <c r="D11" s="27"/>
      <c r="E11" s="27"/>
      <c r="F11" s="27"/>
      <c r="G11" s="27"/>
      <c r="H11" s="27"/>
      <c r="I11" s="27"/>
      <c r="J11" s="27"/>
      <c r="K11" s="27"/>
      <c r="L11" s="2" t="str">
        <f t="shared" ref="L11:AP11" si="1">IFERROR(IF(L13,"S "&amp;_xlfn.ISOWEEKNUM(L9),""),"")</f>
        <v>S 13</v>
      </c>
      <c r="M11" s="2" t="str">
        <f t="shared" si="1"/>
        <v>S 14</v>
      </c>
      <c r="N11" s="2" t="str">
        <f t="shared" si="1"/>
        <v>S 14</v>
      </c>
      <c r="O11" s="2" t="str">
        <f t="shared" si="1"/>
        <v>S 14</v>
      </c>
      <c r="P11" s="2" t="str">
        <f t="shared" si="1"/>
        <v>S 14</v>
      </c>
      <c r="Q11" s="2" t="str">
        <f t="shared" si="1"/>
        <v>S 14</v>
      </c>
      <c r="R11" s="2" t="str">
        <f t="shared" si="1"/>
        <v>S 14</v>
      </c>
      <c r="S11" s="2" t="str">
        <f t="shared" si="1"/>
        <v>S 14</v>
      </c>
      <c r="T11" s="2" t="str">
        <f t="shared" si="1"/>
        <v>S 15</v>
      </c>
      <c r="U11" s="2" t="str">
        <f t="shared" si="1"/>
        <v>S 15</v>
      </c>
      <c r="V11" s="2" t="str">
        <f t="shared" si="1"/>
        <v>S 15</v>
      </c>
      <c r="W11" s="2" t="str">
        <f t="shared" si="1"/>
        <v>S 15</v>
      </c>
      <c r="X11" s="2" t="str">
        <f t="shared" si="1"/>
        <v>S 15</v>
      </c>
      <c r="Y11" s="2" t="str">
        <f t="shared" si="1"/>
        <v>S 15</v>
      </c>
      <c r="Z11" s="2" t="str">
        <f t="shared" si="1"/>
        <v>S 15</v>
      </c>
      <c r="AA11" s="2" t="str">
        <f t="shared" si="1"/>
        <v>S 16</v>
      </c>
      <c r="AB11" s="2" t="str">
        <f t="shared" si="1"/>
        <v>S 16</v>
      </c>
      <c r="AC11" s="2" t="str">
        <f t="shared" si="1"/>
        <v>S 16</v>
      </c>
      <c r="AD11" s="2" t="str">
        <f t="shared" si="1"/>
        <v>S 16</v>
      </c>
      <c r="AE11" s="2" t="str">
        <f t="shared" si="1"/>
        <v>S 16</v>
      </c>
      <c r="AF11" s="2" t="str">
        <f t="shared" si="1"/>
        <v>S 16</v>
      </c>
      <c r="AG11" s="2" t="str">
        <f t="shared" si="1"/>
        <v>S 16</v>
      </c>
      <c r="AH11" s="2" t="str">
        <f t="shared" si="1"/>
        <v>S 17</v>
      </c>
      <c r="AI11" s="2" t="str">
        <f t="shared" si="1"/>
        <v>S 17</v>
      </c>
      <c r="AJ11" s="2" t="str">
        <f t="shared" si="1"/>
        <v>S 17</v>
      </c>
      <c r="AK11" s="2" t="str">
        <f t="shared" si="1"/>
        <v>S 17</v>
      </c>
      <c r="AL11" s="2" t="str">
        <f t="shared" si="1"/>
        <v>S 17</v>
      </c>
      <c r="AM11" s="2" t="str">
        <f t="shared" si="1"/>
        <v>S 17</v>
      </c>
      <c r="AN11" s="2" t="str">
        <f t="shared" si="1"/>
        <v>S 17</v>
      </c>
      <c r="AO11" s="2" t="str">
        <f t="shared" si="1"/>
        <v>S 18</v>
      </c>
      <c r="AP11" s="42" t="str">
        <f t="shared" si="1"/>
        <v/>
      </c>
      <c r="AQ11" s="27"/>
      <c r="AR11" s="27"/>
      <c r="AS11" s="27"/>
      <c r="AT11" s="27"/>
      <c r="AU11" s="27"/>
      <c r="AV11" s="27"/>
      <c r="AW11" s="27"/>
      <c r="AX11" s="27"/>
      <c r="AY11" s="27"/>
      <c r="AZ11" s="29"/>
      <c r="BA11" s="27"/>
      <c r="BB11" s="27"/>
      <c r="BC11" s="29"/>
      <c r="BD11" s="27"/>
    </row>
    <row r="12" spans="1:56" ht="18.649999999999999" customHeight="1" thickBot="1" x14ac:dyDescent="0.4">
      <c r="A12" s="27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3">
        <f t="shared" ref="L12:AL12" si="2">DAY(L9)</f>
        <v>1</v>
      </c>
      <c r="M12" s="3">
        <f t="shared" si="2"/>
        <v>2</v>
      </c>
      <c r="N12" s="3">
        <f t="shared" si="2"/>
        <v>3</v>
      </c>
      <c r="O12" s="3">
        <f t="shared" si="2"/>
        <v>4</v>
      </c>
      <c r="P12" s="3">
        <f t="shared" si="2"/>
        <v>5</v>
      </c>
      <c r="Q12" s="3">
        <f t="shared" si="2"/>
        <v>6</v>
      </c>
      <c r="R12" s="3">
        <f t="shared" si="2"/>
        <v>7</v>
      </c>
      <c r="S12" s="3">
        <f t="shared" si="2"/>
        <v>8</v>
      </c>
      <c r="T12" s="3">
        <f t="shared" si="2"/>
        <v>9</v>
      </c>
      <c r="U12" s="3">
        <f t="shared" si="2"/>
        <v>10</v>
      </c>
      <c r="V12" s="3">
        <f t="shared" si="2"/>
        <v>11</v>
      </c>
      <c r="W12" s="3">
        <f t="shared" si="2"/>
        <v>12</v>
      </c>
      <c r="X12" s="3">
        <f t="shared" si="2"/>
        <v>13</v>
      </c>
      <c r="Y12" s="3">
        <f t="shared" si="2"/>
        <v>14</v>
      </c>
      <c r="Z12" s="3">
        <f t="shared" si="2"/>
        <v>15</v>
      </c>
      <c r="AA12" s="3">
        <f t="shared" si="2"/>
        <v>16</v>
      </c>
      <c r="AB12" s="3">
        <f t="shared" si="2"/>
        <v>17</v>
      </c>
      <c r="AC12" s="3">
        <f t="shared" si="2"/>
        <v>18</v>
      </c>
      <c r="AD12" s="3">
        <f t="shared" si="2"/>
        <v>19</v>
      </c>
      <c r="AE12" s="3">
        <f t="shared" si="2"/>
        <v>20</v>
      </c>
      <c r="AF12" s="3">
        <f t="shared" si="2"/>
        <v>21</v>
      </c>
      <c r="AG12" s="3">
        <f t="shared" si="2"/>
        <v>22</v>
      </c>
      <c r="AH12" s="3">
        <f t="shared" si="2"/>
        <v>23</v>
      </c>
      <c r="AI12" s="3">
        <f t="shared" si="2"/>
        <v>24</v>
      </c>
      <c r="AJ12" s="3">
        <f t="shared" si="2"/>
        <v>25</v>
      </c>
      <c r="AK12" s="3">
        <f t="shared" si="2"/>
        <v>26</v>
      </c>
      <c r="AL12" s="3">
        <f t="shared" si="2"/>
        <v>27</v>
      </c>
      <c r="AM12" s="3">
        <f>IFERROR(DAY(AM9),"")</f>
        <v>28</v>
      </c>
      <c r="AN12" s="3">
        <f>IFERROR(DAY(AN9),"")</f>
        <v>29</v>
      </c>
      <c r="AO12" s="3">
        <f>IFERROR(DAY(AO9),"")</f>
        <v>30</v>
      </c>
      <c r="AP12" s="44" t="str">
        <f>IFERROR(DAY(AP9),"")</f>
        <v/>
      </c>
      <c r="AQ12" s="27"/>
    </row>
    <row r="13" spans="1:56" ht="29.5" thickBot="1" x14ac:dyDescent="0.4">
      <c r="A13" s="81" t="s">
        <v>53</v>
      </c>
      <c r="B13" s="81" t="s">
        <v>0</v>
      </c>
      <c r="C13" s="81" t="s">
        <v>1</v>
      </c>
      <c r="D13" s="82" t="s">
        <v>2</v>
      </c>
      <c r="E13" s="82" t="s">
        <v>3</v>
      </c>
      <c r="F13" s="81" t="s">
        <v>4</v>
      </c>
      <c r="G13" s="83" t="s">
        <v>5</v>
      </c>
      <c r="H13" s="84" t="s">
        <v>60</v>
      </c>
      <c r="I13" s="85" t="s">
        <v>6</v>
      </c>
      <c r="J13" s="86" t="s">
        <v>58</v>
      </c>
      <c r="K13" s="87" t="s">
        <v>59</v>
      </c>
      <c r="L13" s="4">
        <f t="shared" ref="L13:AP13" si="3">IFERROR(WEEKDAY(L9),"")</f>
        <v>1</v>
      </c>
      <c r="M13" s="4">
        <f t="shared" si="3"/>
        <v>2</v>
      </c>
      <c r="N13" s="4">
        <f t="shared" si="3"/>
        <v>3</v>
      </c>
      <c r="O13" s="4">
        <f t="shared" si="3"/>
        <v>4</v>
      </c>
      <c r="P13" s="4">
        <f t="shared" si="3"/>
        <v>5</v>
      </c>
      <c r="Q13" s="4">
        <f t="shared" si="3"/>
        <v>6</v>
      </c>
      <c r="R13" s="4">
        <f t="shared" si="3"/>
        <v>7</v>
      </c>
      <c r="S13" s="4">
        <f t="shared" si="3"/>
        <v>1</v>
      </c>
      <c r="T13" s="4">
        <f t="shared" si="3"/>
        <v>2</v>
      </c>
      <c r="U13" s="4">
        <f t="shared" si="3"/>
        <v>3</v>
      </c>
      <c r="V13" s="4">
        <f t="shared" si="3"/>
        <v>4</v>
      </c>
      <c r="W13" s="4">
        <f t="shared" si="3"/>
        <v>5</v>
      </c>
      <c r="X13" s="4">
        <f t="shared" si="3"/>
        <v>6</v>
      </c>
      <c r="Y13" s="4">
        <f t="shared" si="3"/>
        <v>7</v>
      </c>
      <c r="Z13" s="4">
        <f t="shared" si="3"/>
        <v>1</v>
      </c>
      <c r="AA13" s="4">
        <f t="shared" si="3"/>
        <v>2</v>
      </c>
      <c r="AB13" s="4">
        <f t="shared" si="3"/>
        <v>3</v>
      </c>
      <c r="AC13" s="4">
        <f t="shared" si="3"/>
        <v>4</v>
      </c>
      <c r="AD13" s="4">
        <f t="shared" si="3"/>
        <v>5</v>
      </c>
      <c r="AE13" s="4">
        <f t="shared" si="3"/>
        <v>6</v>
      </c>
      <c r="AF13" s="4">
        <f t="shared" si="3"/>
        <v>7</v>
      </c>
      <c r="AG13" s="4">
        <f t="shared" si="3"/>
        <v>1</v>
      </c>
      <c r="AH13" s="4">
        <f t="shared" si="3"/>
        <v>2</v>
      </c>
      <c r="AI13" s="4">
        <f t="shared" si="3"/>
        <v>3</v>
      </c>
      <c r="AJ13" s="4">
        <f t="shared" si="3"/>
        <v>4</v>
      </c>
      <c r="AK13" s="4">
        <f t="shared" si="3"/>
        <v>5</v>
      </c>
      <c r="AL13" s="4">
        <f t="shared" si="3"/>
        <v>6</v>
      </c>
      <c r="AM13" s="4">
        <f t="shared" si="3"/>
        <v>7</v>
      </c>
      <c r="AN13" s="4">
        <f t="shared" si="3"/>
        <v>1</v>
      </c>
      <c r="AO13" s="4">
        <f t="shared" si="3"/>
        <v>2</v>
      </c>
      <c r="AP13" s="43" t="str">
        <f t="shared" si="3"/>
        <v/>
      </c>
      <c r="AQ13" s="27"/>
      <c r="AR13" s="81" t="s">
        <v>24</v>
      </c>
      <c r="AS13" s="81" t="s">
        <v>20</v>
      </c>
      <c r="AT13" s="81" t="s">
        <v>21</v>
      </c>
      <c r="AU13" s="81" t="s">
        <v>25</v>
      </c>
      <c r="AV13" s="81" t="s">
        <v>26</v>
      </c>
      <c r="AW13" s="81" t="s">
        <v>27</v>
      </c>
      <c r="AX13" s="81" t="s">
        <v>28</v>
      </c>
      <c r="AY13" s="81" t="s">
        <v>29</v>
      </c>
      <c r="AZ13" s="83" t="s">
        <v>30</v>
      </c>
      <c r="BA13" s="81" t="s">
        <v>31</v>
      </c>
      <c r="BB13" s="81" t="s">
        <v>32</v>
      </c>
      <c r="BC13" s="41" t="s">
        <v>54</v>
      </c>
      <c r="BD13" s="81" t="s">
        <v>56</v>
      </c>
    </row>
    <row r="14" spans="1:56" ht="20.149999999999999" customHeight="1" x14ac:dyDescent="0.35">
      <c r="A14" s="5" t="str">
        <f>IF(Tableau42710[[#This Row],[N°]]="","",1)</f>
        <v/>
      </c>
      <c r="B14" s="30"/>
      <c r="C14" s="10" t="str">
        <f t="shared" ref="C14:C43" ca="1" si="4">IFERROR(IF(OFFSET($B14,-1,0)=$B14,OFFSET(C14,-1,0),INDEX(config_Colonne_Nom,MATCH($B14,config_Colonne_N_,0))),"")</f>
        <v/>
      </c>
      <c r="D14" s="11" t="str">
        <f t="shared" ref="D14:D43" ca="1" si="5">IF(C14="","",IF(D14&lt;"",D14,NOW()))</f>
        <v/>
      </c>
      <c r="E14" s="15" t="str">
        <f ca="1">IFERROR(YEAR(Tableau42710[[#This Row],[Date]])&amp;"/"&amp;TEXT(Tableau42710[[#This Row],[Date]],"mmmm"),"")</f>
        <v/>
      </c>
      <c r="F14" s="100">
        <f t="shared" ref="F14:F43" ca="1" si="6">SUMPRODUCT(Acompte_Colonne_Montant*(Acompte_Colonne_Nom_employer=C14)*((Acompte_Colonne_N__mois="2018/avril")))</f>
        <v>0</v>
      </c>
      <c r="G14" s="15">
        <f>Tableau42710[[#This Row],[/]]+Tableau42710[[#This Row],[X]]</f>
        <v>0</v>
      </c>
      <c r="H14" s="15">
        <f t="shared" ref="H14:H43" si="7">IFERROR(COUNTIF(L14:AP14,"INT"),"")</f>
        <v>0</v>
      </c>
      <c r="I14" s="15">
        <f t="shared" ref="I14:I43" si="8">IFERROR(COUNTIF(L14:AP14,"ABS"),"")</f>
        <v>0</v>
      </c>
      <c r="J14" s="15">
        <f t="shared" ref="J14:J43" si="9">COUNTIF(L14:AP14,"/")/2</f>
        <v>0</v>
      </c>
      <c r="K14" s="15">
        <f t="shared" ref="K14:K43" si="10">COUNTIF(L14:AP14,"X")</f>
        <v>0</v>
      </c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27"/>
      <c r="AR14" s="7">
        <f>IF(Tableau84913[N° employer]="","",1)</f>
        <v>1</v>
      </c>
      <c r="AS14" s="7">
        <f>Avril!B14</f>
        <v>0</v>
      </c>
      <c r="AT14" s="17" t="str">
        <f t="shared" ref="AT14:AT43" ca="1" si="11">IFERROR(IF(OFFSET($AS14,-1,0)=$AS14,OFFSET(AT14,-1,0),INDEX(config_Colonne_Nom,MATCH($AS14,config_Colonne_N_,0))),"")</f>
        <v/>
      </c>
      <c r="AU14" s="18" t="str">
        <f t="shared" ref="AU14:AU43" ca="1" si="12">IF(AT14="","",IF(AU14&lt;"",AU14,NOW()))</f>
        <v/>
      </c>
      <c r="AV14" s="19" t="str">
        <f ca="1">IFERROR(YEAR(Tableau84913[Date de paiement])&amp;"/"&amp;TEXT(Tableau84913[Date de paiement],"mmmm"),"")</f>
        <v/>
      </c>
      <c r="AW14" s="20" t="str">
        <f t="shared" ref="AW14:AW43" ca="1" si="13">IFERROR(IF(OFFSET($AS14,-1,0)=$AS14,OFFSET(AX14,-1,0),INDEX(config_Colonne_Montant_journee,MATCH($AS14,config_Colonne_N_,0))),"")</f>
        <v/>
      </c>
      <c r="AX14" s="19" t="str">
        <f ca="1">IFERROR(IF(OFFSET($AS14,-1,0)=$AS14,OFFSET(AX14,-1,0),INDEX(Mois_Avril_Totale,MATCH($AS14,Tableau42710[N°],0))),"")</f>
        <v/>
      </c>
      <c r="AY14" s="21" t="str">
        <f ca="1">IFERROR(SUM(Tableau84913[Montant Journée]*Tableau84913[Journée travaillée]),"")</f>
        <v/>
      </c>
      <c r="AZ14" s="21">
        <f t="shared" ref="AZ14:AZ43" ca="1" si="14">SUMPRODUCT(Acompte_Colonne_Montant*(Acompte_Colonne_Nom_employer=AT14)*((Acompte_Colonne_N__mois="2018/avril")))</f>
        <v>0</v>
      </c>
      <c r="BA14" s="28"/>
      <c r="BB14" s="25">
        <f ca="1">SUM(Tableau84913[[#This Row],[Total mensuel]],-Tableau84913[[#This Row],[Acompte versé]],-Tableau84913[[#This Row],[Salaire]])</f>
        <v>0</v>
      </c>
      <c r="BC14" s="51">
        <f ca="1">SUMPRODUCT(Tableau849[TOTAL]*(Tableau849[Nom employer]=AT14)*((Tableau849[Paiement du mois]="2018/mars")))</f>
        <v>0</v>
      </c>
      <c r="BD14" s="26">
        <f ca="1">IFERROR(SUM(Tableau84913[[#This Row],[Restant dû]]+Tableau84913[[#This Row],[Restant du mois dernier]]),"")</f>
        <v>0</v>
      </c>
    </row>
    <row r="15" spans="1:56" ht="20.149999999999999" customHeight="1" x14ac:dyDescent="0.35">
      <c r="A15" s="88" t="str">
        <f>IFERROR(IF(Tableau42710[N°]="","",A14+1),"")</f>
        <v/>
      </c>
      <c r="B15" s="89"/>
      <c r="C15" s="90" t="str">
        <f t="shared" ca="1" si="4"/>
        <v/>
      </c>
      <c r="D15" s="91" t="str">
        <f t="shared" ca="1" si="5"/>
        <v/>
      </c>
      <c r="E15" s="83" t="str">
        <f ca="1">IFERROR(YEAR(Tableau42710[[#This Row],[Date]])&amp;"/"&amp;TEXT(Tableau42710[[#This Row],[Date]],"mmmm"),"")</f>
        <v/>
      </c>
      <c r="F15" s="102">
        <f t="shared" ca="1" si="6"/>
        <v>0</v>
      </c>
      <c r="G15" s="83">
        <f>Tableau42710[[#This Row],[/]]+Tableau42710[[#This Row],[X]]</f>
        <v>0</v>
      </c>
      <c r="H15" s="83">
        <f t="shared" si="7"/>
        <v>0</v>
      </c>
      <c r="I15" s="83">
        <f t="shared" si="8"/>
        <v>0</v>
      </c>
      <c r="J15" s="83">
        <f t="shared" si="9"/>
        <v>0</v>
      </c>
      <c r="K15" s="83">
        <f t="shared" si="10"/>
        <v>0</v>
      </c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27"/>
      <c r="AR15" s="7">
        <f>IFERROR(IF(Tableau84913[N° employer]="","",AR14+1),"")</f>
        <v>2</v>
      </c>
      <c r="AS15" s="7">
        <f>Avril!B15</f>
        <v>0</v>
      </c>
      <c r="AT15" s="17" t="str">
        <f t="shared" ca="1" si="11"/>
        <v/>
      </c>
      <c r="AU15" s="18" t="str">
        <f t="shared" ca="1" si="12"/>
        <v/>
      </c>
      <c r="AV15" s="19" t="str">
        <f ca="1">IFERROR(YEAR(Tableau84913[Date de paiement])&amp;"/"&amp;TEXT(Tableau84913[Date de paiement],"mmmm"),"")</f>
        <v/>
      </c>
      <c r="AW15" s="20" t="str">
        <f t="shared" ca="1" si="13"/>
        <v/>
      </c>
      <c r="AX15" s="19" t="str">
        <f ca="1">IFERROR(IF(OFFSET($AS15,-1,0)=$AS15,OFFSET(AX15,-1,0),INDEX(Mois_Avril_Totale,MATCH($AS15,Tableau42710[N°],0))),"")</f>
        <v/>
      </c>
      <c r="AY15" s="21" t="str">
        <f ca="1">IFERROR(SUM(Tableau84913[Montant Journée]*Tableau84913[Journée travaillée]),"")</f>
        <v/>
      </c>
      <c r="AZ15" s="21">
        <f t="shared" ca="1" si="14"/>
        <v>0</v>
      </c>
      <c r="BA15" s="28"/>
      <c r="BB15" s="25">
        <f ca="1">SUM(Tableau84913[[#This Row],[Total mensuel]],-Tableau84913[[#This Row],[Acompte versé]],-Tableau84913[[#This Row],[Salaire]])</f>
        <v>0</v>
      </c>
      <c r="BC15" s="51">
        <f ca="1">SUMPRODUCT(Tableau849[TOTAL]*(Tableau849[Nom employer]=AT15)*((Tableau849[Paiement du mois]="2018/mars")))</f>
        <v>0</v>
      </c>
      <c r="BD15" s="26">
        <f ca="1">IFERROR(SUM(Tableau84913[[#This Row],[Restant dû]]+Tableau84913[[#This Row],[Restant du mois dernier]]),"")</f>
        <v>0</v>
      </c>
    </row>
    <row r="16" spans="1:56" ht="20.149999999999999" customHeight="1" x14ac:dyDescent="0.35">
      <c r="A16" s="6" t="str">
        <f>IFERROR(IF(Tableau42710[N°]="","",A15+1),"")</f>
        <v/>
      </c>
      <c r="B16" s="30"/>
      <c r="C16" s="16" t="str">
        <f t="shared" ca="1" si="4"/>
        <v/>
      </c>
      <c r="D16" s="15" t="str">
        <f t="shared" ca="1" si="5"/>
        <v/>
      </c>
      <c r="E16" s="15" t="str">
        <f ca="1">IFERROR(YEAR(Tableau42710[[#This Row],[Date]])&amp;"/"&amp;TEXT(Tableau42710[[#This Row],[Date]],"mmmm"),"")</f>
        <v/>
      </c>
      <c r="F16" s="100">
        <f t="shared" ca="1" si="6"/>
        <v>0</v>
      </c>
      <c r="G16" s="15">
        <f>Tableau42710[[#This Row],[/]]+Tableau42710[[#This Row],[X]]</f>
        <v>0</v>
      </c>
      <c r="H16" s="15">
        <f t="shared" si="7"/>
        <v>0</v>
      </c>
      <c r="I16" s="15">
        <f t="shared" si="8"/>
        <v>0</v>
      </c>
      <c r="J16" s="15">
        <f t="shared" si="9"/>
        <v>0</v>
      </c>
      <c r="K16" s="15">
        <f t="shared" si="10"/>
        <v>0</v>
      </c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27"/>
      <c r="AR16" s="7">
        <f>IFERROR(IF(Tableau84913[N° employer]="","",AR15+1),"")</f>
        <v>3</v>
      </c>
      <c r="AS16" s="7">
        <f>Avril!B16</f>
        <v>0</v>
      </c>
      <c r="AT16" s="17" t="str">
        <f t="shared" ca="1" si="11"/>
        <v/>
      </c>
      <c r="AU16" s="18" t="str">
        <f t="shared" ca="1" si="12"/>
        <v/>
      </c>
      <c r="AV16" s="19" t="str">
        <f ca="1">IFERROR(YEAR(Tableau84913[Date de paiement])&amp;"/"&amp;TEXT(Tableau84913[Date de paiement],"mmmm"),"")</f>
        <v/>
      </c>
      <c r="AW16" s="20" t="str">
        <f t="shared" ca="1" si="13"/>
        <v/>
      </c>
      <c r="AX16" s="19" t="str">
        <f ca="1">IFERROR(IF(OFFSET($AS16,-1,0)=$AS16,OFFSET(AX16,-1,0),INDEX(Mois_Avril_Totale,MATCH($AS16,Tableau42710[N°],0))),"")</f>
        <v/>
      </c>
      <c r="AY16" s="21" t="str">
        <f ca="1">IFERROR(SUM(Tableau84913[Montant Journée]*Tableau84913[Journée travaillée]),"")</f>
        <v/>
      </c>
      <c r="AZ16" s="21">
        <f t="shared" ca="1" si="14"/>
        <v>0</v>
      </c>
      <c r="BA16" s="28"/>
      <c r="BB16" s="25">
        <f ca="1">SUM(Tableau84913[[#This Row],[Total mensuel]],-Tableau84913[[#This Row],[Acompte versé]],-Tableau84913[[#This Row],[Salaire]])</f>
        <v>0</v>
      </c>
      <c r="BC16" s="51">
        <f ca="1">SUMPRODUCT(Tableau849[TOTAL]*(Tableau849[Nom employer]=AT16)*((Tableau849[Paiement du mois]="2018/mars")))</f>
        <v>0</v>
      </c>
      <c r="BD16" s="26">
        <f ca="1">IFERROR(SUM(Tableau84913[[#This Row],[Restant dû]]+Tableau84913[[#This Row],[Restant du mois dernier]]),"")</f>
        <v>0</v>
      </c>
    </row>
    <row r="17" spans="1:56" ht="20.149999999999999" customHeight="1" x14ac:dyDescent="0.35">
      <c r="A17" s="6" t="str">
        <f>IFERROR(IF(Tableau42710[N°]="","",A16+1),"")</f>
        <v/>
      </c>
      <c r="B17" s="30"/>
      <c r="C17" s="16" t="str">
        <f t="shared" ca="1" si="4"/>
        <v/>
      </c>
      <c r="D17" s="15" t="str">
        <f t="shared" ca="1" si="5"/>
        <v/>
      </c>
      <c r="E17" s="15" t="str">
        <f ca="1">IFERROR(YEAR(Tableau42710[[#This Row],[Date]])&amp;"/"&amp;TEXT(Tableau42710[[#This Row],[Date]],"mmmm"),"")</f>
        <v/>
      </c>
      <c r="F17" s="100">
        <f t="shared" ca="1" si="6"/>
        <v>0</v>
      </c>
      <c r="G17" s="15">
        <f>Tableau42710[[#This Row],[/]]+Tableau42710[[#This Row],[X]]</f>
        <v>0</v>
      </c>
      <c r="H17" s="15">
        <f t="shared" si="7"/>
        <v>0</v>
      </c>
      <c r="I17" s="15">
        <f t="shared" si="8"/>
        <v>0</v>
      </c>
      <c r="J17" s="15">
        <f t="shared" si="9"/>
        <v>0</v>
      </c>
      <c r="K17" s="15">
        <f t="shared" si="10"/>
        <v>0</v>
      </c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27"/>
      <c r="AR17" s="7">
        <f>IFERROR(IF(Tableau84913[N° employer]="","",AR16+1),"")</f>
        <v>4</v>
      </c>
      <c r="AS17" s="7">
        <f>Avril!B17</f>
        <v>0</v>
      </c>
      <c r="AT17" s="17" t="str">
        <f t="shared" ca="1" si="11"/>
        <v/>
      </c>
      <c r="AU17" s="18" t="str">
        <f t="shared" ca="1" si="12"/>
        <v/>
      </c>
      <c r="AV17" s="19" t="str">
        <f ca="1">IFERROR(YEAR(Tableau84913[Date de paiement])&amp;"/"&amp;TEXT(Tableau84913[Date de paiement],"mmmm"),"")</f>
        <v/>
      </c>
      <c r="AW17" s="20" t="str">
        <f t="shared" ca="1" si="13"/>
        <v/>
      </c>
      <c r="AX17" s="19" t="str">
        <f ca="1">IFERROR(IF(OFFSET($AS17,-1,0)=$AS17,OFFSET(AX17,-1,0),INDEX(Mois_Avril_Totale,MATCH($AS17,Tableau42710[N°],0))),"")</f>
        <v/>
      </c>
      <c r="AY17" s="21" t="str">
        <f ca="1">IFERROR(SUM(Tableau84913[Montant Journée]*Tableau84913[Journée travaillée]),"")</f>
        <v/>
      </c>
      <c r="AZ17" s="21">
        <f t="shared" ca="1" si="14"/>
        <v>0</v>
      </c>
      <c r="BA17" s="28"/>
      <c r="BB17" s="25">
        <f ca="1">SUM(Tableau84913[[#This Row],[Total mensuel]],-Tableau84913[[#This Row],[Acompte versé]],-Tableau84913[[#This Row],[Salaire]])</f>
        <v>0</v>
      </c>
      <c r="BC17" s="51">
        <f ca="1">SUMPRODUCT(Tableau849[TOTAL]*(Tableau849[Nom employer]=AT17)*((Tableau849[Paiement du mois]="2018/mars")))</f>
        <v>0</v>
      </c>
      <c r="BD17" s="26">
        <f ca="1">IFERROR(SUM(Tableau84913[[#This Row],[Restant dû]]+Tableau84913[[#This Row],[Restant du mois dernier]]),"")</f>
        <v>0</v>
      </c>
    </row>
    <row r="18" spans="1:56" ht="20.149999999999999" customHeight="1" x14ac:dyDescent="0.35">
      <c r="A18" s="6" t="str">
        <f>IFERROR(IF(Tableau42710[N°]="","",A17+1),"")</f>
        <v/>
      </c>
      <c r="B18" s="30"/>
      <c r="C18" s="16" t="str">
        <f t="shared" ca="1" si="4"/>
        <v/>
      </c>
      <c r="D18" s="15" t="str">
        <f t="shared" ca="1" si="5"/>
        <v/>
      </c>
      <c r="E18" s="15" t="str">
        <f ca="1">IFERROR(YEAR(Tableau42710[[#This Row],[Date]])&amp;"/"&amp;TEXT(Tableau42710[[#This Row],[Date]],"mmmm"),"")</f>
        <v/>
      </c>
      <c r="F18" s="100">
        <f t="shared" ca="1" si="6"/>
        <v>0</v>
      </c>
      <c r="G18" s="15">
        <f>Tableau42710[[#This Row],[/]]+Tableau42710[[#This Row],[X]]</f>
        <v>0</v>
      </c>
      <c r="H18" s="15">
        <f t="shared" si="7"/>
        <v>0</v>
      </c>
      <c r="I18" s="15">
        <f t="shared" si="8"/>
        <v>0</v>
      </c>
      <c r="J18" s="15">
        <f t="shared" si="9"/>
        <v>0</v>
      </c>
      <c r="K18" s="15">
        <f t="shared" si="10"/>
        <v>0</v>
      </c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27"/>
      <c r="AR18" s="7">
        <f>IFERROR(IF(Tableau84913[N° employer]="","",AR17+1),"")</f>
        <v>5</v>
      </c>
      <c r="AS18" s="7">
        <f>Avril!B18</f>
        <v>0</v>
      </c>
      <c r="AT18" s="17" t="str">
        <f t="shared" ca="1" si="11"/>
        <v/>
      </c>
      <c r="AU18" s="18" t="str">
        <f t="shared" ca="1" si="12"/>
        <v/>
      </c>
      <c r="AV18" s="19" t="str">
        <f ca="1">IFERROR(YEAR(Tableau84913[Date de paiement])&amp;"/"&amp;TEXT(Tableau84913[Date de paiement],"mmmm"),"")</f>
        <v/>
      </c>
      <c r="AW18" s="20" t="str">
        <f t="shared" ca="1" si="13"/>
        <v/>
      </c>
      <c r="AX18" s="19" t="str">
        <f ca="1">IFERROR(IF(OFFSET($AS18,-1,0)=$AS18,OFFSET(AX18,-1,0),INDEX(Mois_Avril_Totale,MATCH($AS18,Tableau42710[N°],0))),"")</f>
        <v/>
      </c>
      <c r="AY18" s="21" t="str">
        <f ca="1">IFERROR(SUM(Tableau84913[Montant Journée]*Tableau84913[Journée travaillée]),"")</f>
        <v/>
      </c>
      <c r="AZ18" s="21">
        <f t="shared" ca="1" si="14"/>
        <v>0</v>
      </c>
      <c r="BA18" s="28"/>
      <c r="BB18" s="25">
        <f ca="1">SUM(Tableau84913[[#This Row],[Total mensuel]],-Tableau84913[[#This Row],[Acompte versé]],-Tableau84913[[#This Row],[Salaire]])</f>
        <v>0</v>
      </c>
      <c r="BC18" s="51">
        <f ca="1">SUMPRODUCT(Tableau849[TOTAL]*(Tableau849[Nom employer]=AT18)*((Tableau849[Paiement du mois]="2018/mars")))</f>
        <v>0</v>
      </c>
      <c r="BD18" s="26">
        <f ca="1">IFERROR(SUM(Tableau84913[[#This Row],[Restant dû]]+Tableau84913[[#This Row],[Restant du mois dernier]]),"")</f>
        <v>0</v>
      </c>
    </row>
    <row r="19" spans="1:56" ht="20.149999999999999" customHeight="1" x14ac:dyDescent="0.35">
      <c r="A19" s="6" t="str">
        <f>IFERROR(IF(Tableau42710[N°]="","",A18+1),"")</f>
        <v/>
      </c>
      <c r="B19" s="30"/>
      <c r="C19" s="16" t="str">
        <f t="shared" ca="1" si="4"/>
        <v/>
      </c>
      <c r="D19" s="15" t="str">
        <f t="shared" ca="1" si="5"/>
        <v/>
      </c>
      <c r="E19" s="15" t="str">
        <f ca="1">IFERROR(YEAR(Tableau42710[[#This Row],[Date]])&amp;"/"&amp;TEXT(Tableau42710[[#This Row],[Date]],"mmmm"),"")</f>
        <v/>
      </c>
      <c r="F19" s="100">
        <f t="shared" ca="1" si="6"/>
        <v>0</v>
      </c>
      <c r="G19" s="15">
        <f>Tableau42710[[#This Row],[/]]+Tableau42710[[#This Row],[X]]</f>
        <v>0</v>
      </c>
      <c r="H19" s="15">
        <f t="shared" si="7"/>
        <v>0</v>
      </c>
      <c r="I19" s="15">
        <f t="shared" si="8"/>
        <v>0</v>
      </c>
      <c r="J19" s="15">
        <f t="shared" si="9"/>
        <v>0</v>
      </c>
      <c r="K19" s="15">
        <f t="shared" si="10"/>
        <v>0</v>
      </c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27"/>
      <c r="AR19" s="7">
        <f>IFERROR(IF(Tableau84913[N° employer]="","",AR18+1),"")</f>
        <v>6</v>
      </c>
      <c r="AS19" s="7">
        <f>Avril!B19</f>
        <v>0</v>
      </c>
      <c r="AT19" s="17" t="str">
        <f t="shared" ca="1" si="11"/>
        <v/>
      </c>
      <c r="AU19" s="18" t="str">
        <f t="shared" ca="1" si="12"/>
        <v/>
      </c>
      <c r="AV19" s="19" t="str">
        <f ca="1">IFERROR(YEAR(Tableau84913[Date de paiement])&amp;"/"&amp;TEXT(Tableau84913[Date de paiement],"mmmm"),"")</f>
        <v/>
      </c>
      <c r="AW19" s="20" t="str">
        <f t="shared" ca="1" si="13"/>
        <v/>
      </c>
      <c r="AX19" s="19" t="str">
        <f ca="1">IFERROR(IF(OFFSET($AS19,-1,0)=$AS19,OFFSET(AX19,-1,0),INDEX(Mois_Avril_Totale,MATCH($AS19,Tableau42710[N°],0))),"")</f>
        <v/>
      </c>
      <c r="AY19" s="21" t="str">
        <f ca="1">IFERROR(SUM(Tableau84913[Montant Journée]*Tableau84913[Journée travaillée]),"")</f>
        <v/>
      </c>
      <c r="AZ19" s="21">
        <f t="shared" ca="1" si="14"/>
        <v>0</v>
      </c>
      <c r="BA19" s="28"/>
      <c r="BB19" s="25">
        <f ca="1">SUM(Tableau84913[[#This Row],[Total mensuel]],-Tableau84913[[#This Row],[Acompte versé]],-Tableau84913[[#This Row],[Salaire]])</f>
        <v>0</v>
      </c>
      <c r="BC19" s="51">
        <f ca="1">SUMPRODUCT(Tableau849[TOTAL]*(Tableau849[Nom employer]=AT19)*((Tableau849[Paiement du mois]="2018/mars")))</f>
        <v>0</v>
      </c>
      <c r="BD19" s="26">
        <f ca="1">IFERROR(SUM(Tableau84913[[#This Row],[Restant dû]]+Tableau84913[[#This Row],[Restant du mois dernier]]),"")</f>
        <v>0</v>
      </c>
    </row>
    <row r="20" spans="1:56" ht="20.149999999999999" customHeight="1" x14ac:dyDescent="0.35">
      <c r="A20" s="6" t="str">
        <f>IFERROR(IF(Tableau42710[N°]="","",A19+1),"")</f>
        <v/>
      </c>
      <c r="B20" s="30"/>
      <c r="C20" s="16" t="str">
        <f t="shared" ca="1" si="4"/>
        <v/>
      </c>
      <c r="D20" s="15" t="str">
        <f t="shared" ca="1" si="5"/>
        <v/>
      </c>
      <c r="E20" s="15" t="str">
        <f ca="1">IFERROR(YEAR(Tableau42710[[#This Row],[Date]])&amp;"/"&amp;TEXT(Tableau42710[[#This Row],[Date]],"mmmm"),"")</f>
        <v/>
      </c>
      <c r="F20" s="100">
        <f t="shared" ca="1" si="6"/>
        <v>0</v>
      </c>
      <c r="G20" s="15">
        <f>Tableau42710[[#This Row],[/]]+Tableau42710[[#This Row],[X]]</f>
        <v>0</v>
      </c>
      <c r="H20" s="15">
        <f t="shared" si="7"/>
        <v>0</v>
      </c>
      <c r="I20" s="15">
        <f t="shared" si="8"/>
        <v>0</v>
      </c>
      <c r="J20" s="15">
        <f t="shared" si="9"/>
        <v>0</v>
      </c>
      <c r="K20" s="15">
        <f t="shared" si="10"/>
        <v>0</v>
      </c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27"/>
      <c r="AR20" s="7">
        <f>IFERROR(IF(Tableau84913[N° employer]="","",AR19+1),"")</f>
        <v>7</v>
      </c>
      <c r="AS20" s="7">
        <f>Avril!B20</f>
        <v>0</v>
      </c>
      <c r="AT20" s="17" t="str">
        <f t="shared" ca="1" si="11"/>
        <v/>
      </c>
      <c r="AU20" s="18" t="str">
        <f t="shared" ca="1" si="12"/>
        <v/>
      </c>
      <c r="AV20" s="19" t="str">
        <f ca="1">IFERROR(YEAR(Tableau84913[Date de paiement])&amp;"/"&amp;TEXT(Tableau84913[Date de paiement],"mmmm"),"")</f>
        <v/>
      </c>
      <c r="AW20" s="20" t="str">
        <f t="shared" ca="1" si="13"/>
        <v/>
      </c>
      <c r="AX20" s="19" t="str">
        <f ca="1">IFERROR(IF(OFFSET($AS20,-1,0)=$AS20,OFFSET(AX20,-1,0),INDEX(Mois_Avril_Totale,MATCH($AS20,Tableau42710[N°],0))),"")</f>
        <v/>
      </c>
      <c r="AY20" s="21" t="str">
        <f ca="1">IFERROR(SUM(Tableau84913[Montant Journée]*Tableau84913[Journée travaillée]),"")</f>
        <v/>
      </c>
      <c r="AZ20" s="21">
        <f t="shared" ca="1" si="14"/>
        <v>0</v>
      </c>
      <c r="BA20" s="28"/>
      <c r="BB20" s="25">
        <f ca="1">SUM(Tableau84913[[#This Row],[Total mensuel]],-Tableau84913[[#This Row],[Acompte versé]],-Tableau84913[[#This Row],[Salaire]])</f>
        <v>0</v>
      </c>
      <c r="BC20" s="51">
        <f ca="1">SUMPRODUCT(Tableau849[TOTAL]*(Tableau849[Nom employer]=AT20)*((Tableau849[Paiement du mois]="2018/mars")))</f>
        <v>0</v>
      </c>
      <c r="BD20" s="26">
        <f ca="1">IFERROR(SUM(Tableau84913[[#This Row],[Restant dû]]+Tableau84913[[#This Row],[Restant du mois dernier]]),"")</f>
        <v>0</v>
      </c>
    </row>
    <row r="21" spans="1:56" ht="20.149999999999999" customHeight="1" x14ac:dyDescent="0.35">
      <c r="A21" s="6" t="str">
        <f>IFERROR(IF(Tableau42710[N°]="","",A20+1),"")</f>
        <v/>
      </c>
      <c r="B21" s="30"/>
      <c r="C21" s="16" t="str">
        <f t="shared" ca="1" si="4"/>
        <v/>
      </c>
      <c r="D21" s="15" t="str">
        <f t="shared" ca="1" si="5"/>
        <v/>
      </c>
      <c r="E21" s="15" t="str">
        <f ca="1">IFERROR(YEAR(Tableau42710[[#This Row],[Date]])&amp;"/"&amp;TEXT(Tableau42710[[#This Row],[Date]],"mmmm"),"")</f>
        <v/>
      </c>
      <c r="F21" s="100">
        <f t="shared" ca="1" si="6"/>
        <v>0</v>
      </c>
      <c r="G21" s="15">
        <f>Tableau42710[[#This Row],[/]]+Tableau42710[[#This Row],[X]]</f>
        <v>0</v>
      </c>
      <c r="H21" s="15">
        <f t="shared" si="7"/>
        <v>0</v>
      </c>
      <c r="I21" s="15">
        <f t="shared" si="8"/>
        <v>0</v>
      </c>
      <c r="J21" s="15">
        <f t="shared" si="9"/>
        <v>0</v>
      </c>
      <c r="K21" s="15">
        <f t="shared" si="10"/>
        <v>0</v>
      </c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27"/>
      <c r="AR21" s="7">
        <f>IFERROR(IF(Tableau84913[N° employer]="","",AR20+1),"")</f>
        <v>8</v>
      </c>
      <c r="AS21" s="7">
        <f>Avril!B21</f>
        <v>0</v>
      </c>
      <c r="AT21" s="17" t="str">
        <f t="shared" ca="1" si="11"/>
        <v/>
      </c>
      <c r="AU21" s="18" t="str">
        <f t="shared" ca="1" si="12"/>
        <v/>
      </c>
      <c r="AV21" s="19" t="str">
        <f ca="1">IFERROR(YEAR(Tableau84913[Date de paiement])&amp;"/"&amp;TEXT(Tableau84913[Date de paiement],"mmmm"),"")</f>
        <v/>
      </c>
      <c r="AW21" s="20" t="str">
        <f t="shared" ca="1" si="13"/>
        <v/>
      </c>
      <c r="AX21" s="19" t="str">
        <f ca="1">IFERROR(IF(OFFSET($AS21,-1,0)=$AS21,OFFSET(AX21,-1,0),INDEX(Mois_Avril_Totale,MATCH($AS21,Tableau42710[N°],0))),"")</f>
        <v/>
      </c>
      <c r="AY21" s="21" t="str">
        <f ca="1">IFERROR(SUM(Tableau84913[Montant Journée]*Tableau84913[Journée travaillée]),"")</f>
        <v/>
      </c>
      <c r="AZ21" s="21">
        <f t="shared" ca="1" si="14"/>
        <v>0</v>
      </c>
      <c r="BA21" s="28"/>
      <c r="BB21" s="25">
        <f ca="1">SUM(Tableau84913[[#This Row],[Total mensuel]],-Tableau84913[[#This Row],[Acompte versé]],-Tableau84913[[#This Row],[Salaire]])</f>
        <v>0</v>
      </c>
      <c r="BC21" s="51">
        <f ca="1">SUMPRODUCT(Tableau849[TOTAL]*(Tableau849[Nom employer]=AT21)*((Tableau849[Paiement du mois]="2018/mars")))</f>
        <v>0</v>
      </c>
      <c r="BD21" s="26">
        <f ca="1">IFERROR(SUM(Tableau84913[[#This Row],[Restant dû]]+Tableau84913[[#This Row],[Restant du mois dernier]]),"")</f>
        <v>0</v>
      </c>
    </row>
    <row r="22" spans="1:56" ht="20.149999999999999" customHeight="1" x14ac:dyDescent="0.35">
      <c r="A22" s="6" t="str">
        <f>IFERROR(IF(Tableau42710[N°]="","",A21+1),"")</f>
        <v/>
      </c>
      <c r="B22" s="30"/>
      <c r="C22" s="16" t="str">
        <f t="shared" ca="1" si="4"/>
        <v/>
      </c>
      <c r="D22" s="15" t="str">
        <f t="shared" ca="1" si="5"/>
        <v/>
      </c>
      <c r="E22" s="15" t="str">
        <f ca="1">IFERROR(YEAR(Tableau42710[[#This Row],[Date]])&amp;"/"&amp;TEXT(Tableau42710[[#This Row],[Date]],"mmmm"),"")</f>
        <v/>
      </c>
      <c r="F22" s="100">
        <f t="shared" ca="1" si="6"/>
        <v>0</v>
      </c>
      <c r="G22" s="15">
        <f>Tableau42710[[#This Row],[/]]+Tableau42710[[#This Row],[X]]</f>
        <v>0</v>
      </c>
      <c r="H22" s="15">
        <f t="shared" si="7"/>
        <v>0</v>
      </c>
      <c r="I22" s="15">
        <f t="shared" si="8"/>
        <v>0</v>
      </c>
      <c r="J22" s="15">
        <f t="shared" si="9"/>
        <v>0</v>
      </c>
      <c r="K22" s="15">
        <f t="shared" si="10"/>
        <v>0</v>
      </c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27"/>
      <c r="AR22" s="7">
        <f>IFERROR(IF(Tableau84913[N° employer]="","",AR21+1),"")</f>
        <v>9</v>
      </c>
      <c r="AS22" s="7">
        <f>Avril!B22</f>
        <v>0</v>
      </c>
      <c r="AT22" s="17" t="str">
        <f t="shared" ca="1" si="11"/>
        <v/>
      </c>
      <c r="AU22" s="18" t="str">
        <f t="shared" ca="1" si="12"/>
        <v/>
      </c>
      <c r="AV22" s="19" t="str">
        <f ca="1">IFERROR(YEAR(Tableau84913[Date de paiement])&amp;"/"&amp;TEXT(Tableau84913[Date de paiement],"mmmm"),"")</f>
        <v/>
      </c>
      <c r="AW22" s="20" t="str">
        <f t="shared" ca="1" si="13"/>
        <v/>
      </c>
      <c r="AX22" s="19" t="str">
        <f ca="1">IFERROR(IF(OFFSET($AS22,-1,0)=$AS22,OFFSET(AX22,-1,0),INDEX(Mois_Avril_Totale,MATCH($AS22,Tableau42710[N°],0))),"")</f>
        <v/>
      </c>
      <c r="AY22" s="21" t="str">
        <f ca="1">IFERROR(SUM(Tableau84913[Montant Journée]*Tableau84913[Journée travaillée]),"")</f>
        <v/>
      </c>
      <c r="AZ22" s="21">
        <f t="shared" ca="1" si="14"/>
        <v>0</v>
      </c>
      <c r="BA22" s="28"/>
      <c r="BB22" s="25">
        <f ca="1">SUM(Tableau84913[[#This Row],[Total mensuel]],-Tableau84913[[#This Row],[Acompte versé]],-Tableau84913[[#This Row],[Salaire]])</f>
        <v>0</v>
      </c>
      <c r="BC22" s="51">
        <f ca="1">SUMPRODUCT(Tableau849[TOTAL]*(Tableau849[Nom employer]=AT22)*((Tableau849[Paiement du mois]="2018/mars")))</f>
        <v>0</v>
      </c>
      <c r="BD22" s="26">
        <f ca="1">IFERROR(SUM(Tableau84913[[#This Row],[Restant dû]]+Tableau84913[[#This Row],[Restant du mois dernier]]),"")</f>
        <v>0</v>
      </c>
    </row>
    <row r="23" spans="1:56" ht="20.149999999999999" customHeight="1" x14ac:dyDescent="0.35">
      <c r="A23" s="6" t="str">
        <f>IFERROR(IF(Tableau42710[N°]="","",A22+1),"")</f>
        <v/>
      </c>
      <c r="B23" s="30"/>
      <c r="C23" s="16" t="str">
        <f t="shared" ca="1" si="4"/>
        <v/>
      </c>
      <c r="D23" s="15" t="str">
        <f t="shared" ca="1" si="5"/>
        <v/>
      </c>
      <c r="E23" s="15" t="str">
        <f ca="1">IFERROR(YEAR(Tableau42710[[#This Row],[Date]])&amp;"/"&amp;TEXT(Tableau42710[[#This Row],[Date]],"mmmm"),"")</f>
        <v/>
      </c>
      <c r="F23" s="100">
        <f t="shared" ca="1" si="6"/>
        <v>0</v>
      </c>
      <c r="G23" s="15">
        <f>Tableau42710[[#This Row],[/]]+Tableau42710[[#This Row],[X]]</f>
        <v>0</v>
      </c>
      <c r="H23" s="15">
        <f t="shared" si="7"/>
        <v>0</v>
      </c>
      <c r="I23" s="15">
        <f t="shared" si="8"/>
        <v>0</v>
      </c>
      <c r="J23" s="15">
        <f t="shared" si="9"/>
        <v>0</v>
      </c>
      <c r="K23" s="15">
        <f t="shared" si="10"/>
        <v>0</v>
      </c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27"/>
      <c r="AR23" s="7">
        <f>IFERROR(IF(Tableau84913[N° employer]="","",AR22+1),"")</f>
        <v>10</v>
      </c>
      <c r="AS23" s="7">
        <f>Avril!B23</f>
        <v>0</v>
      </c>
      <c r="AT23" s="17" t="str">
        <f t="shared" ca="1" si="11"/>
        <v/>
      </c>
      <c r="AU23" s="18" t="str">
        <f t="shared" ca="1" si="12"/>
        <v/>
      </c>
      <c r="AV23" s="19" t="str">
        <f ca="1">IFERROR(YEAR(Tableau84913[Date de paiement])&amp;"/"&amp;TEXT(Tableau84913[Date de paiement],"mmmm"),"")</f>
        <v/>
      </c>
      <c r="AW23" s="20" t="str">
        <f t="shared" ca="1" si="13"/>
        <v/>
      </c>
      <c r="AX23" s="19" t="str">
        <f ca="1">IFERROR(IF(OFFSET($AS23,-1,0)=$AS23,OFFSET(AX23,-1,0),INDEX(Mois_Avril_Totale,MATCH($AS23,Tableau42710[N°],0))),"")</f>
        <v/>
      </c>
      <c r="AY23" s="21" t="str">
        <f ca="1">IFERROR(SUM(Tableau84913[Montant Journée]*Tableau84913[Journée travaillée]),"")</f>
        <v/>
      </c>
      <c r="AZ23" s="21">
        <f t="shared" ca="1" si="14"/>
        <v>0</v>
      </c>
      <c r="BA23" s="28"/>
      <c r="BB23" s="25">
        <f ca="1">SUM(Tableau84913[[#This Row],[Total mensuel]],-Tableau84913[[#This Row],[Acompte versé]],-Tableau84913[[#This Row],[Salaire]])</f>
        <v>0</v>
      </c>
      <c r="BC23" s="51">
        <f ca="1">SUMPRODUCT(Tableau849[TOTAL]*(Tableau849[Nom employer]=AT23)*((Tableau849[Paiement du mois]="2018/mars")))</f>
        <v>0</v>
      </c>
      <c r="BD23" s="26">
        <f ca="1">IFERROR(SUM(Tableau84913[[#This Row],[Restant dû]]+Tableau84913[[#This Row],[Restant du mois dernier]]),"")</f>
        <v>0</v>
      </c>
    </row>
    <row r="24" spans="1:56" ht="20.149999999999999" customHeight="1" x14ac:dyDescent="0.35">
      <c r="A24" s="6" t="str">
        <f>IFERROR(IF(Tableau42710[N°]="","",A23+1),"")</f>
        <v/>
      </c>
      <c r="B24" s="30"/>
      <c r="C24" s="16" t="str">
        <f t="shared" ca="1" si="4"/>
        <v/>
      </c>
      <c r="D24" s="15" t="str">
        <f t="shared" ca="1" si="5"/>
        <v/>
      </c>
      <c r="E24" s="15" t="str">
        <f ca="1">IFERROR(YEAR(Tableau42710[[#This Row],[Date]])&amp;"/"&amp;TEXT(Tableau42710[[#This Row],[Date]],"mmmm"),"")</f>
        <v/>
      </c>
      <c r="F24" s="100">
        <f t="shared" ca="1" si="6"/>
        <v>0</v>
      </c>
      <c r="G24" s="15">
        <f>Tableau42710[[#This Row],[/]]+Tableau42710[[#This Row],[X]]</f>
        <v>0</v>
      </c>
      <c r="H24" s="15">
        <f t="shared" si="7"/>
        <v>0</v>
      </c>
      <c r="I24" s="15">
        <f t="shared" si="8"/>
        <v>0</v>
      </c>
      <c r="J24" s="15">
        <f t="shared" si="9"/>
        <v>0</v>
      </c>
      <c r="K24" s="15">
        <f t="shared" si="10"/>
        <v>0</v>
      </c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27"/>
      <c r="AR24" s="7">
        <f>IFERROR(IF(Tableau84913[N° employer]="","",AR23+1),"")</f>
        <v>11</v>
      </c>
      <c r="AS24" s="7">
        <f>Avril!B24</f>
        <v>0</v>
      </c>
      <c r="AT24" s="17" t="str">
        <f t="shared" ca="1" si="11"/>
        <v/>
      </c>
      <c r="AU24" s="18" t="str">
        <f t="shared" ca="1" si="12"/>
        <v/>
      </c>
      <c r="AV24" s="19" t="str">
        <f ca="1">IFERROR(YEAR(Tableau84913[Date de paiement])&amp;"/"&amp;TEXT(Tableau84913[Date de paiement],"mmmm"),"")</f>
        <v/>
      </c>
      <c r="AW24" s="20" t="str">
        <f t="shared" ca="1" si="13"/>
        <v/>
      </c>
      <c r="AX24" s="19" t="str">
        <f ca="1">IFERROR(IF(OFFSET($AS24,-1,0)=$AS24,OFFSET(AX24,-1,0),INDEX(Mois_Avril_Totale,MATCH($AS24,Tableau42710[N°],0))),"")</f>
        <v/>
      </c>
      <c r="AY24" s="21" t="str">
        <f ca="1">IFERROR(SUM(Tableau84913[Montant Journée]*Tableau84913[Journée travaillée]),"")</f>
        <v/>
      </c>
      <c r="AZ24" s="21">
        <f t="shared" ca="1" si="14"/>
        <v>0</v>
      </c>
      <c r="BA24" s="28"/>
      <c r="BB24" s="25">
        <f ca="1">SUM(Tableau84913[[#This Row],[Total mensuel]],-Tableau84913[[#This Row],[Acompte versé]],-Tableau84913[[#This Row],[Salaire]])</f>
        <v>0</v>
      </c>
      <c r="BC24" s="51">
        <f ca="1">SUMPRODUCT(Tableau849[TOTAL]*(Tableau849[Nom employer]=AT24)*((Tableau849[Paiement du mois]="2018/mars")))</f>
        <v>0</v>
      </c>
      <c r="BD24" s="26">
        <f ca="1">IFERROR(SUM(Tableau84913[[#This Row],[Restant dû]]+Tableau84913[[#This Row],[Restant du mois dernier]]),"")</f>
        <v>0</v>
      </c>
    </row>
    <row r="25" spans="1:56" ht="20.149999999999999" customHeight="1" x14ac:dyDescent="0.35">
      <c r="A25" s="6" t="str">
        <f>IFERROR(IF(Tableau42710[N°]="","",A24+1),"")</f>
        <v/>
      </c>
      <c r="B25" s="30"/>
      <c r="C25" s="16" t="str">
        <f t="shared" ca="1" si="4"/>
        <v/>
      </c>
      <c r="D25" s="15" t="str">
        <f t="shared" ca="1" si="5"/>
        <v/>
      </c>
      <c r="E25" s="15" t="str">
        <f ca="1">IFERROR(YEAR(Tableau42710[[#This Row],[Date]])&amp;"/"&amp;TEXT(Tableau42710[[#This Row],[Date]],"mmmm"),"")</f>
        <v/>
      </c>
      <c r="F25" s="100">
        <f t="shared" ca="1" si="6"/>
        <v>0</v>
      </c>
      <c r="G25" s="15">
        <f>Tableau42710[[#This Row],[/]]+Tableau42710[[#This Row],[X]]</f>
        <v>0</v>
      </c>
      <c r="H25" s="15">
        <f t="shared" si="7"/>
        <v>0</v>
      </c>
      <c r="I25" s="15">
        <f t="shared" si="8"/>
        <v>0</v>
      </c>
      <c r="J25" s="15">
        <f t="shared" si="9"/>
        <v>0</v>
      </c>
      <c r="K25" s="15">
        <f t="shared" si="10"/>
        <v>0</v>
      </c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27"/>
      <c r="AR25" s="7">
        <f>IFERROR(IF(Tableau84913[N° employer]="","",AR24+1),"")</f>
        <v>12</v>
      </c>
      <c r="AS25" s="7">
        <f>Avril!B25</f>
        <v>0</v>
      </c>
      <c r="AT25" s="17" t="str">
        <f t="shared" ca="1" si="11"/>
        <v/>
      </c>
      <c r="AU25" s="18" t="str">
        <f t="shared" ca="1" si="12"/>
        <v/>
      </c>
      <c r="AV25" s="19" t="str">
        <f ca="1">IFERROR(YEAR(Tableau84913[Date de paiement])&amp;"/"&amp;TEXT(Tableau84913[Date de paiement],"mmmm"),"")</f>
        <v/>
      </c>
      <c r="AW25" s="20" t="str">
        <f t="shared" ca="1" si="13"/>
        <v/>
      </c>
      <c r="AX25" s="19" t="str">
        <f ca="1">IFERROR(IF(OFFSET($AS25,-1,0)=$AS25,OFFSET(AX25,-1,0),INDEX(Mois_Avril_Totale,MATCH($AS25,Tableau42710[N°],0))),"")</f>
        <v/>
      </c>
      <c r="AY25" s="21" t="str">
        <f ca="1">IFERROR(SUM(Tableau84913[Montant Journée]*Tableau84913[Journée travaillée]),"")</f>
        <v/>
      </c>
      <c r="AZ25" s="21">
        <f t="shared" ca="1" si="14"/>
        <v>0</v>
      </c>
      <c r="BA25" s="28"/>
      <c r="BB25" s="25">
        <f ca="1">SUM(Tableau84913[[#This Row],[Total mensuel]],-Tableau84913[[#This Row],[Acompte versé]],-Tableau84913[[#This Row],[Salaire]])</f>
        <v>0</v>
      </c>
      <c r="BC25" s="51">
        <f ca="1">SUMPRODUCT(Tableau849[TOTAL]*(Tableau849[Nom employer]=AT25)*((Tableau849[Paiement du mois]="2018/mars")))</f>
        <v>0</v>
      </c>
      <c r="BD25" s="26">
        <f ca="1">IFERROR(SUM(Tableau84913[[#This Row],[Restant dû]]+Tableau84913[[#This Row],[Restant du mois dernier]]),"")</f>
        <v>0</v>
      </c>
    </row>
    <row r="26" spans="1:56" ht="20.149999999999999" customHeight="1" x14ac:dyDescent="0.35">
      <c r="A26" s="6" t="str">
        <f>IFERROR(IF(Tableau42710[N°]="","",A25+1),"")</f>
        <v/>
      </c>
      <c r="B26" s="30"/>
      <c r="C26" s="16" t="str">
        <f t="shared" ca="1" si="4"/>
        <v/>
      </c>
      <c r="D26" s="15" t="str">
        <f t="shared" ca="1" si="5"/>
        <v/>
      </c>
      <c r="E26" s="15" t="str">
        <f ca="1">IFERROR(YEAR(Tableau42710[[#This Row],[Date]])&amp;"/"&amp;TEXT(Tableau42710[[#This Row],[Date]],"mmmm"),"")</f>
        <v/>
      </c>
      <c r="F26" s="100">
        <f t="shared" ca="1" si="6"/>
        <v>0</v>
      </c>
      <c r="G26" s="15">
        <f>Tableau42710[[#This Row],[/]]+Tableau42710[[#This Row],[X]]</f>
        <v>0</v>
      </c>
      <c r="H26" s="15">
        <f t="shared" si="7"/>
        <v>0</v>
      </c>
      <c r="I26" s="15">
        <f t="shared" si="8"/>
        <v>0</v>
      </c>
      <c r="J26" s="15">
        <f t="shared" si="9"/>
        <v>0</v>
      </c>
      <c r="K26" s="15">
        <f t="shared" si="10"/>
        <v>0</v>
      </c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27"/>
      <c r="AR26" s="7">
        <f>IFERROR(IF(Tableau84913[N° employer]="","",AR25+1),"")</f>
        <v>13</v>
      </c>
      <c r="AS26" s="7">
        <f>Avril!B26</f>
        <v>0</v>
      </c>
      <c r="AT26" s="17" t="str">
        <f t="shared" ca="1" si="11"/>
        <v/>
      </c>
      <c r="AU26" s="18" t="str">
        <f t="shared" ca="1" si="12"/>
        <v/>
      </c>
      <c r="AV26" s="19" t="str">
        <f ca="1">IFERROR(YEAR(Tableau84913[Date de paiement])&amp;"/"&amp;TEXT(Tableau84913[Date de paiement],"mmmm"),"")</f>
        <v/>
      </c>
      <c r="AW26" s="20" t="str">
        <f t="shared" ca="1" si="13"/>
        <v/>
      </c>
      <c r="AX26" s="19" t="str">
        <f ca="1">IFERROR(IF(OFFSET($AS26,-1,0)=$AS26,OFFSET(AX26,-1,0),INDEX(Mois_Avril_Totale,MATCH($AS26,Tableau42710[N°],0))),"")</f>
        <v/>
      </c>
      <c r="AY26" s="21" t="str">
        <f ca="1">IFERROR(SUM(Tableau84913[Montant Journée]*Tableau84913[Journée travaillée]),"")</f>
        <v/>
      </c>
      <c r="AZ26" s="21">
        <f t="shared" ca="1" si="14"/>
        <v>0</v>
      </c>
      <c r="BA26" s="28"/>
      <c r="BB26" s="25">
        <f ca="1">SUM(Tableau84913[[#This Row],[Total mensuel]],-Tableau84913[[#This Row],[Acompte versé]],-Tableau84913[[#This Row],[Salaire]])</f>
        <v>0</v>
      </c>
      <c r="BC26" s="51">
        <f ca="1">SUMPRODUCT(Tableau849[TOTAL]*(Tableau849[Nom employer]=AT26)*((Tableau849[Paiement du mois]="2018/mars")))</f>
        <v>0</v>
      </c>
      <c r="BD26" s="26">
        <f ca="1">IFERROR(SUM(Tableau84913[[#This Row],[Restant dû]]+Tableau84913[[#This Row],[Restant du mois dernier]]),"")</f>
        <v>0</v>
      </c>
    </row>
    <row r="27" spans="1:56" ht="20.149999999999999" customHeight="1" x14ac:dyDescent="0.35">
      <c r="A27" s="6" t="str">
        <f>IFERROR(IF(Tableau42710[N°]="","",A26+1),"")</f>
        <v/>
      </c>
      <c r="B27" s="30"/>
      <c r="C27" s="16" t="str">
        <f t="shared" ca="1" si="4"/>
        <v/>
      </c>
      <c r="D27" s="15" t="str">
        <f t="shared" ca="1" si="5"/>
        <v/>
      </c>
      <c r="E27" s="15" t="str">
        <f ca="1">IFERROR(YEAR(Tableau42710[[#This Row],[Date]])&amp;"/"&amp;TEXT(Tableau42710[[#This Row],[Date]],"mmmm"),"")</f>
        <v/>
      </c>
      <c r="F27" s="100">
        <f t="shared" ca="1" si="6"/>
        <v>0</v>
      </c>
      <c r="G27" s="15">
        <f>Tableau42710[[#This Row],[/]]+Tableau42710[[#This Row],[X]]</f>
        <v>0</v>
      </c>
      <c r="H27" s="15">
        <f t="shared" si="7"/>
        <v>0</v>
      </c>
      <c r="I27" s="15">
        <f t="shared" si="8"/>
        <v>0</v>
      </c>
      <c r="J27" s="15">
        <f t="shared" si="9"/>
        <v>0</v>
      </c>
      <c r="K27" s="15">
        <f t="shared" si="10"/>
        <v>0</v>
      </c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27"/>
      <c r="AR27" s="7">
        <f>IFERROR(IF(Tableau84913[N° employer]="","",AR26+1),"")</f>
        <v>14</v>
      </c>
      <c r="AS27" s="7">
        <f>Avril!B27</f>
        <v>0</v>
      </c>
      <c r="AT27" s="17" t="str">
        <f t="shared" ca="1" si="11"/>
        <v/>
      </c>
      <c r="AU27" s="18" t="str">
        <f t="shared" ca="1" si="12"/>
        <v/>
      </c>
      <c r="AV27" s="19" t="str">
        <f ca="1">IFERROR(YEAR(Tableau84913[Date de paiement])&amp;"/"&amp;TEXT(Tableau84913[Date de paiement],"mmmm"),"")</f>
        <v/>
      </c>
      <c r="AW27" s="20" t="str">
        <f t="shared" ca="1" si="13"/>
        <v/>
      </c>
      <c r="AX27" s="19" t="str">
        <f ca="1">IFERROR(IF(OFFSET($AS27,-1,0)=$AS27,OFFSET(AX27,-1,0),INDEX(Mois_Avril_Totale,MATCH($AS27,Tableau42710[N°],0))),"")</f>
        <v/>
      </c>
      <c r="AY27" s="21" t="str">
        <f ca="1">IFERROR(SUM(Tableau84913[Montant Journée]*Tableau84913[Journée travaillée]),"")</f>
        <v/>
      </c>
      <c r="AZ27" s="21">
        <f t="shared" ca="1" si="14"/>
        <v>0</v>
      </c>
      <c r="BA27" s="28"/>
      <c r="BB27" s="25">
        <f ca="1">SUM(Tableau84913[[#This Row],[Total mensuel]],-Tableau84913[[#This Row],[Acompte versé]],-Tableau84913[[#This Row],[Salaire]])</f>
        <v>0</v>
      </c>
      <c r="BC27" s="51">
        <f ca="1">SUMPRODUCT(Tableau849[TOTAL]*(Tableau849[Nom employer]=AT27)*((Tableau849[Paiement du mois]="2018/mars")))</f>
        <v>0</v>
      </c>
      <c r="BD27" s="26">
        <f ca="1">IFERROR(SUM(Tableau84913[[#This Row],[Restant dû]]+Tableau84913[[#This Row],[Restant du mois dernier]]),"")</f>
        <v>0</v>
      </c>
    </row>
    <row r="28" spans="1:56" ht="20.149999999999999" customHeight="1" x14ac:dyDescent="0.35">
      <c r="A28" s="6" t="str">
        <f>IFERROR(IF(Tableau42710[N°]="","",A27+1),"")</f>
        <v/>
      </c>
      <c r="B28" s="30"/>
      <c r="C28" s="16" t="str">
        <f t="shared" ca="1" si="4"/>
        <v/>
      </c>
      <c r="D28" s="15" t="str">
        <f t="shared" ca="1" si="5"/>
        <v/>
      </c>
      <c r="E28" s="15" t="str">
        <f ca="1">IFERROR(YEAR(Tableau42710[[#This Row],[Date]])&amp;"/"&amp;TEXT(Tableau42710[[#This Row],[Date]],"mmmm"),"")</f>
        <v/>
      </c>
      <c r="F28" s="100">
        <f t="shared" ca="1" si="6"/>
        <v>0</v>
      </c>
      <c r="G28" s="15">
        <f>Tableau42710[[#This Row],[/]]+Tableau42710[[#This Row],[X]]</f>
        <v>0</v>
      </c>
      <c r="H28" s="15">
        <f t="shared" si="7"/>
        <v>0</v>
      </c>
      <c r="I28" s="15">
        <f t="shared" si="8"/>
        <v>0</v>
      </c>
      <c r="J28" s="15">
        <f t="shared" si="9"/>
        <v>0</v>
      </c>
      <c r="K28" s="15">
        <f t="shared" si="10"/>
        <v>0</v>
      </c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27"/>
      <c r="AR28" s="7">
        <f>IFERROR(IF(Tableau84913[N° employer]="","",AR27+1),"")</f>
        <v>15</v>
      </c>
      <c r="AS28" s="7">
        <f>Avril!B28</f>
        <v>0</v>
      </c>
      <c r="AT28" s="17" t="str">
        <f t="shared" ca="1" si="11"/>
        <v/>
      </c>
      <c r="AU28" s="18" t="str">
        <f t="shared" ca="1" si="12"/>
        <v/>
      </c>
      <c r="AV28" s="19" t="str">
        <f ca="1">IFERROR(YEAR(Tableau84913[Date de paiement])&amp;"/"&amp;TEXT(Tableau84913[Date de paiement],"mmmm"),"")</f>
        <v/>
      </c>
      <c r="AW28" s="20" t="str">
        <f t="shared" ca="1" si="13"/>
        <v/>
      </c>
      <c r="AX28" s="19" t="str">
        <f ca="1">IFERROR(IF(OFFSET($AS28,-1,0)=$AS28,OFFSET(AX28,-1,0),INDEX(Mois_Avril_Totale,MATCH($AS28,Tableau42710[N°],0))),"")</f>
        <v/>
      </c>
      <c r="AY28" s="21" t="str">
        <f ca="1">IFERROR(SUM(Tableau84913[Montant Journée]*Tableau84913[Journée travaillée]),"")</f>
        <v/>
      </c>
      <c r="AZ28" s="21">
        <f t="shared" ca="1" si="14"/>
        <v>0</v>
      </c>
      <c r="BA28" s="28"/>
      <c r="BB28" s="25">
        <f ca="1">SUM(Tableau84913[[#This Row],[Total mensuel]],-Tableau84913[[#This Row],[Acompte versé]],-Tableau84913[[#This Row],[Salaire]])</f>
        <v>0</v>
      </c>
      <c r="BC28" s="51">
        <f ca="1">SUMPRODUCT(Tableau849[TOTAL]*(Tableau849[Nom employer]=AT28)*((Tableau849[Paiement du mois]="2018/mars")))</f>
        <v>0</v>
      </c>
      <c r="BD28" s="26">
        <f ca="1">IFERROR(SUM(Tableau84913[[#This Row],[Restant dû]]+Tableau84913[[#This Row],[Restant du mois dernier]]),"")</f>
        <v>0</v>
      </c>
    </row>
    <row r="29" spans="1:56" ht="20.149999999999999" customHeight="1" x14ac:dyDescent="0.35">
      <c r="A29" s="6" t="str">
        <f>IFERROR(IF(Tableau42710[N°]="","",A28+1),"")</f>
        <v/>
      </c>
      <c r="B29" s="30"/>
      <c r="C29" s="16" t="str">
        <f t="shared" ca="1" si="4"/>
        <v/>
      </c>
      <c r="D29" s="15" t="str">
        <f t="shared" ca="1" si="5"/>
        <v/>
      </c>
      <c r="E29" s="15" t="str">
        <f ca="1">IFERROR(YEAR(Tableau42710[[#This Row],[Date]])&amp;"/"&amp;TEXT(Tableau42710[[#This Row],[Date]],"mmmm"),"")</f>
        <v/>
      </c>
      <c r="F29" s="100">
        <f t="shared" ca="1" si="6"/>
        <v>0</v>
      </c>
      <c r="G29" s="15">
        <f>Tableau42710[[#This Row],[/]]+Tableau42710[[#This Row],[X]]</f>
        <v>0</v>
      </c>
      <c r="H29" s="15">
        <f t="shared" si="7"/>
        <v>0</v>
      </c>
      <c r="I29" s="15">
        <f t="shared" si="8"/>
        <v>0</v>
      </c>
      <c r="J29" s="15">
        <f t="shared" si="9"/>
        <v>0</v>
      </c>
      <c r="K29" s="15">
        <f t="shared" si="10"/>
        <v>0</v>
      </c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27"/>
      <c r="AR29" s="7">
        <f>IFERROR(IF(Tableau84913[N° employer]="","",AR28+1),"")</f>
        <v>16</v>
      </c>
      <c r="AS29" s="7">
        <f>Avril!B29</f>
        <v>0</v>
      </c>
      <c r="AT29" s="17" t="str">
        <f t="shared" ca="1" si="11"/>
        <v/>
      </c>
      <c r="AU29" s="18" t="str">
        <f t="shared" ca="1" si="12"/>
        <v/>
      </c>
      <c r="AV29" s="19" t="str">
        <f ca="1">IFERROR(YEAR(Tableau84913[Date de paiement])&amp;"/"&amp;TEXT(Tableau84913[Date de paiement],"mmmm"),"")</f>
        <v/>
      </c>
      <c r="AW29" s="20" t="str">
        <f t="shared" ca="1" si="13"/>
        <v/>
      </c>
      <c r="AX29" s="19" t="str">
        <f ca="1">IFERROR(IF(OFFSET($AS29,-1,0)=$AS29,OFFSET(AX29,-1,0),INDEX(Mois_Avril_Totale,MATCH($AS29,Tableau42710[N°],0))),"")</f>
        <v/>
      </c>
      <c r="AY29" s="21" t="str">
        <f ca="1">IFERROR(SUM(Tableau84913[Montant Journée]*Tableau84913[Journée travaillée]),"")</f>
        <v/>
      </c>
      <c r="AZ29" s="21">
        <f t="shared" ca="1" si="14"/>
        <v>0</v>
      </c>
      <c r="BA29" s="28"/>
      <c r="BB29" s="25">
        <f ca="1">SUM(Tableau84913[[#This Row],[Total mensuel]],-Tableau84913[[#This Row],[Acompte versé]],-Tableau84913[[#This Row],[Salaire]])</f>
        <v>0</v>
      </c>
      <c r="BC29" s="51">
        <f ca="1">SUMPRODUCT(Tableau849[TOTAL]*(Tableau849[Nom employer]=AT29)*((Tableau849[Paiement du mois]="2018/mars")))</f>
        <v>0</v>
      </c>
      <c r="BD29" s="26">
        <f ca="1">IFERROR(SUM(Tableau84913[[#This Row],[Restant dû]]+Tableau84913[[#This Row],[Restant du mois dernier]]),"")</f>
        <v>0</v>
      </c>
    </row>
    <row r="30" spans="1:56" ht="20.149999999999999" customHeight="1" x14ac:dyDescent="0.35">
      <c r="A30" s="6" t="str">
        <f>IFERROR(IF(Tableau42710[N°]="","",A29+1),"")</f>
        <v/>
      </c>
      <c r="B30" s="30"/>
      <c r="C30" s="16" t="str">
        <f t="shared" ca="1" si="4"/>
        <v/>
      </c>
      <c r="D30" s="15" t="str">
        <f t="shared" ca="1" si="5"/>
        <v/>
      </c>
      <c r="E30" s="15" t="str">
        <f ca="1">IFERROR(YEAR(Tableau42710[[#This Row],[Date]])&amp;"/"&amp;TEXT(Tableau42710[[#This Row],[Date]],"mmmm"),"")</f>
        <v/>
      </c>
      <c r="F30" s="100">
        <f t="shared" ca="1" si="6"/>
        <v>0</v>
      </c>
      <c r="G30" s="15">
        <f>Tableau42710[[#This Row],[/]]+Tableau42710[[#This Row],[X]]</f>
        <v>0</v>
      </c>
      <c r="H30" s="15">
        <f t="shared" si="7"/>
        <v>0</v>
      </c>
      <c r="I30" s="15">
        <f t="shared" si="8"/>
        <v>0</v>
      </c>
      <c r="J30" s="15">
        <f t="shared" si="9"/>
        <v>0</v>
      </c>
      <c r="K30" s="15">
        <f t="shared" si="10"/>
        <v>0</v>
      </c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27"/>
      <c r="AR30" s="7">
        <f>IFERROR(IF(Tableau84913[N° employer]="","",AR29+1),"")</f>
        <v>17</v>
      </c>
      <c r="AS30" s="7">
        <f>Avril!B30</f>
        <v>0</v>
      </c>
      <c r="AT30" s="17" t="str">
        <f t="shared" ca="1" si="11"/>
        <v/>
      </c>
      <c r="AU30" s="18" t="str">
        <f t="shared" ca="1" si="12"/>
        <v/>
      </c>
      <c r="AV30" s="19" t="str">
        <f ca="1">IFERROR(YEAR(Tableau84913[Date de paiement])&amp;"/"&amp;TEXT(Tableau84913[Date de paiement],"mmmm"),"")</f>
        <v/>
      </c>
      <c r="AW30" s="20" t="str">
        <f t="shared" ca="1" si="13"/>
        <v/>
      </c>
      <c r="AX30" s="19" t="str">
        <f ca="1">IFERROR(IF(OFFSET($AS30,-1,0)=$AS30,OFFSET(AX30,-1,0),INDEX(Mois_Avril_Totale,MATCH($AS30,Tableau42710[N°],0))),"")</f>
        <v/>
      </c>
      <c r="AY30" s="21" t="str">
        <f ca="1">IFERROR(SUM(Tableau84913[Montant Journée]*Tableau84913[Journée travaillée]),"")</f>
        <v/>
      </c>
      <c r="AZ30" s="21">
        <f t="shared" ca="1" si="14"/>
        <v>0</v>
      </c>
      <c r="BA30" s="28"/>
      <c r="BB30" s="25">
        <f ca="1">SUM(Tableau84913[[#This Row],[Total mensuel]],-Tableau84913[[#This Row],[Acompte versé]],-Tableau84913[[#This Row],[Salaire]])</f>
        <v>0</v>
      </c>
      <c r="BC30" s="51">
        <f ca="1">SUMPRODUCT(Tableau849[TOTAL]*(Tableau849[Nom employer]=AT30)*((Tableau849[Paiement du mois]="2018/mars")))</f>
        <v>0</v>
      </c>
      <c r="BD30" s="26">
        <f ca="1">IFERROR(SUM(Tableau84913[[#This Row],[Restant dû]]+Tableau84913[[#This Row],[Restant du mois dernier]]),"")</f>
        <v>0</v>
      </c>
    </row>
    <row r="31" spans="1:56" ht="20.149999999999999" customHeight="1" x14ac:dyDescent="0.35">
      <c r="A31" s="6" t="str">
        <f>IFERROR(IF(Tableau42710[N°]="","",A30+1),"")</f>
        <v/>
      </c>
      <c r="B31" s="30"/>
      <c r="C31" s="16" t="str">
        <f t="shared" ca="1" si="4"/>
        <v/>
      </c>
      <c r="D31" s="15" t="str">
        <f t="shared" ca="1" si="5"/>
        <v/>
      </c>
      <c r="E31" s="15" t="str">
        <f ca="1">IFERROR(YEAR(Tableau42710[[#This Row],[Date]])&amp;"/"&amp;TEXT(Tableau42710[[#This Row],[Date]],"mmmm"),"")</f>
        <v/>
      </c>
      <c r="F31" s="100">
        <f t="shared" ca="1" si="6"/>
        <v>0</v>
      </c>
      <c r="G31" s="15">
        <f>Tableau42710[[#This Row],[/]]+Tableau42710[[#This Row],[X]]</f>
        <v>0</v>
      </c>
      <c r="H31" s="15">
        <f t="shared" si="7"/>
        <v>0</v>
      </c>
      <c r="I31" s="15">
        <f t="shared" si="8"/>
        <v>0</v>
      </c>
      <c r="J31" s="15">
        <f t="shared" si="9"/>
        <v>0</v>
      </c>
      <c r="K31" s="15">
        <f t="shared" si="10"/>
        <v>0</v>
      </c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27"/>
      <c r="AR31" s="7">
        <f>IFERROR(IF(Tableau84913[N° employer]="","",AR30+1),"")</f>
        <v>18</v>
      </c>
      <c r="AS31" s="7">
        <f>Avril!B31</f>
        <v>0</v>
      </c>
      <c r="AT31" s="17" t="str">
        <f t="shared" ca="1" si="11"/>
        <v/>
      </c>
      <c r="AU31" s="18" t="str">
        <f t="shared" ca="1" si="12"/>
        <v/>
      </c>
      <c r="AV31" s="19" t="str">
        <f ca="1">IFERROR(YEAR(Tableau84913[Date de paiement])&amp;"/"&amp;TEXT(Tableau84913[Date de paiement],"mmmm"),"")</f>
        <v/>
      </c>
      <c r="AW31" s="20" t="str">
        <f t="shared" ca="1" si="13"/>
        <v/>
      </c>
      <c r="AX31" s="19" t="str">
        <f ca="1">IFERROR(IF(OFFSET($AS31,-1,0)=$AS31,OFFSET(AX31,-1,0),INDEX(Mois_Avril_Totale,MATCH($AS31,Tableau42710[N°],0))),"")</f>
        <v/>
      </c>
      <c r="AY31" s="21" t="str">
        <f ca="1">IFERROR(SUM(Tableau84913[Montant Journée]*Tableau84913[Journée travaillée]),"")</f>
        <v/>
      </c>
      <c r="AZ31" s="21">
        <f t="shared" ca="1" si="14"/>
        <v>0</v>
      </c>
      <c r="BA31" s="28"/>
      <c r="BB31" s="25">
        <f ca="1">SUM(Tableau84913[[#This Row],[Total mensuel]],-Tableau84913[[#This Row],[Acompte versé]],-Tableau84913[[#This Row],[Salaire]])</f>
        <v>0</v>
      </c>
      <c r="BC31" s="51">
        <f ca="1">SUMPRODUCT(Tableau849[TOTAL]*(Tableau849[Nom employer]=AT31)*((Tableau849[Paiement du mois]="2018/mars")))</f>
        <v>0</v>
      </c>
      <c r="BD31" s="26">
        <f ca="1">IFERROR(SUM(Tableau84913[[#This Row],[Restant dû]]+Tableau84913[[#This Row],[Restant du mois dernier]]),"")</f>
        <v>0</v>
      </c>
    </row>
    <row r="32" spans="1:56" ht="20.149999999999999" customHeight="1" x14ac:dyDescent="0.35">
      <c r="A32" s="6" t="str">
        <f>IFERROR(IF(Tableau42710[N°]="","",A31+1),"")</f>
        <v/>
      </c>
      <c r="B32" s="30"/>
      <c r="C32" s="16" t="str">
        <f t="shared" ca="1" si="4"/>
        <v/>
      </c>
      <c r="D32" s="15" t="str">
        <f t="shared" ca="1" si="5"/>
        <v/>
      </c>
      <c r="E32" s="15" t="str">
        <f ca="1">IFERROR(YEAR(Tableau42710[[#This Row],[Date]])&amp;"/"&amp;TEXT(Tableau42710[[#This Row],[Date]],"mmmm"),"")</f>
        <v/>
      </c>
      <c r="F32" s="100">
        <f t="shared" ca="1" si="6"/>
        <v>0</v>
      </c>
      <c r="G32" s="15">
        <f>Tableau42710[[#This Row],[/]]+Tableau42710[[#This Row],[X]]</f>
        <v>0</v>
      </c>
      <c r="H32" s="15">
        <f t="shared" si="7"/>
        <v>0</v>
      </c>
      <c r="I32" s="15">
        <f t="shared" si="8"/>
        <v>0</v>
      </c>
      <c r="J32" s="15">
        <f t="shared" si="9"/>
        <v>0</v>
      </c>
      <c r="K32" s="15">
        <f t="shared" si="10"/>
        <v>0</v>
      </c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27"/>
      <c r="AR32" s="7">
        <f>IFERROR(IF(Tableau84913[N° employer]="","",AR31+1),"")</f>
        <v>19</v>
      </c>
      <c r="AS32" s="7">
        <f>Avril!B32</f>
        <v>0</v>
      </c>
      <c r="AT32" s="17" t="str">
        <f t="shared" ca="1" si="11"/>
        <v/>
      </c>
      <c r="AU32" s="18" t="str">
        <f t="shared" ca="1" si="12"/>
        <v/>
      </c>
      <c r="AV32" s="19" t="str">
        <f ca="1">IFERROR(YEAR(Tableau84913[Date de paiement])&amp;"/"&amp;TEXT(Tableau84913[Date de paiement],"mmmm"),"")</f>
        <v/>
      </c>
      <c r="AW32" s="20" t="str">
        <f t="shared" ca="1" si="13"/>
        <v/>
      </c>
      <c r="AX32" s="19" t="str">
        <f ca="1">IFERROR(IF(OFFSET($AS32,-1,0)=$AS32,OFFSET(AX32,-1,0),INDEX(Mois_Avril_Totale,MATCH($AS32,Tableau42710[N°],0))),"")</f>
        <v/>
      </c>
      <c r="AY32" s="21" t="str">
        <f ca="1">IFERROR(SUM(Tableau84913[Montant Journée]*Tableau84913[Journée travaillée]),"")</f>
        <v/>
      </c>
      <c r="AZ32" s="21">
        <f t="shared" ca="1" si="14"/>
        <v>0</v>
      </c>
      <c r="BA32" s="28"/>
      <c r="BB32" s="25">
        <f ca="1">SUM(Tableau84913[[#This Row],[Total mensuel]],-Tableau84913[[#This Row],[Acompte versé]],-Tableau84913[[#This Row],[Salaire]])</f>
        <v>0</v>
      </c>
      <c r="BC32" s="51">
        <f ca="1">SUMPRODUCT(Tableau849[TOTAL]*(Tableau849[Nom employer]=AT32)*((Tableau849[Paiement du mois]="2018/mars")))</f>
        <v>0</v>
      </c>
      <c r="BD32" s="26">
        <f ca="1">IFERROR(SUM(Tableau84913[[#This Row],[Restant dû]]+Tableau84913[[#This Row],[Restant du mois dernier]]),"")</f>
        <v>0</v>
      </c>
    </row>
    <row r="33" spans="1:56" ht="20.149999999999999" customHeight="1" x14ac:dyDescent="0.35">
      <c r="A33" s="6" t="str">
        <f>IFERROR(IF(Tableau42710[N°]="","",A32+1),"")</f>
        <v/>
      </c>
      <c r="B33" s="30"/>
      <c r="C33" s="16" t="str">
        <f t="shared" ca="1" si="4"/>
        <v/>
      </c>
      <c r="D33" s="15" t="str">
        <f t="shared" ca="1" si="5"/>
        <v/>
      </c>
      <c r="E33" s="15" t="str">
        <f ca="1">IFERROR(YEAR(Tableau42710[[#This Row],[Date]])&amp;"/"&amp;TEXT(Tableau42710[[#This Row],[Date]],"mmmm"),"")</f>
        <v/>
      </c>
      <c r="F33" s="100">
        <f t="shared" ca="1" si="6"/>
        <v>0</v>
      </c>
      <c r="G33" s="15">
        <f>Tableau42710[[#This Row],[/]]+Tableau42710[[#This Row],[X]]</f>
        <v>0</v>
      </c>
      <c r="H33" s="15">
        <f t="shared" si="7"/>
        <v>0</v>
      </c>
      <c r="I33" s="15">
        <f t="shared" si="8"/>
        <v>0</v>
      </c>
      <c r="J33" s="15">
        <f t="shared" si="9"/>
        <v>0</v>
      </c>
      <c r="K33" s="15">
        <f t="shared" si="10"/>
        <v>0</v>
      </c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27"/>
      <c r="AR33" s="7">
        <f>IFERROR(IF(Tableau84913[N° employer]="","",AR32+1),"")</f>
        <v>20</v>
      </c>
      <c r="AS33" s="7">
        <f>Avril!B33</f>
        <v>0</v>
      </c>
      <c r="AT33" s="17" t="str">
        <f t="shared" ca="1" si="11"/>
        <v/>
      </c>
      <c r="AU33" s="18" t="str">
        <f t="shared" ca="1" si="12"/>
        <v/>
      </c>
      <c r="AV33" s="19" t="str">
        <f ca="1">IFERROR(YEAR(Tableau84913[Date de paiement])&amp;"/"&amp;TEXT(Tableau84913[Date de paiement],"mmmm"),"")</f>
        <v/>
      </c>
      <c r="AW33" s="20" t="str">
        <f t="shared" ca="1" si="13"/>
        <v/>
      </c>
      <c r="AX33" s="19" t="str">
        <f ca="1">IFERROR(IF(OFFSET($AS33,-1,0)=$AS33,OFFSET(AX33,-1,0),INDEX(Mois_Avril_Totale,MATCH($AS33,Tableau42710[N°],0))),"")</f>
        <v/>
      </c>
      <c r="AY33" s="21" t="str">
        <f ca="1">IFERROR(SUM(Tableau84913[Montant Journée]*Tableau84913[Journée travaillée]),"")</f>
        <v/>
      </c>
      <c r="AZ33" s="21">
        <f t="shared" ca="1" si="14"/>
        <v>0</v>
      </c>
      <c r="BA33" s="28"/>
      <c r="BB33" s="25">
        <f ca="1">SUM(Tableau84913[[#This Row],[Total mensuel]],-Tableau84913[[#This Row],[Acompte versé]],-Tableau84913[[#This Row],[Salaire]])</f>
        <v>0</v>
      </c>
      <c r="BC33" s="51">
        <f ca="1">SUMPRODUCT(Tableau849[TOTAL]*(Tableau849[Nom employer]=AT33)*((Tableau849[Paiement du mois]="2018/mars")))</f>
        <v>0</v>
      </c>
      <c r="BD33" s="26">
        <f ca="1">IFERROR(SUM(Tableau84913[[#This Row],[Restant dû]]+Tableau84913[[#This Row],[Restant du mois dernier]]),"")</f>
        <v>0</v>
      </c>
    </row>
    <row r="34" spans="1:56" ht="20.149999999999999" customHeight="1" x14ac:dyDescent="0.35">
      <c r="A34" s="6" t="str">
        <f>IFERROR(IF(Tableau42710[N°]="","",A33+1),"")</f>
        <v/>
      </c>
      <c r="B34" s="30"/>
      <c r="C34" s="16" t="str">
        <f t="shared" ca="1" si="4"/>
        <v/>
      </c>
      <c r="D34" s="15" t="str">
        <f t="shared" ca="1" si="5"/>
        <v/>
      </c>
      <c r="E34" s="15" t="str">
        <f ca="1">IFERROR(YEAR(Tableau42710[[#This Row],[Date]])&amp;"/"&amp;TEXT(Tableau42710[[#This Row],[Date]],"mmmm"),"")</f>
        <v/>
      </c>
      <c r="F34" s="100">
        <f t="shared" ca="1" si="6"/>
        <v>0</v>
      </c>
      <c r="G34" s="15">
        <f>Tableau42710[[#This Row],[/]]+Tableau42710[[#This Row],[X]]</f>
        <v>0</v>
      </c>
      <c r="H34" s="15">
        <f t="shared" si="7"/>
        <v>0</v>
      </c>
      <c r="I34" s="15">
        <f t="shared" si="8"/>
        <v>0</v>
      </c>
      <c r="J34" s="15">
        <f t="shared" si="9"/>
        <v>0</v>
      </c>
      <c r="K34" s="15">
        <f t="shared" si="10"/>
        <v>0</v>
      </c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27"/>
      <c r="AR34" s="7">
        <f>IFERROR(IF(Tableau84913[N° employer]="","",AR33+1),"")</f>
        <v>21</v>
      </c>
      <c r="AS34" s="7">
        <f>Avril!B34</f>
        <v>0</v>
      </c>
      <c r="AT34" s="17" t="str">
        <f t="shared" ca="1" si="11"/>
        <v/>
      </c>
      <c r="AU34" s="18" t="str">
        <f t="shared" ca="1" si="12"/>
        <v/>
      </c>
      <c r="AV34" s="19" t="str">
        <f ca="1">IFERROR(YEAR(Tableau84913[Date de paiement])&amp;"/"&amp;TEXT(Tableau84913[Date de paiement],"mmmm"),"")</f>
        <v/>
      </c>
      <c r="AW34" s="20" t="str">
        <f t="shared" ca="1" si="13"/>
        <v/>
      </c>
      <c r="AX34" s="19" t="str">
        <f ca="1">IFERROR(IF(OFFSET($AS34,-1,0)=$AS34,OFFSET(AX34,-1,0),INDEX(Mois_Avril_Totale,MATCH($AS34,Tableau42710[N°],0))),"")</f>
        <v/>
      </c>
      <c r="AY34" s="21" t="str">
        <f ca="1">IFERROR(SUM(Tableau84913[Montant Journée]*Tableau84913[Journée travaillée]),"")</f>
        <v/>
      </c>
      <c r="AZ34" s="21">
        <f t="shared" ca="1" si="14"/>
        <v>0</v>
      </c>
      <c r="BA34" s="28"/>
      <c r="BB34" s="25">
        <f ca="1">SUM(Tableau84913[[#This Row],[Total mensuel]],-Tableau84913[[#This Row],[Acompte versé]],-Tableau84913[[#This Row],[Salaire]])</f>
        <v>0</v>
      </c>
      <c r="BC34" s="51">
        <f ca="1">SUMPRODUCT(Tableau849[TOTAL]*(Tableau849[Nom employer]=AT34)*((Tableau849[Paiement du mois]="2018/mars")))</f>
        <v>0</v>
      </c>
      <c r="BD34" s="26">
        <f ca="1">IFERROR(SUM(Tableau84913[[#This Row],[Restant dû]]+Tableau84913[[#This Row],[Restant du mois dernier]]),"")</f>
        <v>0</v>
      </c>
    </row>
    <row r="35" spans="1:56" ht="20.149999999999999" customHeight="1" x14ac:dyDescent="0.35">
      <c r="A35" s="6" t="str">
        <f>IFERROR(IF(Tableau42710[N°]="","",A34+1),"")</f>
        <v/>
      </c>
      <c r="B35" s="30"/>
      <c r="C35" s="16" t="str">
        <f t="shared" ca="1" si="4"/>
        <v/>
      </c>
      <c r="D35" s="15" t="str">
        <f t="shared" ca="1" si="5"/>
        <v/>
      </c>
      <c r="E35" s="15" t="str">
        <f ca="1">IFERROR(YEAR(Tableau42710[[#This Row],[Date]])&amp;"/"&amp;TEXT(Tableau42710[[#This Row],[Date]],"mmmm"),"")</f>
        <v/>
      </c>
      <c r="F35" s="100">
        <f t="shared" ca="1" si="6"/>
        <v>0</v>
      </c>
      <c r="G35" s="15">
        <f>Tableau42710[[#This Row],[/]]+Tableau42710[[#This Row],[X]]</f>
        <v>0</v>
      </c>
      <c r="H35" s="15">
        <f t="shared" si="7"/>
        <v>0</v>
      </c>
      <c r="I35" s="15">
        <f t="shared" si="8"/>
        <v>0</v>
      </c>
      <c r="J35" s="15">
        <f t="shared" si="9"/>
        <v>0</v>
      </c>
      <c r="K35" s="15">
        <f t="shared" si="10"/>
        <v>0</v>
      </c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27"/>
      <c r="AR35" s="7">
        <f>IFERROR(IF(Tableau84913[N° employer]="","",AR34+1),"")</f>
        <v>22</v>
      </c>
      <c r="AS35" s="7">
        <f>Avril!B35</f>
        <v>0</v>
      </c>
      <c r="AT35" s="17" t="str">
        <f t="shared" ca="1" si="11"/>
        <v/>
      </c>
      <c r="AU35" s="18" t="str">
        <f t="shared" ca="1" si="12"/>
        <v/>
      </c>
      <c r="AV35" s="19" t="str">
        <f ca="1">IFERROR(YEAR(Tableau84913[Date de paiement])&amp;"/"&amp;TEXT(Tableau84913[Date de paiement],"mmmm"),"")</f>
        <v/>
      </c>
      <c r="AW35" s="20" t="str">
        <f t="shared" ca="1" si="13"/>
        <v/>
      </c>
      <c r="AX35" s="19" t="str">
        <f ca="1">IFERROR(IF(OFFSET($AS35,-1,0)=$AS35,OFFSET(AX35,-1,0),INDEX(Mois_Avril_Totale,MATCH($AS35,Tableau42710[N°],0))),"")</f>
        <v/>
      </c>
      <c r="AY35" s="21" t="str">
        <f ca="1">IFERROR(SUM(Tableau84913[Montant Journée]*Tableau84913[Journée travaillée]),"")</f>
        <v/>
      </c>
      <c r="AZ35" s="21">
        <f t="shared" ca="1" si="14"/>
        <v>0</v>
      </c>
      <c r="BA35" s="28"/>
      <c r="BB35" s="25">
        <f ca="1">SUM(Tableau84913[[#This Row],[Total mensuel]],-Tableau84913[[#This Row],[Acompte versé]],-Tableau84913[[#This Row],[Salaire]])</f>
        <v>0</v>
      </c>
      <c r="BC35" s="51">
        <f ca="1">SUMPRODUCT(Tableau849[TOTAL]*(Tableau849[Nom employer]=AT35)*((Tableau849[Paiement du mois]="2018/mars")))</f>
        <v>0</v>
      </c>
      <c r="BD35" s="26">
        <f ca="1">IFERROR(SUM(Tableau84913[[#This Row],[Restant dû]]+Tableau84913[[#This Row],[Restant du mois dernier]]),"")</f>
        <v>0</v>
      </c>
    </row>
    <row r="36" spans="1:56" ht="20.149999999999999" customHeight="1" x14ac:dyDescent="0.35">
      <c r="A36" s="6" t="str">
        <f>IFERROR(IF(Tableau42710[N°]="","",A35+1),"")</f>
        <v/>
      </c>
      <c r="B36" s="30"/>
      <c r="C36" s="16" t="str">
        <f t="shared" ca="1" si="4"/>
        <v/>
      </c>
      <c r="D36" s="15" t="str">
        <f t="shared" ca="1" si="5"/>
        <v/>
      </c>
      <c r="E36" s="15" t="str">
        <f ca="1">IFERROR(YEAR(Tableau42710[[#This Row],[Date]])&amp;"/"&amp;TEXT(Tableau42710[[#This Row],[Date]],"mmmm"),"")</f>
        <v/>
      </c>
      <c r="F36" s="100">
        <f t="shared" ca="1" si="6"/>
        <v>0</v>
      </c>
      <c r="G36" s="15">
        <f>Tableau42710[[#This Row],[/]]+Tableau42710[[#This Row],[X]]</f>
        <v>0</v>
      </c>
      <c r="H36" s="15">
        <f t="shared" si="7"/>
        <v>0</v>
      </c>
      <c r="I36" s="15">
        <f t="shared" si="8"/>
        <v>0</v>
      </c>
      <c r="J36" s="15">
        <f t="shared" si="9"/>
        <v>0</v>
      </c>
      <c r="K36" s="15">
        <f t="shared" si="10"/>
        <v>0</v>
      </c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27"/>
      <c r="AR36" s="7">
        <f>IFERROR(IF(Tableau84913[N° employer]="","",AR35+1),"")</f>
        <v>23</v>
      </c>
      <c r="AS36" s="7">
        <f>Avril!B36</f>
        <v>0</v>
      </c>
      <c r="AT36" s="17" t="str">
        <f t="shared" ca="1" si="11"/>
        <v/>
      </c>
      <c r="AU36" s="18" t="str">
        <f t="shared" ca="1" si="12"/>
        <v/>
      </c>
      <c r="AV36" s="19" t="str">
        <f ca="1">IFERROR(YEAR(Tableau84913[Date de paiement])&amp;"/"&amp;TEXT(Tableau84913[Date de paiement],"mmmm"),"")</f>
        <v/>
      </c>
      <c r="AW36" s="20" t="str">
        <f t="shared" ca="1" si="13"/>
        <v/>
      </c>
      <c r="AX36" s="19" t="str">
        <f ca="1">IFERROR(IF(OFFSET($AS36,-1,0)=$AS36,OFFSET(AX36,-1,0),INDEX(Mois_Avril_Totale,MATCH($AS36,Tableau42710[N°],0))),"")</f>
        <v/>
      </c>
      <c r="AY36" s="21" t="str">
        <f ca="1">IFERROR(SUM(Tableau84913[Montant Journée]*Tableau84913[Journée travaillée]),"")</f>
        <v/>
      </c>
      <c r="AZ36" s="21">
        <f t="shared" ca="1" si="14"/>
        <v>0</v>
      </c>
      <c r="BA36" s="28"/>
      <c r="BB36" s="25">
        <f ca="1">SUM(Tableau84913[[#This Row],[Total mensuel]],-Tableau84913[[#This Row],[Acompte versé]],-Tableau84913[[#This Row],[Salaire]])</f>
        <v>0</v>
      </c>
      <c r="BC36" s="51">
        <f ca="1">SUMPRODUCT(Tableau849[TOTAL]*(Tableau849[Nom employer]=AT36)*((Tableau849[Paiement du mois]="2018/mars")))</f>
        <v>0</v>
      </c>
      <c r="BD36" s="26">
        <f ca="1">IFERROR(SUM(Tableau84913[[#This Row],[Restant dû]]+Tableau84913[[#This Row],[Restant du mois dernier]]),"")</f>
        <v>0</v>
      </c>
    </row>
    <row r="37" spans="1:56" ht="20.149999999999999" customHeight="1" x14ac:dyDescent="0.35">
      <c r="A37" s="6" t="str">
        <f>IFERROR(IF(Tableau42710[N°]="","",A36+1),"")</f>
        <v/>
      </c>
      <c r="B37" s="30"/>
      <c r="C37" s="16" t="str">
        <f t="shared" ca="1" si="4"/>
        <v/>
      </c>
      <c r="D37" s="15" t="str">
        <f t="shared" ca="1" si="5"/>
        <v/>
      </c>
      <c r="E37" s="15" t="str">
        <f ca="1">IFERROR(YEAR(Tableau42710[[#This Row],[Date]])&amp;"/"&amp;TEXT(Tableau42710[[#This Row],[Date]],"mmmm"),"")</f>
        <v/>
      </c>
      <c r="F37" s="100">
        <f t="shared" ca="1" si="6"/>
        <v>0</v>
      </c>
      <c r="G37" s="15">
        <f>Tableau42710[[#This Row],[/]]+Tableau42710[[#This Row],[X]]</f>
        <v>0</v>
      </c>
      <c r="H37" s="15">
        <f t="shared" si="7"/>
        <v>0</v>
      </c>
      <c r="I37" s="15">
        <f t="shared" si="8"/>
        <v>0</v>
      </c>
      <c r="J37" s="15">
        <f t="shared" si="9"/>
        <v>0</v>
      </c>
      <c r="K37" s="15">
        <f t="shared" si="10"/>
        <v>0</v>
      </c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27"/>
      <c r="AR37" s="7">
        <f>IFERROR(IF(Tableau84913[N° employer]="","",AR36+1),"")</f>
        <v>24</v>
      </c>
      <c r="AS37" s="7">
        <f>Avril!B37</f>
        <v>0</v>
      </c>
      <c r="AT37" s="17" t="str">
        <f t="shared" ca="1" si="11"/>
        <v/>
      </c>
      <c r="AU37" s="18" t="str">
        <f t="shared" ca="1" si="12"/>
        <v/>
      </c>
      <c r="AV37" s="19" t="str">
        <f ca="1">IFERROR(YEAR(Tableau84913[Date de paiement])&amp;"/"&amp;TEXT(Tableau84913[Date de paiement],"mmmm"),"")</f>
        <v/>
      </c>
      <c r="AW37" s="20" t="str">
        <f t="shared" ca="1" si="13"/>
        <v/>
      </c>
      <c r="AX37" s="19" t="str">
        <f ca="1">IFERROR(IF(OFFSET($AS37,-1,0)=$AS37,OFFSET(AX37,-1,0),INDEX(Mois_Avril_Totale,MATCH($AS37,Tableau42710[N°],0))),"")</f>
        <v/>
      </c>
      <c r="AY37" s="21" t="str">
        <f ca="1">IFERROR(SUM(Tableau84913[Montant Journée]*Tableau84913[Journée travaillée]),"")</f>
        <v/>
      </c>
      <c r="AZ37" s="21">
        <f t="shared" ca="1" si="14"/>
        <v>0</v>
      </c>
      <c r="BA37" s="28"/>
      <c r="BB37" s="25">
        <f ca="1">SUM(Tableau84913[[#This Row],[Total mensuel]],-Tableau84913[[#This Row],[Acompte versé]],-Tableau84913[[#This Row],[Salaire]])</f>
        <v>0</v>
      </c>
      <c r="BC37" s="51">
        <f ca="1">SUMPRODUCT(Tableau849[TOTAL]*(Tableau849[Nom employer]=AT37)*((Tableau849[Paiement du mois]="2018/mars")))</f>
        <v>0</v>
      </c>
      <c r="BD37" s="26">
        <f ca="1">IFERROR(SUM(Tableau84913[[#This Row],[Restant dû]]+Tableau84913[[#This Row],[Restant du mois dernier]]),"")</f>
        <v>0</v>
      </c>
    </row>
    <row r="38" spans="1:56" ht="20.149999999999999" customHeight="1" x14ac:dyDescent="0.35">
      <c r="A38" s="6" t="str">
        <f>IFERROR(IF(Tableau42710[N°]="","",A37+1),"")</f>
        <v/>
      </c>
      <c r="B38" s="30"/>
      <c r="C38" s="16" t="str">
        <f t="shared" ca="1" si="4"/>
        <v/>
      </c>
      <c r="D38" s="15" t="str">
        <f t="shared" ca="1" si="5"/>
        <v/>
      </c>
      <c r="E38" s="15" t="str">
        <f ca="1">IFERROR(YEAR(Tableau42710[[#This Row],[Date]])&amp;"/"&amp;TEXT(Tableau42710[[#This Row],[Date]],"mmmm"),"")</f>
        <v/>
      </c>
      <c r="F38" s="100">
        <f t="shared" ca="1" si="6"/>
        <v>0</v>
      </c>
      <c r="G38" s="15">
        <f>Tableau42710[[#This Row],[/]]+Tableau42710[[#This Row],[X]]</f>
        <v>0</v>
      </c>
      <c r="H38" s="15">
        <f t="shared" si="7"/>
        <v>0</v>
      </c>
      <c r="I38" s="15">
        <f t="shared" si="8"/>
        <v>0</v>
      </c>
      <c r="J38" s="15">
        <f t="shared" si="9"/>
        <v>0</v>
      </c>
      <c r="K38" s="15">
        <f t="shared" si="10"/>
        <v>0</v>
      </c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27"/>
      <c r="AR38" s="7">
        <f>IFERROR(IF(Tableau84913[N° employer]="","",AR37+1),"")</f>
        <v>25</v>
      </c>
      <c r="AS38" s="7">
        <f>Avril!B38</f>
        <v>0</v>
      </c>
      <c r="AT38" s="17" t="str">
        <f t="shared" ca="1" si="11"/>
        <v/>
      </c>
      <c r="AU38" s="18" t="str">
        <f t="shared" ca="1" si="12"/>
        <v/>
      </c>
      <c r="AV38" s="19" t="str">
        <f ca="1">IFERROR(YEAR(Tableau84913[Date de paiement])&amp;"/"&amp;TEXT(Tableau84913[Date de paiement],"mmmm"),"")</f>
        <v/>
      </c>
      <c r="AW38" s="20" t="str">
        <f t="shared" ca="1" si="13"/>
        <v/>
      </c>
      <c r="AX38" s="19" t="str">
        <f ca="1">IFERROR(IF(OFFSET($AS38,-1,0)=$AS38,OFFSET(AX38,-1,0),INDEX(Mois_Avril_Totale,MATCH($AS38,Tableau42710[N°],0))),"")</f>
        <v/>
      </c>
      <c r="AY38" s="21" t="str">
        <f ca="1">IFERROR(SUM(Tableau84913[Montant Journée]*Tableau84913[Journée travaillée]),"")</f>
        <v/>
      </c>
      <c r="AZ38" s="21">
        <f t="shared" ca="1" si="14"/>
        <v>0</v>
      </c>
      <c r="BA38" s="28"/>
      <c r="BB38" s="25">
        <f ca="1">SUM(Tableau84913[[#This Row],[Total mensuel]],-Tableau84913[[#This Row],[Acompte versé]],-Tableau84913[[#This Row],[Salaire]])</f>
        <v>0</v>
      </c>
      <c r="BC38" s="51">
        <f ca="1">SUMPRODUCT(Tableau849[TOTAL]*(Tableau849[Nom employer]=AT38)*((Tableau849[Paiement du mois]="2018/mars")))</f>
        <v>0</v>
      </c>
      <c r="BD38" s="26">
        <f ca="1">IFERROR(SUM(Tableau84913[[#This Row],[Restant dû]]+Tableau84913[[#This Row],[Restant du mois dernier]]),"")</f>
        <v>0</v>
      </c>
    </row>
    <row r="39" spans="1:56" ht="20.149999999999999" customHeight="1" x14ac:dyDescent="0.35">
      <c r="A39" s="6" t="str">
        <f>IFERROR(IF(Tableau42710[N°]="","",A38+1),"")</f>
        <v/>
      </c>
      <c r="B39" s="30"/>
      <c r="C39" s="16" t="str">
        <f t="shared" ca="1" si="4"/>
        <v/>
      </c>
      <c r="D39" s="15" t="str">
        <f t="shared" ca="1" si="5"/>
        <v/>
      </c>
      <c r="E39" s="15" t="str">
        <f ca="1">IFERROR(YEAR(Tableau42710[[#This Row],[Date]])&amp;"/"&amp;TEXT(Tableau42710[[#This Row],[Date]],"mmmm"),"")</f>
        <v/>
      </c>
      <c r="F39" s="100">
        <f t="shared" ca="1" si="6"/>
        <v>0</v>
      </c>
      <c r="G39" s="15">
        <f>Tableau42710[[#This Row],[/]]+Tableau42710[[#This Row],[X]]</f>
        <v>0</v>
      </c>
      <c r="H39" s="15">
        <f t="shared" si="7"/>
        <v>0</v>
      </c>
      <c r="I39" s="15">
        <f t="shared" si="8"/>
        <v>0</v>
      </c>
      <c r="J39" s="15">
        <f t="shared" si="9"/>
        <v>0</v>
      </c>
      <c r="K39" s="15">
        <f t="shared" si="10"/>
        <v>0</v>
      </c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27"/>
      <c r="AR39" s="7">
        <f>IFERROR(IF(Tableau84913[N° employer]="","",AR38+1),"")</f>
        <v>26</v>
      </c>
      <c r="AS39" s="7">
        <f>Avril!B39</f>
        <v>0</v>
      </c>
      <c r="AT39" s="17" t="str">
        <f t="shared" ca="1" si="11"/>
        <v/>
      </c>
      <c r="AU39" s="18" t="str">
        <f t="shared" ca="1" si="12"/>
        <v/>
      </c>
      <c r="AV39" s="19" t="str">
        <f ca="1">IFERROR(YEAR(Tableau84913[Date de paiement])&amp;"/"&amp;TEXT(Tableau84913[Date de paiement],"mmmm"),"")</f>
        <v/>
      </c>
      <c r="AW39" s="20" t="str">
        <f t="shared" ca="1" si="13"/>
        <v/>
      </c>
      <c r="AX39" s="19" t="str">
        <f ca="1">IFERROR(IF(OFFSET($AS39,-1,0)=$AS39,OFFSET(AX39,-1,0),INDEX(Mois_Avril_Totale,MATCH($AS39,Tableau42710[N°],0))),"")</f>
        <v/>
      </c>
      <c r="AY39" s="21" t="str">
        <f ca="1">IFERROR(SUM(Tableau84913[Montant Journée]*Tableau84913[Journée travaillée]),"")</f>
        <v/>
      </c>
      <c r="AZ39" s="21">
        <f t="shared" ca="1" si="14"/>
        <v>0</v>
      </c>
      <c r="BA39" s="28"/>
      <c r="BB39" s="25">
        <f ca="1">SUM(Tableau84913[[#This Row],[Total mensuel]],-Tableau84913[[#This Row],[Acompte versé]],-Tableau84913[[#This Row],[Salaire]])</f>
        <v>0</v>
      </c>
      <c r="BC39" s="51">
        <f ca="1">SUMPRODUCT(Tableau849[TOTAL]*(Tableau849[Nom employer]=AT39)*((Tableau849[Paiement du mois]="2018/mars")))</f>
        <v>0</v>
      </c>
      <c r="BD39" s="26">
        <f ca="1">IFERROR(SUM(Tableau84913[[#This Row],[Restant dû]]+Tableau84913[[#This Row],[Restant du mois dernier]]),"")</f>
        <v>0</v>
      </c>
    </row>
    <row r="40" spans="1:56" ht="20.149999999999999" customHeight="1" x14ac:dyDescent="0.35">
      <c r="A40" s="6" t="str">
        <f>IFERROR(IF(Tableau42710[N°]="","",A39+1),"")</f>
        <v/>
      </c>
      <c r="B40" s="30"/>
      <c r="C40" s="16" t="str">
        <f t="shared" ca="1" si="4"/>
        <v/>
      </c>
      <c r="D40" s="15" t="str">
        <f t="shared" ca="1" si="5"/>
        <v/>
      </c>
      <c r="E40" s="15" t="str">
        <f ca="1">IFERROR(YEAR(Tableau42710[[#This Row],[Date]])&amp;"/"&amp;TEXT(Tableau42710[[#This Row],[Date]],"mmmm"),"")</f>
        <v/>
      </c>
      <c r="F40" s="100">
        <f t="shared" ca="1" si="6"/>
        <v>0</v>
      </c>
      <c r="G40" s="15">
        <f>Tableau42710[[#This Row],[/]]+Tableau42710[[#This Row],[X]]</f>
        <v>0</v>
      </c>
      <c r="H40" s="15">
        <f t="shared" si="7"/>
        <v>0</v>
      </c>
      <c r="I40" s="15">
        <f t="shared" si="8"/>
        <v>0</v>
      </c>
      <c r="J40" s="15">
        <f t="shared" si="9"/>
        <v>0</v>
      </c>
      <c r="K40" s="15">
        <f t="shared" si="10"/>
        <v>0</v>
      </c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27"/>
      <c r="AR40" s="7">
        <f>IFERROR(IF(Tableau84913[N° employer]="","",AR39+1),"")</f>
        <v>27</v>
      </c>
      <c r="AS40" s="7">
        <f>Avril!B40</f>
        <v>0</v>
      </c>
      <c r="AT40" s="17" t="str">
        <f t="shared" ca="1" si="11"/>
        <v/>
      </c>
      <c r="AU40" s="18" t="str">
        <f t="shared" ca="1" si="12"/>
        <v/>
      </c>
      <c r="AV40" s="19" t="str">
        <f ca="1">IFERROR(YEAR(Tableau84913[Date de paiement])&amp;"/"&amp;TEXT(Tableau84913[Date de paiement],"mmmm"),"")</f>
        <v/>
      </c>
      <c r="AW40" s="20" t="str">
        <f t="shared" ca="1" si="13"/>
        <v/>
      </c>
      <c r="AX40" s="19" t="str">
        <f ca="1">IFERROR(IF(OFFSET($AS40,-1,0)=$AS40,OFFSET(AX40,-1,0),INDEX(Mois_Avril_Totale,MATCH($AS40,Tableau42710[N°],0))),"")</f>
        <v/>
      </c>
      <c r="AY40" s="21" t="str">
        <f ca="1">IFERROR(SUM(Tableau84913[Montant Journée]*Tableau84913[Journée travaillée]),"")</f>
        <v/>
      </c>
      <c r="AZ40" s="21">
        <f t="shared" ca="1" si="14"/>
        <v>0</v>
      </c>
      <c r="BA40" s="28"/>
      <c r="BB40" s="25">
        <f ca="1">SUM(Tableau84913[[#This Row],[Total mensuel]],-Tableau84913[[#This Row],[Acompte versé]],-Tableau84913[[#This Row],[Salaire]])</f>
        <v>0</v>
      </c>
      <c r="BC40" s="51">
        <f ca="1">SUMPRODUCT(Tableau849[TOTAL]*(Tableau849[Nom employer]=AT40)*((Tableau849[Paiement du mois]="2018/mars")))</f>
        <v>0</v>
      </c>
      <c r="BD40" s="26">
        <f ca="1">IFERROR(SUM(Tableau84913[[#This Row],[Restant dû]]+Tableau84913[[#This Row],[Restant du mois dernier]]),"")</f>
        <v>0</v>
      </c>
    </row>
    <row r="41" spans="1:56" ht="20.149999999999999" customHeight="1" x14ac:dyDescent="0.35">
      <c r="A41" s="6" t="str">
        <f>IFERROR(IF(Tableau42710[N°]="","",A40+1),"")</f>
        <v/>
      </c>
      <c r="B41" s="30"/>
      <c r="C41" s="16" t="str">
        <f t="shared" ca="1" si="4"/>
        <v/>
      </c>
      <c r="D41" s="15" t="str">
        <f t="shared" ca="1" si="5"/>
        <v/>
      </c>
      <c r="E41" s="15" t="str">
        <f ca="1">IFERROR(YEAR(Tableau42710[[#This Row],[Date]])&amp;"/"&amp;TEXT(Tableau42710[[#This Row],[Date]],"mmmm"),"")</f>
        <v/>
      </c>
      <c r="F41" s="100">
        <f t="shared" ca="1" si="6"/>
        <v>0</v>
      </c>
      <c r="G41" s="15">
        <f>Tableau42710[[#This Row],[/]]+Tableau42710[[#This Row],[X]]</f>
        <v>0</v>
      </c>
      <c r="H41" s="15">
        <f t="shared" si="7"/>
        <v>0</v>
      </c>
      <c r="I41" s="15">
        <f t="shared" si="8"/>
        <v>0</v>
      </c>
      <c r="J41" s="15">
        <f t="shared" si="9"/>
        <v>0</v>
      </c>
      <c r="K41" s="15">
        <f t="shared" si="10"/>
        <v>0</v>
      </c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27"/>
      <c r="AR41" s="7">
        <f>IFERROR(IF(Tableau84913[N° employer]="","",AR40+1),"")</f>
        <v>28</v>
      </c>
      <c r="AS41" s="7">
        <f>Avril!B41</f>
        <v>0</v>
      </c>
      <c r="AT41" s="17" t="str">
        <f t="shared" ca="1" si="11"/>
        <v/>
      </c>
      <c r="AU41" s="18" t="str">
        <f t="shared" ca="1" si="12"/>
        <v/>
      </c>
      <c r="AV41" s="19" t="str">
        <f ca="1">IFERROR(YEAR(Tableau84913[Date de paiement])&amp;"/"&amp;TEXT(Tableau84913[Date de paiement],"mmmm"),"")</f>
        <v/>
      </c>
      <c r="AW41" s="20" t="str">
        <f t="shared" ca="1" si="13"/>
        <v/>
      </c>
      <c r="AX41" s="19" t="str">
        <f ca="1">IFERROR(IF(OFFSET($AS41,-1,0)=$AS41,OFFSET(AX41,-1,0),INDEX(Mois_Avril_Totale,MATCH($AS41,Tableau42710[N°],0))),"")</f>
        <v/>
      </c>
      <c r="AY41" s="21" t="str">
        <f ca="1">IFERROR(SUM(Tableau84913[Montant Journée]*Tableau84913[Journée travaillée]),"")</f>
        <v/>
      </c>
      <c r="AZ41" s="21">
        <f t="shared" ca="1" si="14"/>
        <v>0</v>
      </c>
      <c r="BA41" s="28"/>
      <c r="BB41" s="25">
        <f ca="1">SUM(Tableau84913[[#This Row],[Total mensuel]],-Tableau84913[[#This Row],[Acompte versé]],-Tableau84913[[#This Row],[Salaire]])</f>
        <v>0</v>
      </c>
      <c r="BC41" s="51">
        <f ca="1">SUMPRODUCT(Tableau849[TOTAL]*(Tableau849[Nom employer]=AT41)*((Tableau849[Paiement du mois]="2018/mars")))</f>
        <v>0</v>
      </c>
      <c r="BD41" s="26">
        <f ca="1">IFERROR(SUM(Tableau84913[[#This Row],[Restant dû]]+Tableau84913[[#This Row],[Restant du mois dernier]]),"")</f>
        <v>0</v>
      </c>
    </row>
    <row r="42" spans="1:56" ht="20.149999999999999" customHeight="1" x14ac:dyDescent="0.35">
      <c r="A42" s="6" t="str">
        <f>IFERROR(IF(Tableau42710[N°]="","",A41+1),"")</f>
        <v/>
      </c>
      <c r="B42" s="30"/>
      <c r="C42" s="16" t="str">
        <f t="shared" ca="1" si="4"/>
        <v/>
      </c>
      <c r="D42" s="15" t="str">
        <f t="shared" ca="1" si="5"/>
        <v/>
      </c>
      <c r="E42" s="15" t="str">
        <f ca="1">IFERROR(YEAR(Tableau42710[[#This Row],[Date]])&amp;"/"&amp;TEXT(Tableau42710[[#This Row],[Date]],"mmmm"),"")</f>
        <v/>
      </c>
      <c r="F42" s="100">
        <f t="shared" ca="1" si="6"/>
        <v>0</v>
      </c>
      <c r="G42" s="15">
        <f>Tableau42710[[#This Row],[/]]+Tableau42710[[#This Row],[X]]</f>
        <v>0</v>
      </c>
      <c r="H42" s="15">
        <f t="shared" si="7"/>
        <v>0</v>
      </c>
      <c r="I42" s="15">
        <f t="shared" si="8"/>
        <v>0</v>
      </c>
      <c r="J42" s="15">
        <f t="shared" si="9"/>
        <v>0</v>
      </c>
      <c r="K42" s="15">
        <f t="shared" si="10"/>
        <v>0</v>
      </c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27"/>
      <c r="AR42" s="7">
        <f>IFERROR(IF(Tableau84913[N° employer]="","",AR41+1),"")</f>
        <v>29</v>
      </c>
      <c r="AS42" s="7">
        <f>Avril!B42</f>
        <v>0</v>
      </c>
      <c r="AT42" s="17" t="str">
        <f t="shared" ca="1" si="11"/>
        <v/>
      </c>
      <c r="AU42" s="18" t="str">
        <f t="shared" ca="1" si="12"/>
        <v/>
      </c>
      <c r="AV42" s="19" t="str">
        <f ca="1">IFERROR(YEAR(Tableau84913[Date de paiement])&amp;"/"&amp;TEXT(Tableau84913[Date de paiement],"mmmm"),"")</f>
        <v/>
      </c>
      <c r="AW42" s="20" t="str">
        <f t="shared" ca="1" si="13"/>
        <v/>
      </c>
      <c r="AX42" s="19" t="str">
        <f ca="1">IFERROR(IF(OFFSET($AS42,-1,0)=$AS42,OFFSET(AX42,-1,0),INDEX(Mois_Avril_Totale,MATCH($AS42,Tableau42710[N°],0))),"")</f>
        <v/>
      </c>
      <c r="AY42" s="21" t="str">
        <f ca="1">IFERROR(SUM(Tableau84913[Montant Journée]*Tableau84913[Journée travaillée]),"")</f>
        <v/>
      </c>
      <c r="AZ42" s="21">
        <f t="shared" ca="1" si="14"/>
        <v>0</v>
      </c>
      <c r="BA42" s="28"/>
      <c r="BB42" s="25">
        <f ca="1">SUM(Tableau84913[[#This Row],[Total mensuel]],-Tableau84913[[#This Row],[Acompte versé]],-Tableau84913[[#This Row],[Salaire]])</f>
        <v>0</v>
      </c>
      <c r="BC42" s="51">
        <f ca="1">SUMPRODUCT(Tableau849[TOTAL]*(Tableau849[Nom employer]=AT42)*((Tableau849[Paiement du mois]="2018/mars")))</f>
        <v>0</v>
      </c>
      <c r="BD42" s="26">
        <f ca="1">IFERROR(SUM(Tableau84913[[#This Row],[Restant dû]]+Tableau84913[[#This Row],[Restant du mois dernier]]),"")</f>
        <v>0</v>
      </c>
    </row>
    <row r="43" spans="1:56" ht="20.149999999999999" customHeight="1" x14ac:dyDescent="0.35">
      <c r="A43" s="6" t="str">
        <f>IFERROR(IF(Tableau42710[N°]="","",A42+1),"")</f>
        <v/>
      </c>
      <c r="B43" s="30"/>
      <c r="C43" s="16" t="str">
        <f t="shared" ca="1" si="4"/>
        <v/>
      </c>
      <c r="D43" s="15" t="str">
        <f t="shared" ca="1" si="5"/>
        <v/>
      </c>
      <c r="E43" s="15" t="str">
        <f ca="1">IFERROR(YEAR(Tableau42710[[#This Row],[Date]])&amp;"/"&amp;TEXT(Tableau42710[[#This Row],[Date]],"mmmm"),"")</f>
        <v/>
      </c>
      <c r="F43" s="100">
        <f t="shared" ca="1" si="6"/>
        <v>0</v>
      </c>
      <c r="G43" s="15">
        <f>Tableau42710[[#This Row],[/]]+Tableau42710[[#This Row],[X]]</f>
        <v>0</v>
      </c>
      <c r="H43" s="15">
        <f t="shared" si="7"/>
        <v>0</v>
      </c>
      <c r="I43" s="15">
        <f t="shared" si="8"/>
        <v>0</v>
      </c>
      <c r="J43" s="15">
        <f t="shared" si="9"/>
        <v>0</v>
      </c>
      <c r="K43" s="15">
        <f t="shared" si="10"/>
        <v>0</v>
      </c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27"/>
      <c r="AR43" s="7">
        <f>IFERROR(IF(Tableau84913[N° employer]="","",AR42+1),"")</f>
        <v>30</v>
      </c>
      <c r="AS43" s="7">
        <f>Avril!B43</f>
        <v>0</v>
      </c>
      <c r="AT43" s="17" t="str">
        <f t="shared" ca="1" si="11"/>
        <v/>
      </c>
      <c r="AU43" s="18" t="str">
        <f t="shared" ca="1" si="12"/>
        <v/>
      </c>
      <c r="AV43" s="19" t="str">
        <f ca="1">IFERROR(YEAR(Tableau84913[Date de paiement])&amp;"/"&amp;TEXT(Tableau84913[Date de paiement],"mmmm"),"")</f>
        <v/>
      </c>
      <c r="AW43" s="20" t="str">
        <f t="shared" ca="1" si="13"/>
        <v/>
      </c>
      <c r="AX43" s="19" t="str">
        <f ca="1">IFERROR(IF(OFFSET($AS43,-1,0)=$AS43,OFFSET(AX43,-1,0),INDEX(Mois_Avril_Totale,MATCH($AS43,Tableau42710[N°],0))),"")</f>
        <v/>
      </c>
      <c r="AY43" s="21" t="str">
        <f ca="1">IFERROR(SUM(Tableau84913[Montant Journée]*Tableau84913[Journée travaillée]),"")</f>
        <v/>
      </c>
      <c r="AZ43" s="21">
        <f t="shared" ca="1" si="14"/>
        <v>0</v>
      </c>
      <c r="BA43" s="28"/>
      <c r="BB43" s="25">
        <f ca="1">SUM(Tableau84913[[#This Row],[Total mensuel]],-Tableau84913[[#This Row],[Acompte versé]],-Tableau84913[[#This Row],[Salaire]])</f>
        <v>0</v>
      </c>
      <c r="BC43" s="51">
        <f ca="1">SUMPRODUCT(Tableau849[TOTAL]*(Tableau849[Nom employer]=AT43)*((Tableau849[Paiement du mois]="2018/mars")))</f>
        <v>0</v>
      </c>
      <c r="BD43" s="26">
        <f ca="1">IFERROR(SUM(Tableau84913[[#This Row],[Restant dû]]+Tableau84913[[#This Row],[Restant du mois dernier]]),"")</f>
        <v>0</v>
      </c>
    </row>
  </sheetData>
  <sheetProtection algorithmName="SHA-512" hashValue="brrZh1Xk+7o+Wvs6U3C7x6J90NWQWOBvHJep0QzIxLTJ/ZdJOGWDIG2IyoFVnpW/DYJwReD9GaFSnmtWq0FG6A==" saltValue="3lm9l5GibZfZIh39y+8BIg==" spinCount="100000" sheet="1" objects="1" scenarios="1"/>
  <protectedRanges>
    <protectedRange password="CC29" sqref="C14:C15" name="janvier_8"/>
    <protectedRange password="CC29" sqref="D14:D15" name="janvier_1_6"/>
    <protectedRange password="CC29" sqref="F14:F43" name="janvier_2_6"/>
  </protectedRanges>
  <mergeCells count="1">
    <mergeCell ref="L10:AP10"/>
  </mergeCells>
  <conditionalFormatting sqref="L9:AP9">
    <cfRule type="cellIs" dxfId="361" priority="7" operator="equal">
      <formula>$A$9</formula>
    </cfRule>
  </conditionalFormatting>
  <conditionalFormatting sqref="L12:AP13">
    <cfRule type="cellIs" dxfId="360" priority="6" operator="equal">
      <formula>$A$9</formula>
    </cfRule>
  </conditionalFormatting>
  <conditionalFormatting sqref="L14:AP43">
    <cfRule type="cellIs" dxfId="359" priority="2" operator="equal">
      <formula>"INT"</formula>
    </cfRule>
    <cfRule type="cellIs" dxfId="358" priority="3" operator="equal">
      <formula>"X"</formula>
    </cfRule>
    <cfRule type="cellIs" dxfId="357" priority="4" operator="equal">
      <formula>"/"</formula>
    </cfRule>
    <cfRule type="cellIs" dxfId="356" priority="5" operator="equal">
      <formula>"ABS"</formula>
    </cfRule>
  </conditionalFormatting>
  <conditionalFormatting sqref="BD14:BD43">
    <cfRule type="cellIs" dxfId="355" priority="1" operator="lessThan">
      <formula>0</formula>
    </cfRule>
  </conditionalFormatting>
  <conditionalFormatting sqref="L13:AP43">
    <cfRule type="expression" dxfId="354" priority="8">
      <formula>OR(WEEKDAY(L$13,3)=5,WEEKDAY(L$13,3)=6)</formula>
    </cfRule>
  </conditionalFormatting>
  <dataValidations count="3">
    <dataValidation type="list" allowBlank="1" showInputMessage="1" showErrorMessage="1" sqref="L14:AP43" xr:uid="{00000000-0002-0000-0100-000003000000}">
      <formula1>"X,/,ABS,INT"</formula1>
    </dataValidation>
    <dataValidation type="list" allowBlank="1" showInputMessage="1" showErrorMessage="1" sqref="B14:B43" xr:uid="{00000000-0002-0000-0100-000002000000}">
      <formula1>config_Colonne_N_</formula1>
    </dataValidation>
    <dataValidation allowBlank="1" showInputMessage="1" sqref="C14:C43" xr:uid="{00000000-0002-0000-0100-000001000000}"/>
  </dataValidations>
  <pageMargins left="0.7" right="0.7" top="0.75" bottom="0.75" header="0.3" footer="0.3"/>
  <tableParts count="2">
    <tablePart r:id="rId1"/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" id="{3FE0305F-D61D-478F-8E4F-8BDA309492D6}">
            <xm:f>L$137=VLOOKUP(L$137,'Note des journées'!$D$4:$E$20,1,0)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m:sqref>L13:AP13</xm:sqref>
        </x14:conditionalFormatting>
        <x14:conditionalFormatting xmlns:xm="http://schemas.microsoft.com/office/excel/2006/main">
          <x14:cfRule type="expression" priority="10" id="{5ACAA55E-26BC-489E-BEDB-8C58DCC25D09}">
            <xm:f>L$137=VLOOKUP(L$137,'Note des journées'!$D$4:$E$20,1,0)</xm:f>
            <x14:dxf>
              <font>
                <b/>
                <i val="0"/>
                <color theme="0"/>
              </font>
              <fill>
                <patternFill>
                  <bgColor rgb="FFC00000"/>
                </patternFill>
              </fill>
            </x14:dxf>
          </x14:cfRule>
          <xm:sqref>L14:AP43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DFEFE-F51B-4456-B39B-D494FC7CD9A3}">
  <sheetPr>
    <tabColor rgb="FF92D050"/>
  </sheetPr>
  <dimension ref="A1:BD43"/>
  <sheetViews>
    <sheetView showGridLines="0" showRowColHeaders="0" showZeros="0" topLeftCell="A6" workbookViewId="0">
      <pane xSplit="5" ySplit="1" topLeftCell="F7" activePane="bottomRight" state="frozen"/>
      <selection activeCell="F8" sqref="F8"/>
      <selection pane="topRight" activeCell="F8" sqref="F8"/>
      <selection pane="bottomLeft" activeCell="F8" sqref="F8"/>
      <selection pane="bottomRight" activeCell="F8" sqref="F8"/>
    </sheetView>
  </sheetViews>
  <sheetFormatPr baseColWidth="10" defaultColWidth="10.7265625" defaultRowHeight="14.5" x14ac:dyDescent="0.35"/>
  <cols>
    <col min="1" max="1" width="5" customWidth="1"/>
    <col min="2" max="2" width="5.26953125" customWidth="1"/>
    <col min="3" max="3" width="21.08984375" customWidth="1"/>
    <col min="4" max="5" width="0" hidden="1" customWidth="1"/>
    <col min="8" max="11" width="7" customWidth="1"/>
    <col min="12" max="42" width="5.54296875" customWidth="1"/>
    <col min="44" max="44" width="14.08984375" customWidth="1"/>
    <col min="45" max="45" width="13.453125" bestFit="1" customWidth="1"/>
    <col min="46" max="46" width="19.54296875" customWidth="1"/>
    <col min="47" max="47" width="18.1796875" bestFit="1" customWidth="1"/>
    <col min="48" max="48" width="18.26953125" bestFit="1" customWidth="1"/>
    <col min="49" max="49" width="19.08984375" customWidth="1"/>
    <col min="51" max="51" width="14.90625" bestFit="1" customWidth="1"/>
    <col min="52" max="52" width="17.7265625" bestFit="1" customWidth="1"/>
    <col min="55" max="55" width="20.1796875" customWidth="1"/>
  </cols>
  <sheetData>
    <row r="1" spans="1:56" hidden="1" x14ac:dyDescent="0.35"/>
    <row r="2" spans="1:56" hidden="1" x14ac:dyDescent="0.35">
      <c r="A2" s="27"/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9"/>
      <c r="BA2" s="27"/>
      <c r="BB2" s="27"/>
      <c r="BC2" s="29"/>
      <c r="BD2" s="27"/>
    </row>
    <row r="3" spans="1:56" hidden="1" x14ac:dyDescent="0.35">
      <c r="A3" s="27"/>
      <c r="B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9"/>
      <c r="BA3" s="27"/>
      <c r="BB3" s="27"/>
      <c r="BC3" s="29"/>
      <c r="BD3" s="27"/>
    </row>
    <row r="4" spans="1:56" hidden="1" x14ac:dyDescent="0.35">
      <c r="A4" s="27"/>
      <c r="B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9"/>
      <c r="BA4" s="27"/>
      <c r="BB4" s="27"/>
      <c r="BC4" s="29"/>
      <c r="BD4" s="27"/>
    </row>
    <row r="5" spans="1:56" ht="53.15" hidden="1" customHeight="1" x14ac:dyDescent="0.35">
      <c r="A5" s="27"/>
      <c r="B5" s="27"/>
      <c r="C5" s="12">
        <v>5</v>
      </c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9"/>
      <c r="BA5" s="27"/>
      <c r="BB5" s="27"/>
      <c r="BC5" s="29"/>
      <c r="BD5" s="27"/>
    </row>
    <row r="6" spans="1:56" ht="65.150000000000006" customHeight="1" x14ac:dyDescent="0.35">
      <c r="A6" s="27"/>
      <c r="B6" s="27"/>
      <c r="C6" s="56" t="s">
        <v>66</v>
      </c>
      <c r="D6" s="27"/>
      <c r="E6" s="27"/>
      <c r="F6" s="27"/>
      <c r="G6" s="27"/>
      <c r="H6" s="27"/>
      <c r="I6" s="27"/>
      <c r="J6" s="27"/>
      <c r="K6" s="103" t="s">
        <v>35</v>
      </c>
      <c r="L6" s="1">
        <f>DATE(C7,C5,1)</f>
        <v>43221</v>
      </c>
      <c r="M6" s="1">
        <f t="shared" ref="M6:AP6" si="0">IF(L6="","",IF(MONTH(L6+1)=$C$5,L6+1,""))</f>
        <v>43222</v>
      </c>
      <c r="N6" s="1">
        <f t="shared" si="0"/>
        <v>43223</v>
      </c>
      <c r="O6" s="1">
        <f t="shared" si="0"/>
        <v>43224</v>
      </c>
      <c r="P6" s="1">
        <f t="shared" si="0"/>
        <v>43225</v>
      </c>
      <c r="Q6" s="1">
        <f t="shared" si="0"/>
        <v>43226</v>
      </c>
      <c r="R6" s="1">
        <f t="shared" si="0"/>
        <v>43227</v>
      </c>
      <c r="S6" s="1">
        <f t="shared" si="0"/>
        <v>43228</v>
      </c>
      <c r="T6" s="1">
        <f t="shared" si="0"/>
        <v>43229</v>
      </c>
      <c r="U6" s="1">
        <f t="shared" si="0"/>
        <v>43230</v>
      </c>
      <c r="V6" s="1">
        <f t="shared" si="0"/>
        <v>43231</v>
      </c>
      <c r="W6" s="1">
        <f t="shared" si="0"/>
        <v>43232</v>
      </c>
      <c r="X6" s="1">
        <f t="shared" si="0"/>
        <v>43233</v>
      </c>
      <c r="Y6" s="1">
        <f t="shared" si="0"/>
        <v>43234</v>
      </c>
      <c r="Z6" s="1">
        <f t="shared" si="0"/>
        <v>43235</v>
      </c>
      <c r="AA6" s="1">
        <f t="shared" si="0"/>
        <v>43236</v>
      </c>
      <c r="AB6" s="1">
        <f t="shared" si="0"/>
        <v>43237</v>
      </c>
      <c r="AC6" s="1">
        <f t="shared" si="0"/>
        <v>43238</v>
      </c>
      <c r="AD6" s="1">
        <f t="shared" si="0"/>
        <v>43239</v>
      </c>
      <c r="AE6" s="1">
        <f t="shared" si="0"/>
        <v>43240</v>
      </c>
      <c r="AF6" s="1">
        <f t="shared" si="0"/>
        <v>43241</v>
      </c>
      <c r="AG6" s="1">
        <f t="shared" si="0"/>
        <v>43242</v>
      </c>
      <c r="AH6" s="1">
        <f t="shared" si="0"/>
        <v>43243</v>
      </c>
      <c r="AI6" s="1">
        <f t="shared" si="0"/>
        <v>43244</v>
      </c>
      <c r="AJ6" s="1">
        <f t="shared" si="0"/>
        <v>43245</v>
      </c>
      <c r="AK6" s="1">
        <f t="shared" si="0"/>
        <v>43246</v>
      </c>
      <c r="AL6" s="1">
        <f t="shared" si="0"/>
        <v>43247</v>
      </c>
      <c r="AM6" s="1">
        <f t="shared" si="0"/>
        <v>43248</v>
      </c>
      <c r="AN6" s="1">
        <f t="shared" si="0"/>
        <v>43249</v>
      </c>
      <c r="AO6" s="1">
        <f t="shared" si="0"/>
        <v>43250</v>
      </c>
      <c r="AP6" s="1">
        <f t="shared" si="0"/>
        <v>43251</v>
      </c>
      <c r="AQ6" s="27"/>
      <c r="AR6" s="27"/>
      <c r="AS6" s="27"/>
      <c r="AT6" s="56" t="s">
        <v>66</v>
      </c>
      <c r="AU6" s="27"/>
      <c r="AV6" s="27"/>
      <c r="AW6" s="56" t="s">
        <v>66</v>
      </c>
      <c r="AX6" s="27"/>
      <c r="AY6" s="27"/>
      <c r="AZ6" s="29"/>
      <c r="BA6" s="27"/>
      <c r="BB6" s="27"/>
      <c r="BC6" s="56" t="s">
        <v>66</v>
      </c>
      <c r="BD6" s="27"/>
    </row>
    <row r="7" spans="1:56" x14ac:dyDescent="0.35">
      <c r="A7" s="99">
        <f ca="1">TODAY()</f>
        <v>43286</v>
      </c>
      <c r="B7" s="27"/>
      <c r="C7" s="13" t="s">
        <v>76</v>
      </c>
      <c r="D7" s="27"/>
      <c r="E7" s="27"/>
      <c r="F7" s="27"/>
      <c r="G7" s="27"/>
      <c r="H7" s="27"/>
      <c r="I7" s="27"/>
      <c r="J7" s="27"/>
      <c r="K7" s="103"/>
      <c r="L7" s="104" t="str">
        <f>TEXT(L6,"Mmmm")</f>
        <v>mai</v>
      </c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27"/>
      <c r="AR7" s="27"/>
      <c r="AS7" s="27"/>
      <c r="AT7" s="27"/>
      <c r="AU7" s="27"/>
      <c r="AV7" s="27"/>
      <c r="AW7" s="27"/>
      <c r="AX7" s="27"/>
      <c r="AY7" s="27"/>
      <c r="AZ7" s="29"/>
      <c r="BA7" s="27"/>
      <c r="BB7" s="27"/>
      <c r="BC7" s="29"/>
      <c r="BD7" s="27"/>
    </row>
    <row r="8" spans="1:56" x14ac:dyDescent="0.35">
      <c r="A8" s="14">
        <f ca="1">TODAY()</f>
        <v>43286</v>
      </c>
      <c r="B8" s="27"/>
      <c r="C8" s="27"/>
      <c r="D8" s="27"/>
      <c r="E8" s="27"/>
      <c r="F8" s="27"/>
      <c r="G8" s="27"/>
      <c r="H8" s="27"/>
      <c r="I8" s="27"/>
      <c r="J8" s="27"/>
      <c r="K8" s="103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27"/>
      <c r="AR8" s="27"/>
      <c r="AS8" s="27"/>
      <c r="AT8" s="27"/>
      <c r="AU8" s="27"/>
      <c r="AV8" s="27"/>
      <c r="AW8" s="27"/>
      <c r="AX8" s="27"/>
      <c r="AY8" s="27"/>
      <c r="AZ8" s="29"/>
      <c r="BA8" s="27"/>
      <c r="BB8" s="27"/>
      <c r="BC8" s="29"/>
      <c r="BD8" s="27"/>
    </row>
    <row r="9" spans="1:56" x14ac:dyDescent="0.35">
      <c r="A9" s="27"/>
      <c r="B9" s="27"/>
      <c r="C9" s="27"/>
      <c r="D9" s="27"/>
      <c r="E9" s="27"/>
      <c r="F9" s="27"/>
      <c r="G9" s="27"/>
      <c r="H9" s="27"/>
      <c r="I9" s="27"/>
      <c r="J9" s="27"/>
      <c r="K9" s="103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27"/>
      <c r="AR9" s="27"/>
      <c r="AS9" s="27"/>
      <c r="AT9" s="27"/>
      <c r="AU9" s="27"/>
      <c r="AV9" s="27"/>
      <c r="AW9" s="27"/>
      <c r="AX9" s="27"/>
      <c r="AY9" s="27"/>
      <c r="AZ9" s="29"/>
      <c r="BA9" s="27"/>
      <c r="BB9" s="27"/>
      <c r="BC9" s="29"/>
      <c r="BD9" s="27"/>
    </row>
    <row r="10" spans="1:56" x14ac:dyDescent="0.35">
      <c r="A10" s="27"/>
      <c r="B10" s="27"/>
      <c r="C10" s="27"/>
      <c r="D10" s="27"/>
      <c r="E10" s="27"/>
      <c r="F10" s="27"/>
      <c r="G10" s="27"/>
      <c r="H10" s="27"/>
      <c r="I10" s="27"/>
      <c r="J10" s="27"/>
      <c r="K10" s="103"/>
      <c r="L10" s="105"/>
      <c r="M10" s="105"/>
      <c r="N10" s="105"/>
      <c r="O10" s="105"/>
      <c r="P10" s="105"/>
      <c r="Q10" s="105"/>
      <c r="R10" s="105"/>
      <c r="S10" s="105"/>
      <c r="T10" s="105"/>
      <c r="U10" s="105"/>
      <c r="V10" s="105"/>
      <c r="W10" s="105"/>
      <c r="X10" s="105"/>
      <c r="Y10" s="105"/>
      <c r="Z10" s="105"/>
      <c r="AA10" s="105"/>
      <c r="AB10" s="105"/>
      <c r="AC10" s="105"/>
      <c r="AD10" s="105"/>
      <c r="AE10" s="105"/>
      <c r="AF10" s="105"/>
      <c r="AG10" s="105"/>
      <c r="AH10" s="105"/>
      <c r="AI10" s="105"/>
      <c r="AJ10" s="105"/>
      <c r="AK10" s="105"/>
      <c r="AL10" s="105"/>
      <c r="AM10" s="105"/>
      <c r="AN10" s="105"/>
      <c r="AO10" s="105"/>
      <c r="AP10" s="105"/>
      <c r="AQ10" s="27"/>
      <c r="AR10" s="27"/>
      <c r="AS10" s="27"/>
      <c r="AT10" s="27"/>
      <c r="AU10" s="27"/>
      <c r="AV10" s="27"/>
      <c r="AW10" s="27"/>
      <c r="AX10" s="27"/>
      <c r="AY10" s="27"/>
      <c r="AZ10" s="29"/>
      <c r="BA10" s="27"/>
      <c r="BB10" s="27"/>
      <c r="BC10" s="29"/>
      <c r="BD10" s="27"/>
    </row>
    <row r="11" spans="1:56" ht="17.5" customHeight="1" thickBot="1" x14ac:dyDescent="0.4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" t="str">
        <f t="shared" ref="L11:AP11" si="1">IFERROR(IF(L13,"S "&amp;_xlfn.ISOWEEKNUM(L6),""),"")</f>
        <v>S 18</v>
      </c>
      <c r="M11" s="2" t="str">
        <f t="shared" si="1"/>
        <v>S 18</v>
      </c>
      <c r="N11" s="2" t="str">
        <f t="shared" si="1"/>
        <v>S 18</v>
      </c>
      <c r="O11" s="2" t="str">
        <f t="shared" si="1"/>
        <v>S 18</v>
      </c>
      <c r="P11" s="2" t="str">
        <f t="shared" si="1"/>
        <v>S 18</v>
      </c>
      <c r="Q11" s="2" t="str">
        <f t="shared" si="1"/>
        <v>S 18</v>
      </c>
      <c r="R11" s="2" t="str">
        <f t="shared" si="1"/>
        <v>S 19</v>
      </c>
      <c r="S11" s="2" t="str">
        <f t="shared" si="1"/>
        <v>S 19</v>
      </c>
      <c r="T11" s="2" t="str">
        <f t="shared" si="1"/>
        <v>S 19</v>
      </c>
      <c r="U11" s="2" t="str">
        <f t="shared" si="1"/>
        <v>S 19</v>
      </c>
      <c r="V11" s="2" t="str">
        <f t="shared" si="1"/>
        <v>S 19</v>
      </c>
      <c r="W11" s="2" t="str">
        <f t="shared" si="1"/>
        <v>S 19</v>
      </c>
      <c r="X11" s="2" t="str">
        <f t="shared" si="1"/>
        <v>S 19</v>
      </c>
      <c r="Y11" s="2" t="str">
        <f t="shared" si="1"/>
        <v>S 20</v>
      </c>
      <c r="Z11" s="2" t="str">
        <f t="shared" si="1"/>
        <v>S 20</v>
      </c>
      <c r="AA11" s="2" t="str">
        <f t="shared" si="1"/>
        <v>S 20</v>
      </c>
      <c r="AB11" s="2" t="str">
        <f t="shared" si="1"/>
        <v>S 20</v>
      </c>
      <c r="AC11" s="2" t="str">
        <f t="shared" si="1"/>
        <v>S 20</v>
      </c>
      <c r="AD11" s="2" t="str">
        <f t="shared" si="1"/>
        <v>S 20</v>
      </c>
      <c r="AE11" s="2" t="str">
        <f t="shared" si="1"/>
        <v>S 20</v>
      </c>
      <c r="AF11" s="2" t="str">
        <f t="shared" si="1"/>
        <v>S 21</v>
      </c>
      <c r="AG11" s="2" t="str">
        <f t="shared" si="1"/>
        <v>S 21</v>
      </c>
      <c r="AH11" s="2" t="str">
        <f t="shared" si="1"/>
        <v>S 21</v>
      </c>
      <c r="AI11" s="2" t="str">
        <f t="shared" si="1"/>
        <v>S 21</v>
      </c>
      <c r="AJ11" s="2" t="str">
        <f t="shared" si="1"/>
        <v>S 21</v>
      </c>
      <c r="AK11" s="2" t="str">
        <f t="shared" si="1"/>
        <v>S 21</v>
      </c>
      <c r="AL11" s="2" t="str">
        <f t="shared" si="1"/>
        <v>S 21</v>
      </c>
      <c r="AM11" s="2" t="str">
        <f t="shared" si="1"/>
        <v>S 22</v>
      </c>
      <c r="AN11" s="2" t="str">
        <f t="shared" si="1"/>
        <v>S 22</v>
      </c>
      <c r="AO11" s="2" t="str">
        <f t="shared" si="1"/>
        <v>S 22</v>
      </c>
      <c r="AP11" s="42" t="str">
        <f t="shared" si="1"/>
        <v>S 22</v>
      </c>
      <c r="AQ11" s="27"/>
      <c r="AR11" s="27"/>
      <c r="AS11" s="27"/>
      <c r="AT11" s="27"/>
      <c r="AU11" s="27"/>
      <c r="AV11" s="27"/>
      <c r="AW11" s="27"/>
      <c r="AX11" s="27"/>
      <c r="AY11" s="27"/>
      <c r="AZ11" s="29"/>
      <c r="BA11" s="27"/>
      <c r="BB11" s="27"/>
      <c r="BC11" s="29"/>
      <c r="BD11" s="27"/>
    </row>
    <row r="12" spans="1:56" ht="18.649999999999999" customHeight="1" thickBot="1" x14ac:dyDescent="0.4">
      <c r="A12" s="27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3">
        <f t="shared" ref="L12:AL12" si="2">DAY(L6)</f>
        <v>1</v>
      </c>
      <c r="M12" s="3">
        <f t="shared" si="2"/>
        <v>2</v>
      </c>
      <c r="N12" s="3">
        <f t="shared" si="2"/>
        <v>3</v>
      </c>
      <c r="O12" s="3">
        <f t="shared" si="2"/>
        <v>4</v>
      </c>
      <c r="P12" s="3">
        <f t="shared" si="2"/>
        <v>5</v>
      </c>
      <c r="Q12" s="3">
        <f t="shared" si="2"/>
        <v>6</v>
      </c>
      <c r="R12" s="3">
        <f t="shared" si="2"/>
        <v>7</v>
      </c>
      <c r="S12" s="3">
        <f t="shared" si="2"/>
        <v>8</v>
      </c>
      <c r="T12" s="3">
        <f t="shared" si="2"/>
        <v>9</v>
      </c>
      <c r="U12" s="3">
        <f t="shared" si="2"/>
        <v>10</v>
      </c>
      <c r="V12" s="3">
        <f t="shared" si="2"/>
        <v>11</v>
      </c>
      <c r="W12" s="3">
        <f t="shared" si="2"/>
        <v>12</v>
      </c>
      <c r="X12" s="3">
        <f t="shared" si="2"/>
        <v>13</v>
      </c>
      <c r="Y12" s="3">
        <f t="shared" si="2"/>
        <v>14</v>
      </c>
      <c r="Z12" s="3">
        <f t="shared" si="2"/>
        <v>15</v>
      </c>
      <c r="AA12" s="3">
        <f t="shared" si="2"/>
        <v>16</v>
      </c>
      <c r="AB12" s="3">
        <f t="shared" si="2"/>
        <v>17</v>
      </c>
      <c r="AC12" s="3">
        <f t="shared" si="2"/>
        <v>18</v>
      </c>
      <c r="AD12" s="3">
        <f t="shared" si="2"/>
        <v>19</v>
      </c>
      <c r="AE12" s="3">
        <f t="shared" si="2"/>
        <v>20</v>
      </c>
      <c r="AF12" s="3">
        <f t="shared" si="2"/>
        <v>21</v>
      </c>
      <c r="AG12" s="3">
        <f t="shared" si="2"/>
        <v>22</v>
      </c>
      <c r="AH12" s="3">
        <f t="shared" si="2"/>
        <v>23</v>
      </c>
      <c r="AI12" s="3">
        <f t="shared" si="2"/>
        <v>24</v>
      </c>
      <c r="AJ12" s="3">
        <f t="shared" si="2"/>
        <v>25</v>
      </c>
      <c r="AK12" s="3">
        <f t="shared" si="2"/>
        <v>26</v>
      </c>
      <c r="AL12" s="3">
        <f t="shared" si="2"/>
        <v>27</v>
      </c>
      <c r="AM12" s="3">
        <f>IFERROR(DAY(AM6),"")</f>
        <v>28</v>
      </c>
      <c r="AN12" s="3">
        <f>IFERROR(DAY(AN6),"")</f>
        <v>29</v>
      </c>
      <c r="AO12" s="3">
        <f>IFERROR(DAY(AO6),"")</f>
        <v>30</v>
      </c>
      <c r="AP12" s="44">
        <f>IFERROR(DAY(AP6),"")</f>
        <v>31</v>
      </c>
      <c r="AQ12" s="27"/>
      <c r="AR12" s="27"/>
      <c r="AS12" s="27"/>
      <c r="AT12" s="27"/>
      <c r="AU12" s="27"/>
      <c r="AV12" s="27"/>
      <c r="AW12" s="27"/>
      <c r="AX12" s="27"/>
      <c r="AY12" s="27"/>
      <c r="AZ12" s="29"/>
      <c r="BA12" s="27"/>
      <c r="BB12" s="27"/>
      <c r="BC12" s="29"/>
      <c r="BD12" s="27"/>
    </row>
    <row r="13" spans="1:56" ht="27" customHeight="1" thickBot="1" x14ac:dyDescent="0.4">
      <c r="A13" s="81" t="s">
        <v>53</v>
      </c>
      <c r="B13" s="81" t="s">
        <v>0</v>
      </c>
      <c r="C13" s="81" t="s">
        <v>1</v>
      </c>
      <c r="D13" s="82" t="s">
        <v>2</v>
      </c>
      <c r="E13" s="82" t="s">
        <v>3</v>
      </c>
      <c r="F13" s="81" t="s">
        <v>4</v>
      </c>
      <c r="G13" s="83" t="s">
        <v>5</v>
      </c>
      <c r="H13" s="84" t="s">
        <v>60</v>
      </c>
      <c r="I13" s="85" t="s">
        <v>6</v>
      </c>
      <c r="J13" s="86" t="s">
        <v>58</v>
      </c>
      <c r="K13" s="87" t="s">
        <v>59</v>
      </c>
      <c r="L13" s="4">
        <f t="shared" ref="L13:AP13" si="3">IFERROR(WEEKDAY(L6),"")</f>
        <v>3</v>
      </c>
      <c r="M13" s="4">
        <f t="shared" si="3"/>
        <v>4</v>
      </c>
      <c r="N13" s="4">
        <f t="shared" si="3"/>
        <v>5</v>
      </c>
      <c r="O13" s="4">
        <f t="shared" si="3"/>
        <v>6</v>
      </c>
      <c r="P13" s="4">
        <f t="shared" si="3"/>
        <v>7</v>
      </c>
      <c r="Q13" s="4">
        <f t="shared" si="3"/>
        <v>1</v>
      </c>
      <c r="R13" s="4">
        <f t="shared" si="3"/>
        <v>2</v>
      </c>
      <c r="S13" s="4">
        <f t="shared" si="3"/>
        <v>3</v>
      </c>
      <c r="T13" s="4">
        <f t="shared" si="3"/>
        <v>4</v>
      </c>
      <c r="U13" s="4">
        <f t="shared" si="3"/>
        <v>5</v>
      </c>
      <c r="V13" s="4">
        <f t="shared" si="3"/>
        <v>6</v>
      </c>
      <c r="W13" s="4">
        <f t="shared" si="3"/>
        <v>7</v>
      </c>
      <c r="X13" s="4">
        <f t="shared" si="3"/>
        <v>1</v>
      </c>
      <c r="Y13" s="4">
        <f t="shared" si="3"/>
        <v>2</v>
      </c>
      <c r="Z13" s="4">
        <f t="shared" si="3"/>
        <v>3</v>
      </c>
      <c r="AA13" s="4">
        <f t="shared" si="3"/>
        <v>4</v>
      </c>
      <c r="AB13" s="4">
        <f t="shared" si="3"/>
        <v>5</v>
      </c>
      <c r="AC13" s="4">
        <f t="shared" si="3"/>
        <v>6</v>
      </c>
      <c r="AD13" s="4">
        <f t="shared" si="3"/>
        <v>7</v>
      </c>
      <c r="AE13" s="4">
        <f t="shared" si="3"/>
        <v>1</v>
      </c>
      <c r="AF13" s="4">
        <f t="shared" si="3"/>
        <v>2</v>
      </c>
      <c r="AG13" s="4">
        <f t="shared" si="3"/>
        <v>3</v>
      </c>
      <c r="AH13" s="4">
        <f t="shared" si="3"/>
        <v>4</v>
      </c>
      <c r="AI13" s="4">
        <f t="shared" si="3"/>
        <v>5</v>
      </c>
      <c r="AJ13" s="4">
        <f t="shared" si="3"/>
        <v>6</v>
      </c>
      <c r="AK13" s="4">
        <f t="shared" si="3"/>
        <v>7</v>
      </c>
      <c r="AL13" s="4">
        <f t="shared" si="3"/>
        <v>1</v>
      </c>
      <c r="AM13" s="4">
        <f t="shared" si="3"/>
        <v>2</v>
      </c>
      <c r="AN13" s="4">
        <f t="shared" si="3"/>
        <v>3</v>
      </c>
      <c r="AO13" s="4">
        <f t="shared" si="3"/>
        <v>4</v>
      </c>
      <c r="AP13" s="43">
        <f t="shared" si="3"/>
        <v>5</v>
      </c>
      <c r="AQ13" s="27"/>
      <c r="AR13" s="81" t="s">
        <v>24</v>
      </c>
      <c r="AS13" s="81" t="s">
        <v>20</v>
      </c>
      <c r="AT13" s="81" t="s">
        <v>21</v>
      </c>
      <c r="AU13" s="81" t="s">
        <v>25</v>
      </c>
      <c r="AV13" s="81" t="s">
        <v>26</v>
      </c>
      <c r="AW13" s="81" t="s">
        <v>27</v>
      </c>
      <c r="AX13" s="81" t="s">
        <v>28</v>
      </c>
      <c r="AY13" s="81" t="s">
        <v>29</v>
      </c>
      <c r="AZ13" s="83" t="s">
        <v>30</v>
      </c>
      <c r="BA13" s="81" t="s">
        <v>31</v>
      </c>
      <c r="BB13" s="81" t="s">
        <v>32</v>
      </c>
      <c r="BC13" s="41" t="s">
        <v>54</v>
      </c>
      <c r="BD13" s="81" t="s">
        <v>56</v>
      </c>
    </row>
    <row r="14" spans="1:56" ht="20.149999999999999" customHeight="1" x14ac:dyDescent="0.35">
      <c r="A14" s="5">
        <f>IF(Tableau4271014[[#This Row],[N°]]="","",1)</f>
        <v>1</v>
      </c>
      <c r="B14" s="30">
        <v>1</v>
      </c>
      <c r="C14" s="10" t="str">
        <f t="shared" ref="C14:C43" ca="1" si="4">IFERROR(IF(OFFSET($B14,-1,0)=$B14,OFFSET(C14,-1,0),INDEX(config_Colonne_Nom,MATCH($B14,config_Colonne_N_,0))),"")</f>
        <v xml:space="preserve">Turan </v>
      </c>
      <c r="D14" s="11">
        <f t="shared" ref="D14:D43" ca="1" si="5">IF(C14="","",IF(D14&lt;"",D14,NOW()))</f>
        <v>43271.377919560182</v>
      </c>
      <c r="E14" s="15" t="str">
        <f ca="1">IFERROR(YEAR(Tableau4271014[[#This Row],[Date]])&amp;"/"&amp;TEXT(Tableau4271014[[#This Row],[Date]],"mmmm"),"")</f>
        <v>2018/juin</v>
      </c>
      <c r="F14" s="100">
        <f t="shared" ref="F14:F43" ca="1" si="6">SUMPRODUCT(Acompte_Colonne_Montant*(Acompte_Colonne_Nom_employer=C14)*((Acompte_Colonne_N__mois="2018/mai")))</f>
        <v>200</v>
      </c>
      <c r="G14" s="15">
        <f>Tableau4271014[[#This Row],[/]]+Tableau4271014[[#This Row],[X]]</f>
        <v>0.5</v>
      </c>
      <c r="H14" s="15">
        <f t="shared" ref="H14:H43" si="7">IFERROR(COUNTIF(L14:AP14,"INT"),"")</f>
        <v>0</v>
      </c>
      <c r="I14" s="15">
        <f t="shared" ref="I14:I43" si="8">IFERROR(COUNTIF(L14:AP14,"ABS"),"")</f>
        <v>0</v>
      </c>
      <c r="J14" s="15">
        <f t="shared" ref="J14:J43" si="9">COUNTIF(L14:AP14,"/")/2</f>
        <v>0.5</v>
      </c>
      <c r="K14" s="15">
        <f t="shared" ref="K14:K43" si="10">COUNTIF(L14:AP14,"X")</f>
        <v>0</v>
      </c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 t="s">
        <v>58</v>
      </c>
      <c r="AI14" s="31"/>
      <c r="AJ14" s="31"/>
      <c r="AK14" s="31"/>
      <c r="AL14" s="31"/>
      <c r="AM14" s="31"/>
      <c r="AN14" s="31"/>
      <c r="AO14" s="31"/>
      <c r="AP14" s="31"/>
      <c r="AQ14" s="27"/>
      <c r="AR14" s="7">
        <f>IF(Tableau8491315[N° employer]="","",1)</f>
        <v>1</v>
      </c>
      <c r="AS14" s="7">
        <f>Mai!B14</f>
        <v>1</v>
      </c>
      <c r="AT14" s="17" t="str">
        <f t="shared" ref="AT14:AT43" ca="1" si="11">IFERROR(IF(OFFSET($AS14,-1,0)=$AS14,OFFSET(AT14,-1,0),INDEX(config_Colonne_Nom,MATCH($AS14,config_Colonne_N_,0))),"")</f>
        <v xml:space="preserve">Turan </v>
      </c>
      <c r="AU14" s="18">
        <f t="shared" ref="AU14:AU43" ca="1" si="12">IF(AT14="","",IF(AU14&lt;"",AU14,NOW()))</f>
        <v>43271.377919560182</v>
      </c>
      <c r="AV14" s="19" t="str">
        <f ca="1">IFERROR(YEAR(Tableau8491315[Date de paiement])&amp;"/"&amp;TEXT(Tableau8491315[Date de paiement],"mmmm"),"")</f>
        <v>2018/juin</v>
      </c>
      <c r="AW14" s="20">
        <f t="shared" ref="AW14:AW43" ca="1" si="13">IFERROR(IF(OFFSET($AS14,-1,0)=$AS14,OFFSET(AX14,-1,0),INDEX(config_Colonne_Montant_journee,MATCH($AS14,config_Colonne_N_,0))),"")</f>
        <v>100</v>
      </c>
      <c r="AX14" s="19">
        <f ca="1">IFERROR(IF(OFFSET($AS14,-1,0)=$AS14,OFFSET(AX14,-1,0),INDEX(Mois_Mai_Totale,MATCH($AS14,Tableau4271014[N°],0))),"")</f>
        <v>0.5</v>
      </c>
      <c r="AY14" s="21">
        <f ca="1">IFERROR(SUM(Tableau8491315[Montant Journée]*Tableau8491315[Journée travaillée]),"")</f>
        <v>50</v>
      </c>
      <c r="AZ14" s="21">
        <f t="shared" ref="AZ14:AZ43" ca="1" si="14">SUMPRODUCT(Acompte_Colonne_Montant*(Acompte_Colonne_Nom_employer=AT14)*((Acompte_Colonne_N__mois="2018/mai")))</f>
        <v>200</v>
      </c>
      <c r="BA14" s="28"/>
      <c r="BB14" s="25">
        <f ca="1">SUM(Tableau8491315[[#This Row],[Total mensuel]],-Tableau8491315[[#This Row],[Acompte versé]],-Tableau8491315[[#This Row],[Salaire]])</f>
        <v>-150</v>
      </c>
      <c r="BC14" s="51">
        <f ca="1">SUMPRODUCT(Tableau84913[TOTAL]*(Tableau84913[Nom employer]=AT14)*((Tableau84913[Paiement du mois]="2018/avril")))</f>
        <v>0</v>
      </c>
      <c r="BD14" s="26">
        <f ca="1">IFERROR(SUM(Tableau8491315[[#This Row],[Restant dû]]+Tableau8491315[[#This Row],[Restant du mois dernier]]),"")</f>
        <v>-150</v>
      </c>
    </row>
    <row r="15" spans="1:56" ht="20.149999999999999" customHeight="1" x14ac:dyDescent="0.35">
      <c r="A15" s="6" t="str">
        <f>IFERROR(IF(Tableau4271014[N°]="","",A14+1),"")</f>
        <v/>
      </c>
      <c r="B15" s="30"/>
      <c r="C15" s="10" t="str">
        <f t="shared" ca="1" si="4"/>
        <v/>
      </c>
      <c r="D15" s="11" t="str">
        <f t="shared" ca="1" si="5"/>
        <v/>
      </c>
      <c r="E15" s="15" t="str">
        <f ca="1">IFERROR(YEAR(Tableau4271014[[#This Row],[Date]])&amp;"/"&amp;TEXT(Tableau4271014[[#This Row],[Date]],"mmmm"),"")</f>
        <v/>
      </c>
      <c r="F15" s="100">
        <f t="shared" ca="1" si="6"/>
        <v>0</v>
      </c>
      <c r="G15" s="15">
        <f>Tableau4271014[[#This Row],[/]]+Tableau4271014[[#This Row],[X]]</f>
        <v>0</v>
      </c>
      <c r="H15" s="15">
        <f t="shared" si="7"/>
        <v>0</v>
      </c>
      <c r="I15" s="15">
        <f t="shared" si="8"/>
        <v>0</v>
      </c>
      <c r="J15" s="15">
        <f t="shared" si="9"/>
        <v>0</v>
      </c>
      <c r="K15" s="15">
        <f t="shared" si="10"/>
        <v>0</v>
      </c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27"/>
      <c r="AR15" s="7">
        <f>IFERROR(IF(Tableau8491315[N° employer]="","",AR14+1),"")</f>
        <v>2</v>
      </c>
      <c r="AS15" s="7">
        <f>Mai!B15</f>
        <v>0</v>
      </c>
      <c r="AT15" s="17" t="str">
        <f t="shared" ca="1" si="11"/>
        <v/>
      </c>
      <c r="AU15" s="18" t="str">
        <f t="shared" ca="1" si="12"/>
        <v/>
      </c>
      <c r="AV15" s="19" t="str">
        <f ca="1">IFERROR(YEAR(Tableau8491315[Date de paiement])&amp;"/"&amp;TEXT(Tableau8491315[Date de paiement],"mmmm"),"")</f>
        <v/>
      </c>
      <c r="AW15" s="20" t="str">
        <f t="shared" ca="1" si="13"/>
        <v/>
      </c>
      <c r="AX15" s="19" t="str">
        <f ca="1">IFERROR(IF(OFFSET($AS15,-1,0)=$AS15,OFFSET(AX15,-1,0),INDEX(Mois_Mai_Totale,MATCH($AS15,Tableau4271014[N°],0))),"")</f>
        <v/>
      </c>
      <c r="AY15" s="21" t="str">
        <f ca="1">IFERROR(SUM(Tableau8491315[Montant Journée]*Tableau8491315[Journée travaillée]),"")</f>
        <v/>
      </c>
      <c r="AZ15" s="21">
        <f t="shared" ca="1" si="14"/>
        <v>0</v>
      </c>
      <c r="BA15" s="28"/>
      <c r="BB15" s="25">
        <f ca="1">SUM(Tableau8491315[[#This Row],[Total mensuel]],-Tableau8491315[[#This Row],[Acompte versé]],-Tableau8491315[[#This Row],[Salaire]])</f>
        <v>0</v>
      </c>
      <c r="BC15" s="51">
        <f ca="1">SUMPRODUCT(Tableau84913[TOTAL]*(Tableau84913[Nom employer]=AT15)*((Tableau84913[Paiement du mois]="2018/avril")))</f>
        <v>0</v>
      </c>
      <c r="BD15" s="26">
        <f ca="1">IFERROR(SUM(Tableau8491315[[#This Row],[Restant dû]]+Tableau8491315[[#This Row],[Restant du mois dernier]]),"")</f>
        <v>0</v>
      </c>
    </row>
    <row r="16" spans="1:56" ht="20.149999999999999" customHeight="1" x14ac:dyDescent="0.35">
      <c r="A16" s="6" t="str">
        <f>IFERROR(IF(Tableau4271014[N°]="","",A15+1),"")</f>
        <v/>
      </c>
      <c r="B16" s="30"/>
      <c r="C16" s="16" t="str">
        <f t="shared" ca="1" si="4"/>
        <v/>
      </c>
      <c r="D16" s="15" t="str">
        <f t="shared" ca="1" si="5"/>
        <v/>
      </c>
      <c r="E16" s="15" t="str">
        <f ca="1">IFERROR(YEAR(Tableau4271014[[#This Row],[Date]])&amp;"/"&amp;TEXT(Tableau4271014[[#This Row],[Date]],"mmmm"),"")</f>
        <v/>
      </c>
      <c r="F16" s="100">
        <f t="shared" ca="1" si="6"/>
        <v>0</v>
      </c>
      <c r="G16" s="15">
        <f>Tableau4271014[[#This Row],[/]]+Tableau4271014[[#This Row],[X]]</f>
        <v>0</v>
      </c>
      <c r="H16" s="15">
        <f t="shared" si="7"/>
        <v>0</v>
      </c>
      <c r="I16" s="15">
        <f t="shared" si="8"/>
        <v>0</v>
      </c>
      <c r="J16" s="15">
        <f t="shared" si="9"/>
        <v>0</v>
      </c>
      <c r="K16" s="15">
        <f t="shared" si="10"/>
        <v>0</v>
      </c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27"/>
      <c r="AR16" s="7">
        <f>IFERROR(IF(Tableau8491315[N° employer]="","",AR15+1),"")</f>
        <v>3</v>
      </c>
      <c r="AS16" s="7">
        <f>Mai!B16</f>
        <v>0</v>
      </c>
      <c r="AT16" s="17" t="str">
        <f t="shared" ca="1" si="11"/>
        <v/>
      </c>
      <c r="AU16" s="18" t="str">
        <f t="shared" ca="1" si="12"/>
        <v/>
      </c>
      <c r="AV16" s="19" t="str">
        <f ca="1">IFERROR(YEAR(Tableau8491315[Date de paiement])&amp;"/"&amp;TEXT(Tableau8491315[Date de paiement],"mmmm"),"")</f>
        <v/>
      </c>
      <c r="AW16" s="20" t="str">
        <f t="shared" ca="1" si="13"/>
        <v/>
      </c>
      <c r="AX16" s="19" t="str">
        <f ca="1">IFERROR(IF(OFFSET($AS16,-1,0)=$AS16,OFFSET(AX16,-1,0),INDEX(Mois_Mai_Totale,MATCH($AS16,Tableau4271014[N°],0))),"")</f>
        <v/>
      </c>
      <c r="AY16" s="21" t="str">
        <f ca="1">IFERROR(SUM(Tableau8491315[Montant Journée]*Tableau8491315[Journée travaillée]),"")</f>
        <v/>
      </c>
      <c r="AZ16" s="21">
        <f t="shared" ca="1" si="14"/>
        <v>0</v>
      </c>
      <c r="BA16" s="28"/>
      <c r="BB16" s="25">
        <f ca="1">SUM(Tableau8491315[[#This Row],[Total mensuel]],-Tableau8491315[[#This Row],[Acompte versé]],-Tableau8491315[[#This Row],[Salaire]])</f>
        <v>0</v>
      </c>
      <c r="BC16" s="51">
        <f ca="1">SUMPRODUCT(Tableau84913[TOTAL]*(Tableau84913[Nom employer]=AT16)*((Tableau84913[Paiement du mois]="2018/avril")))</f>
        <v>0</v>
      </c>
      <c r="BD16" s="26">
        <f ca="1">IFERROR(SUM(Tableau8491315[[#This Row],[Restant dû]]+Tableau8491315[[#This Row],[Restant du mois dernier]]),"")</f>
        <v>0</v>
      </c>
    </row>
    <row r="17" spans="1:56" ht="20.149999999999999" customHeight="1" x14ac:dyDescent="0.35">
      <c r="A17" s="6" t="str">
        <f>IFERROR(IF(Tableau4271014[N°]="","",A16+1),"")</f>
        <v/>
      </c>
      <c r="B17" s="30"/>
      <c r="C17" s="16" t="str">
        <f t="shared" ca="1" si="4"/>
        <v/>
      </c>
      <c r="D17" s="15" t="str">
        <f t="shared" ca="1" si="5"/>
        <v/>
      </c>
      <c r="E17" s="15" t="str">
        <f ca="1">IFERROR(YEAR(Tableau4271014[[#This Row],[Date]])&amp;"/"&amp;TEXT(Tableau4271014[[#This Row],[Date]],"mmmm"),"")</f>
        <v/>
      </c>
      <c r="F17" s="100">
        <f t="shared" ca="1" si="6"/>
        <v>0</v>
      </c>
      <c r="G17" s="15">
        <f>Tableau4271014[[#This Row],[/]]+Tableau4271014[[#This Row],[X]]</f>
        <v>0</v>
      </c>
      <c r="H17" s="15">
        <f t="shared" si="7"/>
        <v>0</v>
      </c>
      <c r="I17" s="15">
        <f t="shared" si="8"/>
        <v>0</v>
      </c>
      <c r="J17" s="15">
        <f t="shared" si="9"/>
        <v>0</v>
      </c>
      <c r="K17" s="15">
        <f t="shared" si="10"/>
        <v>0</v>
      </c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27"/>
      <c r="AR17" s="7">
        <f>IFERROR(IF(Tableau8491315[N° employer]="","",AR16+1),"")</f>
        <v>4</v>
      </c>
      <c r="AS17" s="7">
        <f>Mai!B17</f>
        <v>0</v>
      </c>
      <c r="AT17" s="17" t="str">
        <f t="shared" ca="1" si="11"/>
        <v/>
      </c>
      <c r="AU17" s="18" t="str">
        <f t="shared" ca="1" si="12"/>
        <v/>
      </c>
      <c r="AV17" s="19" t="str">
        <f ca="1">IFERROR(YEAR(Tableau8491315[Date de paiement])&amp;"/"&amp;TEXT(Tableau8491315[Date de paiement],"mmmm"),"")</f>
        <v/>
      </c>
      <c r="AW17" s="20" t="str">
        <f t="shared" ca="1" si="13"/>
        <v/>
      </c>
      <c r="AX17" s="19" t="str">
        <f ca="1">IFERROR(IF(OFFSET($AS17,-1,0)=$AS17,OFFSET(AX17,-1,0),INDEX(Mois_Mai_Totale,MATCH($AS17,Tableau4271014[N°],0))),"")</f>
        <v/>
      </c>
      <c r="AY17" s="21" t="str">
        <f ca="1">IFERROR(SUM(Tableau8491315[Montant Journée]*Tableau8491315[Journée travaillée]),"")</f>
        <v/>
      </c>
      <c r="AZ17" s="21">
        <f t="shared" ca="1" si="14"/>
        <v>0</v>
      </c>
      <c r="BA17" s="28"/>
      <c r="BB17" s="25">
        <f ca="1">SUM(Tableau8491315[[#This Row],[Total mensuel]],-Tableau8491315[[#This Row],[Acompte versé]],-Tableau8491315[[#This Row],[Salaire]])</f>
        <v>0</v>
      </c>
      <c r="BC17" s="51">
        <f ca="1">SUMPRODUCT(Tableau84913[TOTAL]*(Tableau84913[Nom employer]=AT17)*((Tableau84913[Paiement du mois]="2018/avril")))</f>
        <v>0</v>
      </c>
      <c r="BD17" s="26">
        <f ca="1">IFERROR(SUM(Tableau8491315[[#This Row],[Restant dû]]+Tableau8491315[[#This Row],[Restant du mois dernier]]),"")</f>
        <v>0</v>
      </c>
    </row>
    <row r="18" spans="1:56" ht="20.149999999999999" customHeight="1" x14ac:dyDescent="0.35">
      <c r="A18" s="6" t="str">
        <f>IFERROR(IF(Tableau4271014[N°]="","",A17+1),"")</f>
        <v/>
      </c>
      <c r="B18" s="30"/>
      <c r="C18" s="16" t="str">
        <f t="shared" ca="1" si="4"/>
        <v/>
      </c>
      <c r="D18" s="15" t="str">
        <f t="shared" ca="1" si="5"/>
        <v/>
      </c>
      <c r="E18" s="15" t="str">
        <f ca="1">IFERROR(YEAR(Tableau4271014[[#This Row],[Date]])&amp;"/"&amp;TEXT(Tableau4271014[[#This Row],[Date]],"mmmm"),"")</f>
        <v/>
      </c>
      <c r="F18" s="100">
        <f t="shared" ca="1" si="6"/>
        <v>0</v>
      </c>
      <c r="G18" s="15">
        <f>Tableau4271014[[#This Row],[/]]+Tableau4271014[[#This Row],[X]]</f>
        <v>0</v>
      </c>
      <c r="H18" s="15">
        <f t="shared" si="7"/>
        <v>0</v>
      </c>
      <c r="I18" s="15">
        <f t="shared" si="8"/>
        <v>0</v>
      </c>
      <c r="J18" s="15">
        <f t="shared" si="9"/>
        <v>0</v>
      </c>
      <c r="K18" s="15">
        <f t="shared" si="10"/>
        <v>0</v>
      </c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27"/>
      <c r="AR18" s="7">
        <f>IFERROR(IF(Tableau8491315[N° employer]="","",AR17+1),"")</f>
        <v>5</v>
      </c>
      <c r="AS18" s="7">
        <f>Mai!B18</f>
        <v>0</v>
      </c>
      <c r="AT18" s="17" t="str">
        <f t="shared" ca="1" si="11"/>
        <v/>
      </c>
      <c r="AU18" s="18" t="str">
        <f t="shared" ca="1" si="12"/>
        <v/>
      </c>
      <c r="AV18" s="19" t="str">
        <f ca="1">IFERROR(YEAR(Tableau8491315[Date de paiement])&amp;"/"&amp;TEXT(Tableau8491315[Date de paiement],"mmmm"),"")</f>
        <v/>
      </c>
      <c r="AW18" s="20" t="str">
        <f t="shared" ca="1" si="13"/>
        <v/>
      </c>
      <c r="AX18" s="19" t="str">
        <f ca="1">IFERROR(IF(OFFSET($AS18,-1,0)=$AS18,OFFSET(AX18,-1,0),INDEX(Mois_Mai_Totale,MATCH($AS18,Tableau4271014[N°],0))),"")</f>
        <v/>
      </c>
      <c r="AY18" s="21" t="str">
        <f ca="1">IFERROR(SUM(Tableau8491315[Montant Journée]*Tableau8491315[Journée travaillée]),"")</f>
        <v/>
      </c>
      <c r="AZ18" s="21">
        <f t="shared" ca="1" si="14"/>
        <v>0</v>
      </c>
      <c r="BA18" s="28"/>
      <c r="BB18" s="25">
        <f ca="1">SUM(Tableau8491315[[#This Row],[Total mensuel]],-Tableau8491315[[#This Row],[Acompte versé]],-Tableau8491315[[#This Row],[Salaire]])</f>
        <v>0</v>
      </c>
      <c r="BC18" s="51">
        <f ca="1">SUMPRODUCT(Tableau84913[TOTAL]*(Tableau84913[Nom employer]=AT18)*((Tableau84913[Paiement du mois]="2018/avril")))</f>
        <v>0</v>
      </c>
      <c r="BD18" s="26">
        <f ca="1">IFERROR(SUM(Tableau8491315[[#This Row],[Restant dû]]+Tableau8491315[[#This Row],[Restant du mois dernier]]),"")</f>
        <v>0</v>
      </c>
    </row>
    <row r="19" spans="1:56" ht="20.149999999999999" customHeight="1" x14ac:dyDescent="0.35">
      <c r="A19" s="6" t="str">
        <f>IFERROR(IF(Tableau4271014[N°]="","",A18+1),"")</f>
        <v/>
      </c>
      <c r="B19" s="30"/>
      <c r="C19" s="16" t="str">
        <f t="shared" ca="1" si="4"/>
        <v/>
      </c>
      <c r="D19" s="15" t="str">
        <f t="shared" ca="1" si="5"/>
        <v/>
      </c>
      <c r="E19" s="15" t="str">
        <f ca="1">IFERROR(YEAR(Tableau4271014[[#This Row],[Date]])&amp;"/"&amp;TEXT(Tableau4271014[[#This Row],[Date]],"mmmm"),"")</f>
        <v/>
      </c>
      <c r="F19" s="100">
        <f t="shared" ca="1" si="6"/>
        <v>0</v>
      </c>
      <c r="G19" s="15">
        <f>Tableau4271014[[#This Row],[/]]+Tableau4271014[[#This Row],[X]]</f>
        <v>0</v>
      </c>
      <c r="H19" s="15">
        <f t="shared" si="7"/>
        <v>0</v>
      </c>
      <c r="I19" s="15">
        <f t="shared" si="8"/>
        <v>0</v>
      </c>
      <c r="J19" s="15">
        <f t="shared" si="9"/>
        <v>0</v>
      </c>
      <c r="K19" s="15">
        <f t="shared" si="10"/>
        <v>0</v>
      </c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27"/>
      <c r="AR19" s="7">
        <f>IFERROR(IF(Tableau8491315[N° employer]="","",AR18+1),"")</f>
        <v>6</v>
      </c>
      <c r="AS19" s="7">
        <f>Mai!B19</f>
        <v>0</v>
      </c>
      <c r="AT19" s="17" t="str">
        <f t="shared" ca="1" si="11"/>
        <v/>
      </c>
      <c r="AU19" s="18" t="str">
        <f t="shared" ca="1" si="12"/>
        <v/>
      </c>
      <c r="AV19" s="19" t="str">
        <f ca="1">IFERROR(YEAR(Tableau8491315[Date de paiement])&amp;"/"&amp;TEXT(Tableau8491315[Date de paiement],"mmmm"),"")</f>
        <v/>
      </c>
      <c r="AW19" s="20" t="str">
        <f t="shared" ca="1" si="13"/>
        <v/>
      </c>
      <c r="AX19" s="19" t="str">
        <f ca="1">IFERROR(IF(OFFSET($AS19,-1,0)=$AS19,OFFSET(AX19,-1,0),INDEX(Mois_Mai_Totale,MATCH($AS19,Tableau4271014[N°],0))),"")</f>
        <v/>
      </c>
      <c r="AY19" s="21" t="str">
        <f ca="1">IFERROR(SUM(Tableau8491315[Montant Journée]*Tableau8491315[Journée travaillée]),"")</f>
        <v/>
      </c>
      <c r="AZ19" s="21">
        <f t="shared" ca="1" si="14"/>
        <v>0</v>
      </c>
      <c r="BA19" s="28"/>
      <c r="BB19" s="25">
        <f ca="1">SUM(Tableau8491315[[#This Row],[Total mensuel]],-Tableau8491315[[#This Row],[Acompte versé]],-Tableau8491315[[#This Row],[Salaire]])</f>
        <v>0</v>
      </c>
      <c r="BC19" s="51">
        <f ca="1">SUMPRODUCT(Tableau84913[TOTAL]*(Tableau84913[Nom employer]=AT19)*((Tableau84913[Paiement du mois]="2018/avril")))</f>
        <v>0</v>
      </c>
      <c r="BD19" s="26">
        <f ca="1">IFERROR(SUM(Tableau8491315[[#This Row],[Restant dû]]+Tableau8491315[[#This Row],[Restant du mois dernier]]),"")</f>
        <v>0</v>
      </c>
    </row>
    <row r="20" spans="1:56" ht="20.149999999999999" customHeight="1" x14ac:dyDescent="0.35">
      <c r="A20" s="6" t="str">
        <f>IFERROR(IF(Tableau4271014[N°]="","",A19+1),"")</f>
        <v/>
      </c>
      <c r="B20" s="30"/>
      <c r="C20" s="16" t="str">
        <f t="shared" ca="1" si="4"/>
        <v/>
      </c>
      <c r="D20" s="15" t="str">
        <f t="shared" ca="1" si="5"/>
        <v/>
      </c>
      <c r="E20" s="15" t="str">
        <f ca="1">IFERROR(YEAR(Tableau4271014[[#This Row],[Date]])&amp;"/"&amp;TEXT(Tableau4271014[[#This Row],[Date]],"mmmm"),"")</f>
        <v/>
      </c>
      <c r="F20" s="100">
        <f t="shared" ca="1" si="6"/>
        <v>0</v>
      </c>
      <c r="G20" s="15">
        <f>Tableau4271014[[#This Row],[/]]+Tableau4271014[[#This Row],[X]]</f>
        <v>0</v>
      </c>
      <c r="H20" s="15">
        <f t="shared" si="7"/>
        <v>0</v>
      </c>
      <c r="I20" s="15">
        <f t="shared" si="8"/>
        <v>0</v>
      </c>
      <c r="J20" s="15">
        <f t="shared" si="9"/>
        <v>0</v>
      </c>
      <c r="K20" s="15">
        <f t="shared" si="10"/>
        <v>0</v>
      </c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27"/>
      <c r="AR20" s="7">
        <f>IFERROR(IF(Tableau8491315[N° employer]="","",AR19+1),"")</f>
        <v>7</v>
      </c>
      <c r="AS20" s="7">
        <f>Mai!B20</f>
        <v>0</v>
      </c>
      <c r="AT20" s="17" t="str">
        <f t="shared" ca="1" si="11"/>
        <v/>
      </c>
      <c r="AU20" s="18" t="str">
        <f t="shared" ca="1" si="12"/>
        <v/>
      </c>
      <c r="AV20" s="19" t="str">
        <f ca="1">IFERROR(YEAR(Tableau8491315[Date de paiement])&amp;"/"&amp;TEXT(Tableau8491315[Date de paiement],"mmmm"),"")</f>
        <v/>
      </c>
      <c r="AW20" s="20" t="str">
        <f t="shared" ca="1" si="13"/>
        <v/>
      </c>
      <c r="AX20" s="19" t="str">
        <f ca="1">IFERROR(IF(OFFSET($AS20,-1,0)=$AS20,OFFSET(AX20,-1,0),INDEX(Mois_Mai_Totale,MATCH($AS20,Tableau4271014[N°],0))),"")</f>
        <v/>
      </c>
      <c r="AY20" s="21" t="str">
        <f ca="1">IFERROR(SUM(Tableau8491315[Montant Journée]*Tableau8491315[Journée travaillée]),"")</f>
        <v/>
      </c>
      <c r="AZ20" s="21">
        <f t="shared" ca="1" si="14"/>
        <v>0</v>
      </c>
      <c r="BA20" s="28"/>
      <c r="BB20" s="25">
        <f ca="1">SUM(Tableau8491315[[#This Row],[Total mensuel]],-Tableau8491315[[#This Row],[Acompte versé]],-Tableau8491315[[#This Row],[Salaire]])</f>
        <v>0</v>
      </c>
      <c r="BC20" s="51">
        <f ca="1">SUMPRODUCT(Tableau84913[TOTAL]*(Tableau84913[Nom employer]=AT20)*((Tableau84913[Paiement du mois]="2018/avril")))</f>
        <v>0</v>
      </c>
      <c r="BD20" s="26">
        <f ca="1">IFERROR(SUM(Tableau8491315[[#This Row],[Restant dû]]+Tableau8491315[[#This Row],[Restant du mois dernier]]),"")</f>
        <v>0</v>
      </c>
    </row>
    <row r="21" spans="1:56" ht="20.149999999999999" customHeight="1" x14ac:dyDescent="0.35">
      <c r="A21" s="6" t="str">
        <f>IFERROR(IF(Tableau4271014[N°]="","",A20+1),"")</f>
        <v/>
      </c>
      <c r="B21" s="30"/>
      <c r="C21" s="16" t="str">
        <f t="shared" ca="1" si="4"/>
        <v/>
      </c>
      <c r="D21" s="15" t="str">
        <f t="shared" ca="1" si="5"/>
        <v/>
      </c>
      <c r="E21" s="15" t="str">
        <f ca="1">IFERROR(YEAR(Tableau4271014[[#This Row],[Date]])&amp;"/"&amp;TEXT(Tableau4271014[[#This Row],[Date]],"mmmm"),"")</f>
        <v/>
      </c>
      <c r="F21" s="100">
        <f t="shared" ca="1" si="6"/>
        <v>0</v>
      </c>
      <c r="G21" s="15">
        <f>Tableau4271014[[#This Row],[/]]+Tableau4271014[[#This Row],[X]]</f>
        <v>0</v>
      </c>
      <c r="H21" s="15">
        <f t="shared" si="7"/>
        <v>0</v>
      </c>
      <c r="I21" s="15">
        <f t="shared" si="8"/>
        <v>0</v>
      </c>
      <c r="J21" s="15">
        <f t="shared" si="9"/>
        <v>0</v>
      </c>
      <c r="K21" s="15">
        <f t="shared" si="10"/>
        <v>0</v>
      </c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27"/>
      <c r="AR21" s="7">
        <f>IFERROR(IF(Tableau8491315[N° employer]="","",AR20+1),"")</f>
        <v>8</v>
      </c>
      <c r="AS21" s="7">
        <f>Mai!B21</f>
        <v>0</v>
      </c>
      <c r="AT21" s="17" t="str">
        <f t="shared" ca="1" si="11"/>
        <v/>
      </c>
      <c r="AU21" s="18" t="str">
        <f t="shared" ca="1" si="12"/>
        <v/>
      </c>
      <c r="AV21" s="19" t="str">
        <f ca="1">IFERROR(YEAR(Tableau8491315[Date de paiement])&amp;"/"&amp;TEXT(Tableau8491315[Date de paiement],"mmmm"),"")</f>
        <v/>
      </c>
      <c r="AW21" s="20" t="str">
        <f t="shared" ca="1" si="13"/>
        <v/>
      </c>
      <c r="AX21" s="19" t="str">
        <f ca="1">IFERROR(IF(OFFSET($AS21,-1,0)=$AS21,OFFSET(AX21,-1,0),INDEX(Mois_Mai_Totale,MATCH($AS21,Tableau4271014[N°],0))),"")</f>
        <v/>
      </c>
      <c r="AY21" s="21" t="str">
        <f ca="1">IFERROR(SUM(Tableau8491315[Montant Journée]*Tableau8491315[Journée travaillée]),"")</f>
        <v/>
      </c>
      <c r="AZ21" s="21">
        <f t="shared" ca="1" si="14"/>
        <v>0</v>
      </c>
      <c r="BA21" s="28"/>
      <c r="BB21" s="25">
        <f ca="1">SUM(Tableau8491315[[#This Row],[Total mensuel]],-Tableau8491315[[#This Row],[Acompte versé]],-Tableau8491315[[#This Row],[Salaire]])</f>
        <v>0</v>
      </c>
      <c r="BC21" s="51">
        <f ca="1">SUMPRODUCT(Tableau84913[TOTAL]*(Tableau84913[Nom employer]=AT21)*((Tableau84913[Paiement du mois]="2018/avril")))</f>
        <v>0</v>
      </c>
      <c r="BD21" s="26">
        <f ca="1">IFERROR(SUM(Tableau8491315[[#This Row],[Restant dû]]+Tableau8491315[[#This Row],[Restant du mois dernier]]),"")</f>
        <v>0</v>
      </c>
    </row>
    <row r="22" spans="1:56" ht="20.149999999999999" customHeight="1" x14ac:dyDescent="0.35">
      <c r="A22" s="6" t="str">
        <f>IFERROR(IF(Tableau4271014[N°]="","",A21+1),"")</f>
        <v/>
      </c>
      <c r="B22" s="30"/>
      <c r="C22" s="16" t="str">
        <f t="shared" ca="1" si="4"/>
        <v/>
      </c>
      <c r="D22" s="15" t="str">
        <f t="shared" ca="1" si="5"/>
        <v/>
      </c>
      <c r="E22" s="15" t="str">
        <f ca="1">IFERROR(YEAR(Tableau4271014[[#This Row],[Date]])&amp;"/"&amp;TEXT(Tableau4271014[[#This Row],[Date]],"mmmm"),"")</f>
        <v/>
      </c>
      <c r="F22" s="100">
        <f t="shared" ca="1" si="6"/>
        <v>0</v>
      </c>
      <c r="G22" s="15">
        <f>Tableau4271014[[#This Row],[/]]+Tableau4271014[[#This Row],[X]]</f>
        <v>0</v>
      </c>
      <c r="H22" s="15">
        <f t="shared" si="7"/>
        <v>0</v>
      </c>
      <c r="I22" s="15">
        <f t="shared" si="8"/>
        <v>0</v>
      </c>
      <c r="J22" s="15">
        <f t="shared" si="9"/>
        <v>0</v>
      </c>
      <c r="K22" s="15">
        <f t="shared" si="10"/>
        <v>0</v>
      </c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27"/>
      <c r="AR22" s="7">
        <f>IFERROR(IF(Tableau8491315[N° employer]="","",AR21+1),"")</f>
        <v>9</v>
      </c>
      <c r="AS22" s="7">
        <f>Mai!B22</f>
        <v>0</v>
      </c>
      <c r="AT22" s="17" t="str">
        <f t="shared" ca="1" si="11"/>
        <v/>
      </c>
      <c r="AU22" s="18" t="str">
        <f t="shared" ca="1" si="12"/>
        <v/>
      </c>
      <c r="AV22" s="19" t="str">
        <f ca="1">IFERROR(YEAR(Tableau8491315[Date de paiement])&amp;"/"&amp;TEXT(Tableau8491315[Date de paiement],"mmmm"),"")</f>
        <v/>
      </c>
      <c r="AW22" s="20" t="str">
        <f t="shared" ca="1" si="13"/>
        <v/>
      </c>
      <c r="AX22" s="19" t="str">
        <f ca="1">IFERROR(IF(OFFSET($AS22,-1,0)=$AS22,OFFSET(AX22,-1,0),INDEX(Mois_Mai_Totale,MATCH($AS22,Tableau4271014[N°],0))),"")</f>
        <v/>
      </c>
      <c r="AY22" s="21" t="str">
        <f ca="1">IFERROR(SUM(Tableau8491315[Montant Journée]*Tableau8491315[Journée travaillée]),"")</f>
        <v/>
      </c>
      <c r="AZ22" s="21">
        <f t="shared" ca="1" si="14"/>
        <v>0</v>
      </c>
      <c r="BA22" s="28"/>
      <c r="BB22" s="25">
        <f ca="1">SUM(Tableau8491315[[#This Row],[Total mensuel]],-Tableau8491315[[#This Row],[Acompte versé]],-Tableau8491315[[#This Row],[Salaire]])</f>
        <v>0</v>
      </c>
      <c r="BC22" s="51">
        <f ca="1">SUMPRODUCT(Tableau84913[TOTAL]*(Tableau84913[Nom employer]=AT22)*((Tableau84913[Paiement du mois]="2018/avril")))</f>
        <v>0</v>
      </c>
      <c r="BD22" s="26">
        <f ca="1">IFERROR(SUM(Tableau8491315[[#This Row],[Restant dû]]+Tableau8491315[[#This Row],[Restant du mois dernier]]),"")</f>
        <v>0</v>
      </c>
    </row>
    <row r="23" spans="1:56" ht="20.149999999999999" customHeight="1" x14ac:dyDescent="0.35">
      <c r="A23" s="6" t="str">
        <f>IFERROR(IF(Tableau4271014[N°]="","",A22+1),"")</f>
        <v/>
      </c>
      <c r="B23" s="30"/>
      <c r="C23" s="16" t="str">
        <f t="shared" ca="1" si="4"/>
        <v/>
      </c>
      <c r="D23" s="15" t="str">
        <f t="shared" ca="1" si="5"/>
        <v/>
      </c>
      <c r="E23" s="15" t="str">
        <f ca="1">IFERROR(YEAR(Tableau4271014[[#This Row],[Date]])&amp;"/"&amp;TEXT(Tableau4271014[[#This Row],[Date]],"mmmm"),"")</f>
        <v/>
      </c>
      <c r="F23" s="100">
        <f t="shared" ca="1" si="6"/>
        <v>0</v>
      </c>
      <c r="G23" s="15">
        <f>Tableau4271014[[#This Row],[/]]+Tableau4271014[[#This Row],[X]]</f>
        <v>0</v>
      </c>
      <c r="H23" s="15">
        <f t="shared" si="7"/>
        <v>0</v>
      </c>
      <c r="I23" s="15">
        <f t="shared" si="8"/>
        <v>0</v>
      </c>
      <c r="J23" s="15">
        <f t="shared" si="9"/>
        <v>0</v>
      </c>
      <c r="K23" s="15">
        <f t="shared" si="10"/>
        <v>0</v>
      </c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27"/>
      <c r="AR23" s="7">
        <f>IFERROR(IF(Tableau8491315[N° employer]="","",AR22+1),"")</f>
        <v>10</v>
      </c>
      <c r="AS23" s="7">
        <f>Mai!B23</f>
        <v>0</v>
      </c>
      <c r="AT23" s="17" t="str">
        <f t="shared" ca="1" si="11"/>
        <v/>
      </c>
      <c r="AU23" s="18" t="str">
        <f t="shared" ca="1" si="12"/>
        <v/>
      </c>
      <c r="AV23" s="19" t="str">
        <f ca="1">IFERROR(YEAR(Tableau8491315[Date de paiement])&amp;"/"&amp;TEXT(Tableau8491315[Date de paiement],"mmmm"),"")</f>
        <v/>
      </c>
      <c r="AW23" s="20" t="str">
        <f t="shared" ca="1" si="13"/>
        <v/>
      </c>
      <c r="AX23" s="19" t="str">
        <f ca="1">IFERROR(IF(OFFSET($AS23,-1,0)=$AS23,OFFSET(AX23,-1,0),INDEX(Mois_Mai_Totale,MATCH($AS23,Tableau4271014[N°],0))),"")</f>
        <v/>
      </c>
      <c r="AY23" s="21" t="str">
        <f ca="1">IFERROR(SUM(Tableau8491315[Montant Journée]*Tableau8491315[Journée travaillée]),"")</f>
        <v/>
      </c>
      <c r="AZ23" s="21">
        <f t="shared" ca="1" si="14"/>
        <v>0</v>
      </c>
      <c r="BA23" s="28"/>
      <c r="BB23" s="25">
        <f ca="1">SUM(Tableau8491315[[#This Row],[Total mensuel]],-Tableau8491315[[#This Row],[Acompte versé]],-Tableau8491315[[#This Row],[Salaire]])</f>
        <v>0</v>
      </c>
      <c r="BC23" s="51">
        <f ca="1">SUMPRODUCT(Tableau84913[TOTAL]*(Tableau84913[Nom employer]=AT23)*((Tableau84913[Paiement du mois]="2018/avril")))</f>
        <v>0</v>
      </c>
      <c r="BD23" s="26">
        <f ca="1">IFERROR(SUM(Tableau8491315[[#This Row],[Restant dû]]+Tableau8491315[[#This Row],[Restant du mois dernier]]),"")</f>
        <v>0</v>
      </c>
    </row>
    <row r="24" spans="1:56" ht="20.149999999999999" customHeight="1" x14ac:dyDescent="0.35">
      <c r="A24" s="6" t="str">
        <f>IFERROR(IF(Tableau4271014[N°]="","",A23+1),"")</f>
        <v/>
      </c>
      <c r="B24" s="30"/>
      <c r="C24" s="16" t="str">
        <f t="shared" ca="1" si="4"/>
        <v/>
      </c>
      <c r="D24" s="15" t="str">
        <f t="shared" ca="1" si="5"/>
        <v/>
      </c>
      <c r="E24" s="15" t="str">
        <f ca="1">IFERROR(YEAR(Tableau4271014[[#This Row],[Date]])&amp;"/"&amp;TEXT(Tableau4271014[[#This Row],[Date]],"mmmm"),"")</f>
        <v/>
      </c>
      <c r="F24" s="100">
        <f t="shared" ca="1" si="6"/>
        <v>0</v>
      </c>
      <c r="G24" s="15">
        <f>Tableau4271014[[#This Row],[/]]+Tableau4271014[[#This Row],[X]]</f>
        <v>0</v>
      </c>
      <c r="H24" s="15">
        <f t="shared" si="7"/>
        <v>0</v>
      </c>
      <c r="I24" s="15">
        <f t="shared" si="8"/>
        <v>0</v>
      </c>
      <c r="J24" s="15">
        <f t="shared" si="9"/>
        <v>0</v>
      </c>
      <c r="K24" s="15">
        <f t="shared" si="10"/>
        <v>0</v>
      </c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27"/>
      <c r="AR24" s="7">
        <f>IFERROR(IF(Tableau8491315[N° employer]="","",AR23+1),"")</f>
        <v>11</v>
      </c>
      <c r="AS24" s="7">
        <f>Mai!B24</f>
        <v>0</v>
      </c>
      <c r="AT24" s="17" t="str">
        <f t="shared" ca="1" si="11"/>
        <v/>
      </c>
      <c r="AU24" s="18" t="str">
        <f t="shared" ca="1" si="12"/>
        <v/>
      </c>
      <c r="AV24" s="19" t="str">
        <f ca="1">IFERROR(YEAR(Tableau8491315[Date de paiement])&amp;"/"&amp;TEXT(Tableau8491315[Date de paiement],"mmmm"),"")</f>
        <v/>
      </c>
      <c r="AW24" s="20" t="str">
        <f t="shared" ca="1" si="13"/>
        <v/>
      </c>
      <c r="AX24" s="19" t="str">
        <f ca="1">IFERROR(IF(OFFSET($AS24,-1,0)=$AS24,OFFSET(AX24,-1,0),INDEX(Mois_Mai_Totale,MATCH($AS24,Tableau4271014[N°],0))),"")</f>
        <v/>
      </c>
      <c r="AY24" s="21" t="str">
        <f ca="1">IFERROR(SUM(Tableau8491315[Montant Journée]*Tableau8491315[Journée travaillée]),"")</f>
        <v/>
      </c>
      <c r="AZ24" s="21">
        <f t="shared" ca="1" si="14"/>
        <v>0</v>
      </c>
      <c r="BA24" s="28"/>
      <c r="BB24" s="25">
        <f ca="1">SUM(Tableau8491315[[#This Row],[Total mensuel]],-Tableau8491315[[#This Row],[Acompte versé]],-Tableau8491315[[#This Row],[Salaire]])</f>
        <v>0</v>
      </c>
      <c r="BC24" s="51">
        <f ca="1">SUMPRODUCT(Tableau84913[TOTAL]*(Tableau84913[Nom employer]=AT24)*((Tableau84913[Paiement du mois]="2018/avril")))</f>
        <v>0</v>
      </c>
      <c r="BD24" s="26">
        <f ca="1">IFERROR(SUM(Tableau8491315[[#This Row],[Restant dû]]+Tableau8491315[[#This Row],[Restant du mois dernier]]),"")</f>
        <v>0</v>
      </c>
    </row>
    <row r="25" spans="1:56" ht="20.149999999999999" customHeight="1" x14ac:dyDescent="0.35">
      <c r="A25" s="6" t="str">
        <f>IFERROR(IF(Tableau4271014[N°]="","",A24+1),"")</f>
        <v/>
      </c>
      <c r="B25" s="30"/>
      <c r="C25" s="16" t="str">
        <f t="shared" ca="1" si="4"/>
        <v/>
      </c>
      <c r="D25" s="15" t="str">
        <f t="shared" ca="1" si="5"/>
        <v/>
      </c>
      <c r="E25" s="15" t="str">
        <f ca="1">IFERROR(YEAR(Tableau4271014[[#This Row],[Date]])&amp;"/"&amp;TEXT(Tableau4271014[[#This Row],[Date]],"mmmm"),"")</f>
        <v/>
      </c>
      <c r="F25" s="100">
        <f t="shared" ca="1" si="6"/>
        <v>0</v>
      </c>
      <c r="G25" s="15">
        <f>Tableau4271014[[#This Row],[/]]+Tableau4271014[[#This Row],[X]]</f>
        <v>0</v>
      </c>
      <c r="H25" s="15">
        <f t="shared" si="7"/>
        <v>0</v>
      </c>
      <c r="I25" s="15">
        <f t="shared" si="8"/>
        <v>0</v>
      </c>
      <c r="J25" s="15">
        <f t="shared" si="9"/>
        <v>0</v>
      </c>
      <c r="K25" s="15">
        <f t="shared" si="10"/>
        <v>0</v>
      </c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27"/>
      <c r="AR25" s="7">
        <f>IFERROR(IF(Tableau8491315[N° employer]="","",AR24+1),"")</f>
        <v>12</v>
      </c>
      <c r="AS25" s="7">
        <f>Mai!B25</f>
        <v>0</v>
      </c>
      <c r="AT25" s="17" t="str">
        <f t="shared" ca="1" si="11"/>
        <v/>
      </c>
      <c r="AU25" s="18" t="str">
        <f t="shared" ca="1" si="12"/>
        <v/>
      </c>
      <c r="AV25" s="19" t="str">
        <f ca="1">IFERROR(YEAR(Tableau8491315[Date de paiement])&amp;"/"&amp;TEXT(Tableau8491315[Date de paiement],"mmmm"),"")</f>
        <v/>
      </c>
      <c r="AW25" s="20" t="str">
        <f t="shared" ca="1" si="13"/>
        <v/>
      </c>
      <c r="AX25" s="19" t="str">
        <f ca="1">IFERROR(IF(OFFSET($AS25,-1,0)=$AS25,OFFSET(AX25,-1,0),INDEX(Mois_Mai_Totale,MATCH($AS25,Tableau4271014[N°],0))),"")</f>
        <v/>
      </c>
      <c r="AY25" s="21" t="str">
        <f ca="1">IFERROR(SUM(Tableau8491315[Montant Journée]*Tableau8491315[Journée travaillée]),"")</f>
        <v/>
      </c>
      <c r="AZ25" s="21">
        <f t="shared" ca="1" si="14"/>
        <v>0</v>
      </c>
      <c r="BA25" s="28"/>
      <c r="BB25" s="25">
        <f ca="1">SUM(Tableau8491315[[#This Row],[Total mensuel]],-Tableau8491315[[#This Row],[Acompte versé]],-Tableau8491315[[#This Row],[Salaire]])</f>
        <v>0</v>
      </c>
      <c r="BC25" s="51">
        <f ca="1">SUMPRODUCT(Tableau84913[TOTAL]*(Tableau84913[Nom employer]=AT25)*((Tableau84913[Paiement du mois]="2018/avril")))</f>
        <v>0</v>
      </c>
      <c r="BD25" s="26">
        <f ca="1">IFERROR(SUM(Tableau8491315[[#This Row],[Restant dû]]+Tableau8491315[[#This Row],[Restant du mois dernier]]),"")</f>
        <v>0</v>
      </c>
    </row>
    <row r="26" spans="1:56" ht="20.149999999999999" customHeight="1" x14ac:dyDescent="0.35">
      <c r="A26" s="6" t="str">
        <f>IFERROR(IF(Tableau4271014[N°]="","",A25+1),"")</f>
        <v/>
      </c>
      <c r="B26" s="30"/>
      <c r="C26" s="16" t="str">
        <f t="shared" ca="1" si="4"/>
        <v/>
      </c>
      <c r="D26" s="15" t="str">
        <f t="shared" ca="1" si="5"/>
        <v/>
      </c>
      <c r="E26" s="15" t="str">
        <f ca="1">IFERROR(YEAR(Tableau4271014[[#This Row],[Date]])&amp;"/"&amp;TEXT(Tableau4271014[[#This Row],[Date]],"mmmm"),"")</f>
        <v/>
      </c>
      <c r="F26" s="100">
        <f t="shared" ca="1" si="6"/>
        <v>0</v>
      </c>
      <c r="G26" s="15">
        <f>Tableau4271014[[#This Row],[/]]+Tableau4271014[[#This Row],[X]]</f>
        <v>0</v>
      </c>
      <c r="H26" s="15">
        <f t="shared" si="7"/>
        <v>0</v>
      </c>
      <c r="I26" s="15">
        <f t="shared" si="8"/>
        <v>0</v>
      </c>
      <c r="J26" s="15">
        <f t="shared" si="9"/>
        <v>0</v>
      </c>
      <c r="K26" s="15">
        <f t="shared" si="10"/>
        <v>0</v>
      </c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27"/>
      <c r="AR26" s="7">
        <f>IFERROR(IF(Tableau8491315[N° employer]="","",AR25+1),"")</f>
        <v>13</v>
      </c>
      <c r="AS26" s="7">
        <f>Mai!B26</f>
        <v>0</v>
      </c>
      <c r="AT26" s="17" t="str">
        <f t="shared" ca="1" si="11"/>
        <v/>
      </c>
      <c r="AU26" s="18" t="str">
        <f t="shared" ca="1" si="12"/>
        <v/>
      </c>
      <c r="AV26" s="19" t="str">
        <f ca="1">IFERROR(YEAR(Tableau8491315[Date de paiement])&amp;"/"&amp;TEXT(Tableau8491315[Date de paiement],"mmmm"),"")</f>
        <v/>
      </c>
      <c r="AW26" s="20" t="str">
        <f t="shared" ca="1" si="13"/>
        <v/>
      </c>
      <c r="AX26" s="19" t="str">
        <f ca="1">IFERROR(IF(OFFSET($AS26,-1,0)=$AS26,OFFSET(AX26,-1,0),INDEX(Mois_Mai_Totale,MATCH($AS26,Tableau4271014[N°],0))),"")</f>
        <v/>
      </c>
      <c r="AY26" s="21" t="str">
        <f ca="1">IFERROR(SUM(Tableau8491315[Montant Journée]*Tableau8491315[Journée travaillée]),"")</f>
        <v/>
      </c>
      <c r="AZ26" s="21">
        <f t="shared" ca="1" si="14"/>
        <v>0</v>
      </c>
      <c r="BA26" s="28"/>
      <c r="BB26" s="25">
        <f ca="1">SUM(Tableau8491315[[#This Row],[Total mensuel]],-Tableau8491315[[#This Row],[Acompte versé]],-Tableau8491315[[#This Row],[Salaire]])</f>
        <v>0</v>
      </c>
      <c r="BC26" s="51">
        <f ca="1">SUMPRODUCT(Tableau84913[TOTAL]*(Tableau84913[Nom employer]=AT26)*((Tableau84913[Paiement du mois]="2018/avril")))</f>
        <v>0</v>
      </c>
      <c r="BD26" s="26">
        <f ca="1">IFERROR(SUM(Tableau8491315[[#This Row],[Restant dû]]+Tableau8491315[[#This Row],[Restant du mois dernier]]),"")</f>
        <v>0</v>
      </c>
    </row>
    <row r="27" spans="1:56" ht="20.149999999999999" customHeight="1" x14ac:dyDescent="0.35">
      <c r="A27" s="6" t="str">
        <f>IFERROR(IF(Tableau4271014[N°]="","",A26+1),"")</f>
        <v/>
      </c>
      <c r="B27" s="30"/>
      <c r="C27" s="16" t="str">
        <f t="shared" ca="1" si="4"/>
        <v/>
      </c>
      <c r="D27" s="15" t="str">
        <f t="shared" ca="1" si="5"/>
        <v/>
      </c>
      <c r="E27" s="15" t="str">
        <f ca="1">IFERROR(YEAR(Tableau4271014[[#This Row],[Date]])&amp;"/"&amp;TEXT(Tableau4271014[[#This Row],[Date]],"mmmm"),"")</f>
        <v/>
      </c>
      <c r="F27" s="100">
        <f t="shared" ca="1" si="6"/>
        <v>0</v>
      </c>
      <c r="G27" s="15">
        <f>Tableau4271014[[#This Row],[/]]+Tableau4271014[[#This Row],[X]]</f>
        <v>0</v>
      </c>
      <c r="H27" s="15">
        <f t="shared" si="7"/>
        <v>0</v>
      </c>
      <c r="I27" s="15">
        <f t="shared" si="8"/>
        <v>0</v>
      </c>
      <c r="J27" s="15">
        <f t="shared" si="9"/>
        <v>0</v>
      </c>
      <c r="K27" s="15">
        <f t="shared" si="10"/>
        <v>0</v>
      </c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27"/>
      <c r="AR27" s="7">
        <f>IFERROR(IF(Tableau8491315[N° employer]="","",AR26+1),"")</f>
        <v>14</v>
      </c>
      <c r="AS27" s="7">
        <f>Mai!B27</f>
        <v>0</v>
      </c>
      <c r="AT27" s="17" t="str">
        <f t="shared" ca="1" si="11"/>
        <v/>
      </c>
      <c r="AU27" s="18" t="str">
        <f t="shared" ca="1" si="12"/>
        <v/>
      </c>
      <c r="AV27" s="19" t="str">
        <f ca="1">IFERROR(YEAR(Tableau8491315[Date de paiement])&amp;"/"&amp;TEXT(Tableau8491315[Date de paiement],"mmmm"),"")</f>
        <v/>
      </c>
      <c r="AW27" s="20" t="str">
        <f t="shared" ca="1" si="13"/>
        <v/>
      </c>
      <c r="AX27" s="19" t="str">
        <f ca="1">IFERROR(IF(OFFSET($AS27,-1,0)=$AS27,OFFSET(AX27,-1,0),INDEX(Mois_Mai_Totale,MATCH($AS27,Tableau4271014[N°],0))),"")</f>
        <v/>
      </c>
      <c r="AY27" s="21" t="str">
        <f ca="1">IFERROR(SUM(Tableau8491315[Montant Journée]*Tableau8491315[Journée travaillée]),"")</f>
        <v/>
      </c>
      <c r="AZ27" s="21">
        <f t="shared" ca="1" si="14"/>
        <v>0</v>
      </c>
      <c r="BA27" s="28"/>
      <c r="BB27" s="25">
        <f ca="1">SUM(Tableau8491315[[#This Row],[Total mensuel]],-Tableau8491315[[#This Row],[Acompte versé]],-Tableau8491315[[#This Row],[Salaire]])</f>
        <v>0</v>
      </c>
      <c r="BC27" s="51">
        <f ca="1">SUMPRODUCT(Tableau84913[TOTAL]*(Tableau84913[Nom employer]=AT27)*((Tableau84913[Paiement du mois]="2018/avril")))</f>
        <v>0</v>
      </c>
      <c r="BD27" s="26">
        <f ca="1">IFERROR(SUM(Tableau8491315[[#This Row],[Restant dû]]+Tableau8491315[[#This Row],[Restant du mois dernier]]),"")</f>
        <v>0</v>
      </c>
    </row>
    <row r="28" spans="1:56" ht="20.149999999999999" customHeight="1" x14ac:dyDescent="0.35">
      <c r="A28" s="6" t="str">
        <f>IFERROR(IF(Tableau4271014[N°]="","",A27+1),"")</f>
        <v/>
      </c>
      <c r="B28" s="30"/>
      <c r="C28" s="16" t="str">
        <f t="shared" ca="1" si="4"/>
        <v/>
      </c>
      <c r="D28" s="15" t="str">
        <f t="shared" ca="1" si="5"/>
        <v/>
      </c>
      <c r="E28" s="15" t="str">
        <f ca="1">IFERROR(YEAR(Tableau4271014[[#This Row],[Date]])&amp;"/"&amp;TEXT(Tableau4271014[[#This Row],[Date]],"mmmm"),"")</f>
        <v/>
      </c>
      <c r="F28" s="100">
        <f t="shared" ca="1" si="6"/>
        <v>0</v>
      </c>
      <c r="G28" s="15">
        <f>Tableau4271014[[#This Row],[/]]+Tableau4271014[[#This Row],[X]]</f>
        <v>0</v>
      </c>
      <c r="H28" s="15">
        <f t="shared" si="7"/>
        <v>0</v>
      </c>
      <c r="I28" s="15">
        <f t="shared" si="8"/>
        <v>0</v>
      </c>
      <c r="J28" s="15">
        <f t="shared" si="9"/>
        <v>0</v>
      </c>
      <c r="K28" s="15">
        <f t="shared" si="10"/>
        <v>0</v>
      </c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27"/>
      <c r="AR28" s="7">
        <f>IFERROR(IF(Tableau8491315[N° employer]="","",AR27+1),"")</f>
        <v>15</v>
      </c>
      <c r="AS28" s="7">
        <f>Mai!B28</f>
        <v>0</v>
      </c>
      <c r="AT28" s="17" t="str">
        <f t="shared" ca="1" si="11"/>
        <v/>
      </c>
      <c r="AU28" s="18" t="str">
        <f t="shared" ca="1" si="12"/>
        <v/>
      </c>
      <c r="AV28" s="19" t="str">
        <f ca="1">IFERROR(YEAR(Tableau8491315[Date de paiement])&amp;"/"&amp;TEXT(Tableau8491315[Date de paiement],"mmmm"),"")</f>
        <v/>
      </c>
      <c r="AW28" s="20" t="str">
        <f t="shared" ca="1" si="13"/>
        <v/>
      </c>
      <c r="AX28" s="19" t="str">
        <f ca="1">IFERROR(IF(OFFSET($AS28,-1,0)=$AS28,OFFSET(AX28,-1,0),INDEX(Mois_Mai_Totale,MATCH($AS28,Tableau4271014[N°],0))),"")</f>
        <v/>
      </c>
      <c r="AY28" s="21" t="str">
        <f ca="1">IFERROR(SUM(Tableau8491315[Montant Journée]*Tableau8491315[Journée travaillée]),"")</f>
        <v/>
      </c>
      <c r="AZ28" s="21">
        <f t="shared" ca="1" si="14"/>
        <v>0</v>
      </c>
      <c r="BA28" s="28"/>
      <c r="BB28" s="25">
        <f ca="1">SUM(Tableau8491315[[#This Row],[Total mensuel]],-Tableau8491315[[#This Row],[Acompte versé]],-Tableau8491315[[#This Row],[Salaire]])</f>
        <v>0</v>
      </c>
      <c r="BC28" s="51">
        <f ca="1">SUMPRODUCT(Tableau84913[TOTAL]*(Tableau84913[Nom employer]=AT28)*((Tableau84913[Paiement du mois]="2018/avril")))</f>
        <v>0</v>
      </c>
      <c r="BD28" s="26">
        <f ca="1">IFERROR(SUM(Tableau8491315[[#This Row],[Restant dû]]+Tableau8491315[[#This Row],[Restant du mois dernier]]),"")</f>
        <v>0</v>
      </c>
    </row>
    <row r="29" spans="1:56" ht="20.149999999999999" customHeight="1" x14ac:dyDescent="0.35">
      <c r="A29" s="6" t="str">
        <f>IFERROR(IF(Tableau4271014[N°]="","",A28+1),"")</f>
        <v/>
      </c>
      <c r="B29" s="30"/>
      <c r="C29" s="16" t="str">
        <f t="shared" ca="1" si="4"/>
        <v/>
      </c>
      <c r="D29" s="15" t="str">
        <f t="shared" ca="1" si="5"/>
        <v/>
      </c>
      <c r="E29" s="15" t="str">
        <f ca="1">IFERROR(YEAR(Tableau4271014[[#This Row],[Date]])&amp;"/"&amp;TEXT(Tableau4271014[[#This Row],[Date]],"mmmm"),"")</f>
        <v/>
      </c>
      <c r="F29" s="100">
        <f t="shared" ca="1" si="6"/>
        <v>0</v>
      </c>
      <c r="G29" s="15">
        <f>Tableau4271014[[#This Row],[/]]+Tableau4271014[[#This Row],[X]]</f>
        <v>0</v>
      </c>
      <c r="H29" s="15">
        <f t="shared" si="7"/>
        <v>0</v>
      </c>
      <c r="I29" s="15">
        <f t="shared" si="8"/>
        <v>0</v>
      </c>
      <c r="J29" s="15">
        <f t="shared" si="9"/>
        <v>0</v>
      </c>
      <c r="K29" s="15">
        <f t="shared" si="10"/>
        <v>0</v>
      </c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27"/>
      <c r="AR29" s="7">
        <f>IFERROR(IF(Tableau8491315[N° employer]="","",AR28+1),"")</f>
        <v>16</v>
      </c>
      <c r="AS29" s="7">
        <f>Mai!B29</f>
        <v>0</v>
      </c>
      <c r="AT29" s="17" t="str">
        <f t="shared" ca="1" si="11"/>
        <v/>
      </c>
      <c r="AU29" s="18" t="str">
        <f t="shared" ca="1" si="12"/>
        <v/>
      </c>
      <c r="AV29" s="19" t="str">
        <f ca="1">IFERROR(YEAR(Tableau8491315[Date de paiement])&amp;"/"&amp;TEXT(Tableau8491315[Date de paiement],"mmmm"),"")</f>
        <v/>
      </c>
      <c r="AW29" s="20" t="str">
        <f t="shared" ca="1" si="13"/>
        <v/>
      </c>
      <c r="AX29" s="19" t="str">
        <f ca="1">IFERROR(IF(OFFSET($AS29,-1,0)=$AS29,OFFSET(AX29,-1,0),INDEX(Mois_Mai_Totale,MATCH($AS29,Tableau4271014[N°],0))),"")</f>
        <v/>
      </c>
      <c r="AY29" s="21" t="str">
        <f ca="1">IFERROR(SUM(Tableau8491315[Montant Journée]*Tableau8491315[Journée travaillée]),"")</f>
        <v/>
      </c>
      <c r="AZ29" s="21">
        <f t="shared" ca="1" si="14"/>
        <v>0</v>
      </c>
      <c r="BA29" s="28"/>
      <c r="BB29" s="25">
        <f ca="1">SUM(Tableau8491315[[#This Row],[Total mensuel]],-Tableau8491315[[#This Row],[Acompte versé]],-Tableau8491315[[#This Row],[Salaire]])</f>
        <v>0</v>
      </c>
      <c r="BC29" s="51">
        <f ca="1">SUMPRODUCT(Tableau84913[TOTAL]*(Tableau84913[Nom employer]=AT29)*((Tableau84913[Paiement du mois]="2018/avril")))</f>
        <v>0</v>
      </c>
      <c r="BD29" s="26">
        <f ca="1">IFERROR(SUM(Tableau8491315[[#This Row],[Restant dû]]+Tableau8491315[[#This Row],[Restant du mois dernier]]),"")</f>
        <v>0</v>
      </c>
    </row>
    <row r="30" spans="1:56" ht="20.149999999999999" customHeight="1" x14ac:dyDescent="0.35">
      <c r="A30" s="6" t="str">
        <f>IFERROR(IF(Tableau4271014[N°]="","",A29+1),"")</f>
        <v/>
      </c>
      <c r="B30" s="30"/>
      <c r="C30" s="16" t="str">
        <f t="shared" ca="1" si="4"/>
        <v/>
      </c>
      <c r="D30" s="15" t="str">
        <f t="shared" ca="1" si="5"/>
        <v/>
      </c>
      <c r="E30" s="15" t="str">
        <f ca="1">IFERROR(YEAR(Tableau4271014[[#This Row],[Date]])&amp;"/"&amp;TEXT(Tableau4271014[[#This Row],[Date]],"mmmm"),"")</f>
        <v/>
      </c>
      <c r="F30" s="100">
        <f t="shared" ca="1" si="6"/>
        <v>0</v>
      </c>
      <c r="G30" s="15">
        <f>Tableau4271014[[#This Row],[/]]+Tableau4271014[[#This Row],[X]]</f>
        <v>0</v>
      </c>
      <c r="H30" s="15">
        <f t="shared" si="7"/>
        <v>0</v>
      </c>
      <c r="I30" s="15">
        <f t="shared" si="8"/>
        <v>0</v>
      </c>
      <c r="J30" s="15">
        <f t="shared" si="9"/>
        <v>0</v>
      </c>
      <c r="K30" s="15">
        <f t="shared" si="10"/>
        <v>0</v>
      </c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27"/>
      <c r="AR30" s="7">
        <f>IFERROR(IF(Tableau8491315[N° employer]="","",AR29+1),"")</f>
        <v>17</v>
      </c>
      <c r="AS30" s="7">
        <f>Mai!B30</f>
        <v>0</v>
      </c>
      <c r="AT30" s="17" t="str">
        <f t="shared" ca="1" si="11"/>
        <v/>
      </c>
      <c r="AU30" s="18" t="str">
        <f t="shared" ca="1" si="12"/>
        <v/>
      </c>
      <c r="AV30" s="19" t="str">
        <f ca="1">IFERROR(YEAR(Tableau8491315[Date de paiement])&amp;"/"&amp;TEXT(Tableau8491315[Date de paiement],"mmmm"),"")</f>
        <v/>
      </c>
      <c r="AW30" s="20" t="str">
        <f t="shared" ca="1" si="13"/>
        <v/>
      </c>
      <c r="AX30" s="19" t="str">
        <f ca="1">IFERROR(IF(OFFSET($AS30,-1,0)=$AS30,OFFSET(AX30,-1,0),INDEX(Mois_Mai_Totale,MATCH($AS30,Tableau4271014[N°],0))),"")</f>
        <v/>
      </c>
      <c r="AY30" s="21" t="str">
        <f ca="1">IFERROR(SUM(Tableau8491315[Montant Journée]*Tableau8491315[Journée travaillée]),"")</f>
        <v/>
      </c>
      <c r="AZ30" s="21">
        <f t="shared" ca="1" si="14"/>
        <v>0</v>
      </c>
      <c r="BA30" s="28"/>
      <c r="BB30" s="25">
        <f ca="1">SUM(Tableau8491315[[#This Row],[Total mensuel]],-Tableau8491315[[#This Row],[Acompte versé]],-Tableau8491315[[#This Row],[Salaire]])</f>
        <v>0</v>
      </c>
      <c r="BC30" s="51">
        <f ca="1">SUMPRODUCT(Tableau84913[TOTAL]*(Tableau84913[Nom employer]=AT30)*((Tableau84913[Paiement du mois]="2018/avril")))</f>
        <v>0</v>
      </c>
      <c r="BD30" s="26">
        <f ca="1">IFERROR(SUM(Tableau8491315[[#This Row],[Restant dû]]+Tableau8491315[[#This Row],[Restant du mois dernier]]),"")</f>
        <v>0</v>
      </c>
    </row>
    <row r="31" spans="1:56" ht="20.149999999999999" customHeight="1" x14ac:dyDescent="0.35">
      <c r="A31" s="6" t="str">
        <f>IFERROR(IF(Tableau4271014[N°]="","",A30+1),"")</f>
        <v/>
      </c>
      <c r="B31" s="30"/>
      <c r="C31" s="16" t="str">
        <f t="shared" ca="1" si="4"/>
        <v/>
      </c>
      <c r="D31" s="15" t="str">
        <f t="shared" ca="1" si="5"/>
        <v/>
      </c>
      <c r="E31" s="15" t="str">
        <f ca="1">IFERROR(YEAR(Tableau4271014[[#This Row],[Date]])&amp;"/"&amp;TEXT(Tableau4271014[[#This Row],[Date]],"mmmm"),"")</f>
        <v/>
      </c>
      <c r="F31" s="100">
        <f t="shared" ca="1" si="6"/>
        <v>0</v>
      </c>
      <c r="G31" s="15">
        <f>Tableau4271014[[#This Row],[/]]+Tableau4271014[[#This Row],[X]]</f>
        <v>0</v>
      </c>
      <c r="H31" s="15">
        <f t="shared" si="7"/>
        <v>0</v>
      </c>
      <c r="I31" s="15">
        <f t="shared" si="8"/>
        <v>0</v>
      </c>
      <c r="J31" s="15">
        <f t="shared" si="9"/>
        <v>0</v>
      </c>
      <c r="K31" s="15">
        <f t="shared" si="10"/>
        <v>0</v>
      </c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27"/>
      <c r="AR31" s="7">
        <f>IFERROR(IF(Tableau8491315[N° employer]="","",AR30+1),"")</f>
        <v>18</v>
      </c>
      <c r="AS31" s="7">
        <f>Mai!B31</f>
        <v>0</v>
      </c>
      <c r="AT31" s="17" t="str">
        <f t="shared" ca="1" si="11"/>
        <v/>
      </c>
      <c r="AU31" s="18" t="str">
        <f t="shared" ca="1" si="12"/>
        <v/>
      </c>
      <c r="AV31" s="19" t="str">
        <f ca="1">IFERROR(YEAR(Tableau8491315[Date de paiement])&amp;"/"&amp;TEXT(Tableau8491315[Date de paiement],"mmmm"),"")</f>
        <v/>
      </c>
      <c r="AW31" s="20" t="str">
        <f t="shared" ca="1" si="13"/>
        <v/>
      </c>
      <c r="AX31" s="19" t="str">
        <f ca="1">IFERROR(IF(OFFSET($AS31,-1,0)=$AS31,OFFSET(AX31,-1,0),INDEX(Mois_Mai_Totale,MATCH($AS31,Tableau4271014[N°],0))),"")</f>
        <v/>
      </c>
      <c r="AY31" s="21" t="str">
        <f ca="1">IFERROR(SUM(Tableau8491315[Montant Journée]*Tableau8491315[Journée travaillée]),"")</f>
        <v/>
      </c>
      <c r="AZ31" s="21">
        <f t="shared" ca="1" si="14"/>
        <v>0</v>
      </c>
      <c r="BA31" s="28"/>
      <c r="BB31" s="25">
        <f ca="1">SUM(Tableau8491315[[#This Row],[Total mensuel]],-Tableau8491315[[#This Row],[Acompte versé]],-Tableau8491315[[#This Row],[Salaire]])</f>
        <v>0</v>
      </c>
      <c r="BC31" s="51">
        <f ca="1">SUMPRODUCT(Tableau84913[TOTAL]*(Tableau84913[Nom employer]=AT31)*((Tableau84913[Paiement du mois]="2018/avril")))</f>
        <v>0</v>
      </c>
      <c r="BD31" s="26">
        <f ca="1">IFERROR(SUM(Tableau8491315[[#This Row],[Restant dû]]+Tableau8491315[[#This Row],[Restant du mois dernier]]),"")</f>
        <v>0</v>
      </c>
    </row>
    <row r="32" spans="1:56" ht="20.149999999999999" customHeight="1" x14ac:dyDescent="0.35">
      <c r="A32" s="6" t="str">
        <f>IFERROR(IF(Tableau4271014[N°]="","",A31+1),"")</f>
        <v/>
      </c>
      <c r="B32" s="30"/>
      <c r="C32" s="16" t="str">
        <f t="shared" ca="1" si="4"/>
        <v/>
      </c>
      <c r="D32" s="15" t="str">
        <f t="shared" ca="1" si="5"/>
        <v/>
      </c>
      <c r="E32" s="15" t="str">
        <f ca="1">IFERROR(YEAR(Tableau4271014[[#This Row],[Date]])&amp;"/"&amp;TEXT(Tableau4271014[[#This Row],[Date]],"mmmm"),"")</f>
        <v/>
      </c>
      <c r="F32" s="100">
        <f t="shared" ca="1" si="6"/>
        <v>0</v>
      </c>
      <c r="G32" s="15">
        <f>Tableau4271014[[#This Row],[/]]+Tableau4271014[[#This Row],[X]]</f>
        <v>0</v>
      </c>
      <c r="H32" s="15">
        <f t="shared" si="7"/>
        <v>0</v>
      </c>
      <c r="I32" s="15">
        <f t="shared" si="8"/>
        <v>0</v>
      </c>
      <c r="J32" s="15">
        <f t="shared" si="9"/>
        <v>0</v>
      </c>
      <c r="K32" s="15">
        <f t="shared" si="10"/>
        <v>0</v>
      </c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27"/>
      <c r="AR32" s="7">
        <f>IFERROR(IF(Tableau8491315[N° employer]="","",AR31+1),"")</f>
        <v>19</v>
      </c>
      <c r="AS32" s="7">
        <f>Mai!B32</f>
        <v>0</v>
      </c>
      <c r="AT32" s="17" t="str">
        <f t="shared" ca="1" si="11"/>
        <v/>
      </c>
      <c r="AU32" s="18" t="str">
        <f t="shared" ca="1" si="12"/>
        <v/>
      </c>
      <c r="AV32" s="19" t="str">
        <f ca="1">IFERROR(YEAR(Tableau8491315[Date de paiement])&amp;"/"&amp;TEXT(Tableau8491315[Date de paiement],"mmmm"),"")</f>
        <v/>
      </c>
      <c r="AW32" s="20" t="str">
        <f t="shared" ca="1" si="13"/>
        <v/>
      </c>
      <c r="AX32" s="19" t="str">
        <f ca="1">IFERROR(IF(OFFSET($AS32,-1,0)=$AS32,OFFSET(AX32,-1,0),INDEX(Mois_Mai_Totale,MATCH($AS32,Tableau4271014[N°],0))),"")</f>
        <v/>
      </c>
      <c r="AY32" s="21" t="str">
        <f ca="1">IFERROR(SUM(Tableau8491315[Montant Journée]*Tableau8491315[Journée travaillée]),"")</f>
        <v/>
      </c>
      <c r="AZ32" s="21">
        <f t="shared" ca="1" si="14"/>
        <v>0</v>
      </c>
      <c r="BA32" s="28"/>
      <c r="BB32" s="25">
        <f ca="1">SUM(Tableau8491315[[#This Row],[Total mensuel]],-Tableau8491315[[#This Row],[Acompte versé]],-Tableau8491315[[#This Row],[Salaire]])</f>
        <v>0</v>
      </c>
      <c r="BC32" s="51">
        <f ca="1">SUMPRODUCT(Tableau84913[TOTAL]*(Tableau84913[Nom employer]=AT32)*((Tableau84913[Paiement du mois]="2018/avril")))</f>
        <v>0</v>
      </c>
      <c r="BD32" s="26">
        <f ca="1">IFERROR(SUM(Tableau8491315[[#This Row],[Restant dû]]+Tableau8491315[[#This Row],[Restant du mois dernier]]),"")</f>
        <v>0</v>
      </c>
    </row>
    <row r="33" spans="1:56" ht="20.149999999999999" customHeight="1" x14ac:dyDescent="0.35">
      <c r="A33" s="6" t="str">
        <f>IFERROR(IF(Tableau4271014[N°]="","",A32+1),"")</f>
        <v/>
      </c>
      <c r="B33" s="30"/>
      <c r="C33" s="16" t="str">
        <f t="shared" ca="1" si="4"/>
        <v/>
      </c>
      <c r="D33" s="15" t="str">
        <f t="shared" ca="1" si="5"/>
        <v/>
      </c>
      <c r="E33" s="15" t="str">
        <f ca="1">IFERROR(YEAR(Tableau4271014[[#This Row],[Date]])&amp;"/"&amp;TEXT(Tableau4271014[[#This Row],[Date]],"mmmm"),"")</f>
        <v/>
      </c>
      <c r="F33" s="100">
        <f t="shared" ca="1" si="6"/>
        <v>0</v>
      </c>
      <c r="G33" s="15">
        <f>Tableau4271014[[#This Row],[/]]+Tableau4271014[[#This Row],[X]]</f>
        <v>0</v>
      </c>
      <c r="H33" s="15">
        <f t="shared" si="7"/>
        <v>0</v>
      </c>
      <c r="I33" s="15">
        <f t="shared" si="8"/>
        <v>0</v>
      </c>
      <c r="J33" s="15">
        <f t="shared" si="9"/>
        <v>0</v>
      </c>
      <c r="K33" s="15">
        <f t="shared" si="10"/>
        <v>0</v>
      </c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27"/>
      <c r="AR33" s="7">
        <f>IFERROR(IF(Tableau8491315[N° employer]="","",AR32+1),"")</f>
        <v>20</v>
      </c>
      <c r="AS33" s="7">
        <f>Mai!B33</f>
        <v>0</v>
      </c>
      <c r="AT33" s="17" t="str">
        <f t="shared" ca="1" si="11"/>
        <v/>
      </c>
      <c r="AU33" s="18" t="str">
        <f t="shared" ca="1" si="12"/>
        <v/>
      </c>
      <c r="AV33" s="19" t="str">
        <f ca="1">IFERROR(YEAR(Tableau8491315[Date de paiement])&amp;"/"&amp;TEXT(Tableau8491315[Date de paiement],"mmmm"),"")</f>
        <v/>
      </c>
      <c r="AW33" s="20" t="str">
        <f t="shared" ca="1" si="13"/>
        <v/>
      </c>
      <c r="AX33" s="19" t="str">
        <f ca="1">IFERROR(IF(OFFSET($AS33,-1,0)=$AS33,OFFSET(AX33,-1,0),INDEX(Mois_Mai_Totale,MATCH($AS33,Tableau4271014[N°],0))),"")</f>
        <v/>
      </c>
      <c r="AY33" s="21" t="str">
        <f ca="1">IFERROR(SUM(Tableau8491315[Montant Journée]*Tableau8491315[Journée travaillée]),"")</f>
        <v/>
      </c>
      <c r="AZ33" s="21">
        <f t="shared" ca="1" si="14"/>
        <v>0</v>
      </c>
      <c r="BA33" s="28"/>
      <c r="BB33" s="25">
        <f ca="1">SUM(Tableau8491315[[#This Row],[Total mensuel]],-Tableau8491315[[#This Row],[Acompte versé]],-Tableau8491315[[#This Row],[Salaire]])</f>
        <v>0</v>
      </c>
      <c r="BC33" s="51">
        <f ca="1">SUMPRODUCT(Tableau84913[TOTAL]*(Tableau84913[Nom employer]=AT33)*((Tableau84913[Paiement du mois]="2018/avril")))</f>
        <v>0</v>
      </c>
      <c r="BD33" s="26">
        <f ca="1">IFERROR(SUM(Tableau8491315[[#This Row],[Restant dû]]+Tableau8491315[[#This Row],[Restant du mois dernier]]),"")</f>
        <v>0</v>
      </c>
    </row>
    <row r="34" spans="1:56" ht="20.149999999999999" customHeight="1" x14ac:dyDescent="0.35">
      <c r="A34" s="6" t="str">
        <f>IFERROR(IF(Tableau4271014[N°]="","",A33+1),"")</f>
        <v/>
      </c>
      <c r="B34" s="30"/>
      <c r="C34" s="16" t="str">
        <f t="shared" ca="1" si="4"/>
        <v/>
      </c>
      <c r="D34" s="15" t="str">
        <f t="shared" ca="1" si="5"/>
        <v/>
      </c>
      <c r="E34" s="15" t="str">
        <f ca="1">IFERROR(YEAR(Tableau4271014[[#This Row],[Date]])&amp;"/"&amp;TEXT(Tableau4271014[[#This Row],[Date]],"mmmm"),"")</f>
        <v/>
      </c>
      <c r="F34" s="100">
        <f t="shared" ca="1" si="6"/>
        <v>0</v>
      </c>
      <c r="G34" s="15">
        <f>Tableau4271014[[#This Row],[/]]+Tableau4271014[[#This Row],[X]]</f>
        <v>0</v>
      </c>
      <c r="H34" s="15">
        <f t="shared" si="7"/>
        <v>0</v>
      </c>
      <c r="I34" s="15">
        <f t="shared" si="8"/>
        <v>0</v>
      </c>
      <c r="J34" s="15">
        <f t="shared" si="9"/>
        <v>0</v>
      </c>
      <c r="K34" s="15">
        <f t="shared" si="10"/>
        <v>0</v>
      </c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27"/>
      <c r="AR34" s="7">
        <f>IFERROR(IF(Tableau8491315[N° employer]="","",AR33+1),"")</f>
        <v>21</v>
      </c>
      <c r="AS34" s="7">
        <f>Mai!B34</f>
        <v>0</v>
      </c>
      <c r="AT34" s="17" t="str">
        <f t="shared" ca="1" si="11"/>
        <v/>
      </c>
      <c r="AU34" s="18" t="str">
        <f t="shared" ca="1" si="12"/>
        <v/>
      </c>
      <c r="AV34" s="19" t="str">
        <f ca="1">IFERROR(YEAR(Tableau8491315[Date de paiement])&amp;"/"&amp;TEXT(Tableau8491315[Date de paiement],"mmmm"),"")</f>
        <v/>
      </c>
      <c r="AW34" s="20" t="str">
        <f t="shared" ca="1" si="13"/>
        <v/>
      </c>
      <c r="AX34" s="19" t="str">
        <f ca="1">IFERROR(IF(OFFSET($AS34,-1,0)=$AS34,OFFSET(AX34,-1,0),INDEX(Mois_Mai_Totale,MATCH($AS34,Tableau4271014[N°],0))),"")</f>
        <v/>
      </c>
      <c r="AY34" s="21" t="str">
        <f ca="1">IFERROR(SUM(Tableau8491315[Montant Journée]*Tableau8491315[Journée travaillée]),"")</f>
        <v/>
      </c>
      <c r="AZ34" s="21">
        <f t="shared" ca="1" si="14"/>
        <v>0</v>
      </c>
      <c r="BA34" s="28"/>
      <c r="BB34" s="25">
        <f ca="1">SUM(Tableau8491315[[#This Row],[Total mensuel]],-Tableau8491315[[#This Row],[Acompte versé]],-Tableau8491315[[#This Row],[Salaire]])</f>
        <v>0</v>
      </c>
      <c r="BC34" s="51">
        <f ca="1">SUMPRODUCT(Tableau84913[TOTAL]*(Tableau84913[Nom employer]=AT34)*((Tableau84913[Paiement du mois]="2018/avril")))</f>
        <v>0</v>
      </c>
      <c r="BD34" s="26">
        <f ca="1">IFERROR(SUM(Tableau8491315[[#This Row],[Restant dû]]+Tableau8491315[[#This Row],[Restant du mois dernier]]),"")</f>
        <v>0</v>
      </c>
    </row>
    <row r="35" spans="1:56" ht="20.149999999999999" customHeight="1" x14ac:dyDescent="0.35">
      <c r="A35" s="6" t="str">
        <f>IFERROR(IF(Tableau4271014[N°]="","",A34+1),"")</f>
        <v/>
      </c>
      <c r="B35" s="30"/>
      <c r="C35" s="16" t="str">
        <f t="shared" ca="1" si="4"/>
        <v/>
      </c>
      <c r="D35" s="15" t="str">
        <f t="shared" ca="1" si="5"/>
        <v/>
      </c>
      <c r="E35" s="15" t="str">
        <f ca="1">IFERROR(YEAR(Tableau4271014[[#This Row],[Date]])&amp;"/"&amp;TEXT(Tableau4271014[[#This Row],[Date]],"mmmm"),"")</f>
        <v/>
      </c>
      <c r="F35" s="100">
        <f t="shared" ca="1" si="6"/>
        <v>0</v>
      </c>
      <c r="G35" s="15">
        <f>Tableau4271014[[#This Row],[/]]+Tableau4271014[[#This Row],[X]]</f>
        <v>0</v>
      </c>
      <c r="H35" s="15">
        <f t="shared" si="7"/>
        <v>0</v>
      </c>
      <c r="I35" s="15">
        <f t="shared" si="8"/>
        <v>0</v>
      </c>
      <c r="J35" s="15">
        <f t="shared" si="9"/>
        <v>0</v>
      </c>
      <c r="K35" s="15">
        <f t="shared" si="10"/>
        <v>0</v>
      </c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27"/>
      <c r="AR35" s="7">
        <f>IFERROR(IF(Tableau8491315[N° employer]="","",AR34+1),"")</f>
        <v>22</v>
      </c>
      <c r="AS35" s="7">
        <f>Mai!B35</f>
        <v>0</v>
      </c>
      <c r="AT35" s="17" t="str">
        <f t="shared" ca="1" si="11"/>
        <v/>
      </c>
      <c r="AU35" s="18" t="str">
        <f t="shared" ca="1" si="12"/>
        <v/>
      </c>
      <c r="AV35" s="19" t="str">
        <f ca="1">IFERROR(YEAR(Tableau8491315[Date de paiement])&amp;"/"&amp;TEXT(Tableau8491315[Date de paiement],"mmmm"),"")</f>
        <v/>
      </c>
      <c r="AW35" s="20" t="str">
        <f t="shared" ca="1" si="13"/>
        <v/>
      </c>
      <c r="AX35" s="19" t="str">
        <f ca="1">IFERROR(IF(OFFSET($AS35,-1,0)=$AS35,OFFSET(AX35,-1,0),INDEX(Mois_Mai_Totale,MATCH($AS35,Tableau4271014[N°],0))),"")</f>
        <v/>
      </c>
      <c r="AY35" s="21" t="str">
        <f ca="1">IFERROR(SUM(Tableau8491315[Montant Journée]*Tableau8491315[Journée travaillée]),"")</f>
        <v/>
      </c>
      <c r="AZ35" s="21">
        <f t="shared" ca="1" si="14"/>
        <v>0</v>
      </c>
      <c r="BA35" s="28"/>
      <c r="BB35" s="25">
        <f ca="1">SUM(Tableau8491315[[#This Row],[Total mensuel]],-Tableau8491315[[#This Row],[Acompte versé]],-Tableau8491315[[#This Row],[Salaire]])</f>
        <v>0</v>
      </c>
      <c r="BC35" s="51">
        <f ca="1">SUMPRODUCT(Tableau84913[TOTAL]*(Tableau84913[Nom employer]=AT35)*((Tableau84913[Paiement du mois]="2018/avril")))</f>
        <v>0</v>
      </c>
      <c r="BD35" s="26">
        <f ca="1">IFERROR(SUM(Tableau8491315[[#This Row],[Restant dû]]+Tableau8491315[[#This Row],[Restant du mois dernier]]),"")</f>
        <v>0</v>
      </c>
    </row>
    <row r="36" spans="1:56" ht="20.149999999999999" customHeight="1" x14ac:dyDescent="0.35">
      <c r="A36" s="6" t="str">
        <f>IFERROR(IF(Tableau4271014[N°]="","",A35+1),"")</f>
        <v/>
      </c>
      <c r="B36" s="30"/>
      <c r="C36" s="16" t="str">
        <f t="shared" ca="1" si="4"/>
        <v/>
      </c>
      <c r="D36" s="15" t="str">
        <f t="shared" ca="1" si="5"/>
        <v/>
      </c>
      <c r="E36" s="15" t="str">
        <f ca="1">IFERROR(YEAR(Tableau4271014[[#This Row],[Date]])&amp;"/"&amp;TEXT(Tableau4271014[[#This Row],[Date]],"mmmm"),"")</f>
        <v/>
      </c>
      <c r="F36" s="100">
        <f t="shared" ca="1" si="6"/>
        <v>0</v>
      </c>
      <c r="G36" s="15">
        <f>Tableau4271014[[#This Row],[/]]+Tableau4271014[[#This Row],[X]]</f>
        <v>0</v>
      </c>
      <c r="H36" s="15">
        <f t="shared" si="7"/>
        <v>0</v>
      </c>
      <c r="I36" s="15">
        <f t="shared" si="8"/>
        <v>0</v>
      </c>
      <c r="J36" s="15">
        <f t="shared" si="9"/>
        <v>0</v>
      </c>
      <c r="K36" s="15">
        <f t="shared" si="10"/>
        <v>0</v>
      </c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27"/>
      <c r="AR36" s="7">
        <f>IFERROR(IF(Tableau8491315[N° employer]="","",AR35+1),"")</f>
        <v>23</v>
      </c>
      <c r="AS36" s="7">
        <f>Mai!B36</f>
        <v>0</v>
      </c>
      <c r="AT36" s="17" t="str">
        <f t="shared" ca="1" si="11"/>
        <v/>
      </c>
      <c r="AU36" s="18" t="str">
        <f t="shared" ca="1" si="12"/>
        <v/>
      </c>
      <c r="AV36" s="19" t="str">
        <f ca="1">IFERROR(YEAR(Tableau8491315[Date de paiement])&amp;"/"&amp;TEXT(Tableau8491315[Date de paiement],"mmmm"),"")</f>
        <v/>
      </c>
      <c r="AW36" s="20" t="str">
        <f t="shared" ca="1" si="13"/>
        <v/>
      </c>
      <c r="AX36" s="19" t="str">
        <f ca="1">IFERROR(IF(OFFSET($AS36,-1,0)=$AS36,OFFSET(AX36,-1,0),INDEX(Mois_Mai_Totale,MATCH($AS36,Tableau4271014[N°],0))),"")</f>
        <v/>
      </c>
      <c r="AY36" s="21" t="str">
        <f ca="1">IFERROR(SUM(Tableau8491315[Montant Journée]*Tableau8491315[Journée travaillée]),"")</f>
        <v/>
      </c>
      <c r="AZ36" s="21">
        <f t="shared" ca="1" si="14"/>
        <v>0</v>
      </c>
      <c r="BA36" s="28"/>
      <c r="BB36" s="25">
        <f ca="1">SUM(Tableau8491315[[#This Row],[Total mensuel]],-Tableau8491315[[#This Row],[Acompte versé]],-Tableau8491315[[#This Row],[Salaire]])</f>
        <v>0</v>
      </c>
      <c r="BC36" s="51">
        <f ca="1">SUMPRODUCT(Tableau84913[TOTAL]*(Tableau84913[Nom employer]=AT36)*((Tableau84913[Paiement du mois]="2018/avril")))</f>
        <v>0</v>
      </c>
      <c r="BD36" s="26">
        <f ca="1">IFERROR(SUM(Tableau8491315[[#This Row],[Restant dû]]+Tableau8491315[[#This Row],[Restant du mois dernier]]),"")</f>
        <v>0</v>
      </c>
    </row>
    <row r="37" spans="1:56" ht="20.149999999999999" customHeight="1" x14ac:dyDescent="0.35">
      <c r="A37" s="6" t="str">
        <f>IFERROR(IF(Tableau4271014[N°]="","",A36+1),"")</f>
        <v/>
      </c>
      <c r="B37" s="30"/>
      <c r="C37" s="16" t="str">
        <f t="shared" ca="1" si="4"/>
        <v/>
      </c>
      <c r="D37" s="15" t="str">
        <f t="shared" ca="1" si="5"/>
        <v/>
      </c>
      <c r="E37" s="15" t="str">
        <f ca="1">IFERROR(YEAR(Tableau4271014[[#This Row],[Date]])&amp;"/"&amp;TEXT(Tableau4271014[[#This Row],[Date]],"mmmm"),"")</f>
        <v/>
      </c>
      <c r="F37" s="100">
        <f t="shared" ca="1" si="6"/>
        <v>0</v>
      </c>
      <c r="G37" s="15">
        <f>Tableau4271014[[#This Row],[/]]+Tableau4271014[[#This Row],[X]]</f>
        <v>0</v>
      </c>
      <c r="H37" s="15">
        <f t="shared" si="7"/>
        <v>0</v>
      </c>
      <c r="I37" s="15">
        <f t="shared" si="8"/>
        <v>0</v>
      </c>
      <c r="J37" s="15">
        <f t="shared" si="9"/>
        <v>0</v>
      </c>
      <c r="K37" s="15">
        <f t="shared" si="10"/>
        <v>0</v>
      </c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27"/>
      <c r="AR37" s="7">
        <f>IFERROR(IF(Tableau8491315[N° employer]="","",AR36+1),"")</f>
        <v>24</v>
      </c>
      <c r="AS37" s="7">
        <f>Mai!B37</f>
        <v>0</v>
      </c>
      <c r="AT37" s="17" t="str">
        <f t="shared" ca="1" si="11"/>
        <v/>
      </c>
      <c r="AU37" s="18" t="str">
        <f t="shared" ca="1" si="12"/>
        <v/>
      </c>
      <c r="AV37" s="19" t="str">
        <f ca="1">IFERROR(YEAR(Tableau8491315[Date de paiement])&amp;"/"&amp;TEXT(Tableau8491315[Date de paiement],"mmmm"),"")</f>
        <v/>
      </c>
      <c r="AW37" s="20" t="str">
        <f t="shared" ca="1" si="13"/>
        <v/>
      </c>
      <c r="AX37" s="19" t="str">
        <f ca="1">IFERROR(IF(OFFSET($AS37,-1,0)=$AS37,OFFSET(AX37,-1,0),INDEX(Mois_Mai_Totale,MATCH($AS37,Tableau4271014[N°],0))),"")</f>
        <v/>
      </c>
      <c r="AY37" s="21" t="str">
        <f ca="1">IFERROR(SUM(Tableau8491315[Montant Journée]*Tableau8491315[Journée travaillée]),"")</f>
        <v/>
      </c>
      <c r="AZ37" s="21">
        <f t="shared" ca="1" si="14"/>
        <v>0</v>
      </c>
      <c r="BA37" s="28"/>
      <c r="BB37" s="25">
        <f ca="1">SUM(Tableau8491315[[#This Row],[Total mensuel]],-Tableau8491315[[#This Row],[Acompte versé]],-Tableau8491315[[#This Row],[Salaire]])</f>
        <v>0</v>
      </c>
      <c r="BC37" s="51">
        <f ca="1">SUMPRODUCT(Tableau84913[TOTAL]*(Tableau84913[Nom employer]=AT37)*((Tableau84913[Paiement du mois]="2018/avril")))</f>
        <v>0</v>
      </c>
      <c r="BD37" s="26">
        <f ca="1">IFERROR(SUM(Tableau8491315[[#This Row],[Restant dû]]+Tableau8491315[[#This Row],[Restant du mois dernier]]),"")</f>
        <v>0</v>
      </c>
    </row>
    <row r="38" spans="1:56" ht="20.149999999999999" customHeight="1" x14ac:dyDescent="0.35">
      <c r="A38" s="6" t="str">
        <f>IFERROR(IF(Tableau4271014[N°]="","",A37+1),"")</f>
        <v/>
      </c>
      <c r="B38" s="30"/>
      <c r="C38" s="16" t="str">
        <f t="shared" ca="1" si="4"/>
        <v/>
      </c>
      <c r="D38" s="15" t="str">
        <f t="shared" ca="1" si="5"/>
        <v/>
      </c>
      <c r="E38" s="15" t="str">
        <f ca="1">IFERROR(YEAR(Tableau4271014[[#This Row],[Date]])&amp;"/"&amp;TEXT(Tableau4271014[[#This Row],[Date]],"mmmm"),"")</f>
        <v/>
      </c>
      <c r="F38" s="100">
        <f t="shared" ca="1" si="6"/>
        <v>0</v>
      </c>
      <c r="G38" s="15">
        <f>Tableau4271014[[#This Row],[/]]+Tableau4271014[[#This Row],[X]]</f>
        <v>0</v>
      </c>
      <c r="H38" s="15">
        <f t="shared" si="7"/>
        <v>0</v>
      </c>
      <c r="I38" s="15">
        <f t="shared" si="8"/>
        <v>0</v>
      </c>
      <c r="J38" s="15">
        <f t="shared" si="9"/>
        <v>0</v>
      </c>
      <c r="K38" s="15">
        <f t="shared" si="10"/>
        <v>0</v>
      </c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27"/>
      <c r="AR38" s="7">
        <f>IFERROR(IF(Tableau8491315[N° employer]="","",AR37+1),"")</f>
        <v>25</v>
      </c>
      <c r="AS38" s="7">
        <f>Mai!B38</f>
        <v>0</v>
      </c>
      <c r="AT38" s="17" t="str">
        <f t="shared" ca="1" si="11"/>
        <v/>
      </c>
      <c r="AU38" s="18" t="str">
        <f t="shared" ca="1" si="12"/>
        <v/>
      </c>
      <c r="AV38" s="19" t="str">
        <f ca="1">IFERROR(YEAR(Tableau8491315[Date de paiement])&amp;"/"&amp;TEXT(Tableau8491315[Date de paiement],"mmmm"),"")</f>
        <v/>
      </c>
      <c r="AW38" s="20" t="str">
        <f t="shared" ca="1" si="13"/>
        <v/>
      </c>
      <c r="AX38" s="19" t="str">
        <f ca="1">IFERROR(IF(OFFSET($AS38,-1,0)=$AS38,OFFSET(AX38,-1,0),INDEX(Mois_Mai_Totale,MATCH($AS38,Tableau4271014[N°],0))),"")</f>
        <v/>
      </c>
      <c r="AY38" s="21" t="str">
        <f ca="1">IFERROR(SUM(Tableau8491315[Montant Journée]*Tableau8491315[Journée travaillée]),"")</f>
        <v/>
      </c>
      <c r="AZ38" s="21">
        <f t="shared" ca="1" si="14"/>
        <v>0</v>
      </c>
      <c r="BA38" s="28"/>
      <c r="BB38" s="25">
        <f ca="1">SUM(Tableau8491315[[#This Row],[Total mensuel]],-Tableau8491315[[#This Row],[Acompte versé]],-Tableau8491315[[#This Row],[Salaire]])</f>
        <v>0</v>
      </c>
      <c r="BC38" s="51">
        <f ca="1">SUMPRODUCT(Tableau84913[TOTAL]*(Tableau84913[Nom employer]=AT38)*((Tableau84913[Paiement du mois]="2018/avril")))</f>
        <v>0</v>
      </c>
      <c r="BD38" s="26">
        <f ca="1">IFERROR(SUM(Tableau8491315[[#This Row],[Restant dû]]+Tableau8491315[[#This Row],[Restant du mois dernier]]),"")</f>
        <v>0</v>
      </c>
    </row>
    <row r="39" spans="1:56" ht="20.149999999999999" customHeight="1" x14ac:dyDescent="0.35">
      <c r="A39" s="6" t="str">
        <f>IFERROR(IF(Tableau4271014[N°]="","",A38+1),"")</f>
        <v/>
      </c>
      <c r="B39" s="30"/>
      <c r="C39" s="16" t="str">
        <f t="shared" ca="1" si="4"/>
        <v/>
      </c>
      <c r="D39" s="15" t="str">
        <f t="shared" ca="1" si="5"/>
        <v/>
      </c>
      <c r="E39" s="15" t="str">
        <f ca="1">IFERROR(YEAR(Tableau4271014[[#This Row],[Date]])&amp;"/"&amp;TEXT(Tableau4271014[[#This Row],[Date]],"mmmm"),"")</f>
        <v/>
      </c>
      <c r="F39" s="100">
        <f t="shared" ca="1" si="6"/>
        <v>0</v>
      </c>
      <c r="G39" s="15">
        <f>Tableau4271014[[#This Row],[/]]+Tableau4271014[[#This Row],[X]]</f>
        <v>0</v>
      </c>
      <c r="H39" s="15">
        <f t="shared" si="7"/>
        <v>0</v>
      </c>
      <c r="I39" s="15">
        <f t="shared" si="8"/>
        <v>0</v>
      </c>
      <c r="J39" s="15">
        <f t="shared" si="9"/>
        <v>0</v>
      </c>
      <c r="K39" s="15">
        <f t="shared" si="10"/>
        <v>0</v>
      </c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27"/>
      <c r="AR39" s="7">
        <f>IFERROR(IF(Tableau8491315[N° employer]="","",AR38+1),"")</f>
        <v>26</v>
      </c>
      <c r="AS39" s="7">
        <f>Mai!B39</f>
        <v>0</v>
      </c>
      <c r="AT39" s="17" t="str">
        <f t="shared" ca="1" si="11"/>
        <v/>
      </c>
      <c r="AU39" s="18" t="str">
        <f t="shared" ca="1" si="12"/>
        <v/>
      </c>
      <c r="AV39" s="19" t="str">
        <f ca="1">IFERROR(YEAR(Tableau8491315[Date de paiement])&amp;"/"&amp;TEXT(Tableau8491315[Date de paiement],"mmmm"),"")</f>
        <v/>
      </c>
      <c r="AW39" s="20" t="str">
        <f t="shared" ca="1" si="13"/>
        <v/>
      </c>
      <c r="AX39" s="19" t="str">
        <f ca="1">IFERROR(IF(OFFSET($AS39,-1,0)=$AS39,OFFSET(AX39,-1,0),INDEX(Mois_Mai_Totale,MATCH($AS39,Tableau4271014[N°],0))),"")</f>
        <v/>
      </c>
      <c r="AY39" s="21" t="str">
        <f ca="1">IFERROR(SUM(Tableau8491315[Montant Journée]*Tableau8491315[Journée travaillée]),"")</f>
        <v/>
      </c>
      <c r="AZ39" s="21">
        <f t="shared" ca="1" si="14"/>
        <v>0</v>
      </c>
      <c r="BA39" s="28"/>
      <c r="BB39" s="25">
        <f ca="1">SUM(Tableau8491315[[#This Row],[Total mensuel]],-Tableau8491315[[#This Row],[Acompte versé]],-Tableau8491315[[#This Row],[Salaire]])</f>
        <v>0</v>
      </c>
      <c r="BC39" s="51">
        <f ca="1">SUMPRODUCT(Tableau84913[TOTAL]*(Tableau84913[Nom employer]=AT39)*((Tableau84913[Paiement du mois]="2018/avril")))</f>
        <v>0</v>
      </c>
      <c r="BD39" s="26">
        <f ca="1">IFERROR(SUM(Tableau8491315[[#This Row],[Restant dû]]+Tableau8491315[[#This Row],[Restant du mois dernier]]),"")</f>
        <v>0</v>
      </c>
    </row>
    <row r="40" spans="1:56" ht="20.149999999999999" customHeight="1" x14ac:dyDescent="0.35">
      <c r="A40" s="6" t="str">
        <f>IFERROR(IF(Tableau4271014[N°]="","",A39+1),"")</f>
        <v/>
      </c>
      <c r="B40" s="30"/>
      <c r="C40" s="16" t="str">
        <f t="shared" ca="1" si="4"/>
        <v/>
      </c>
      <c r="D40" s="15" t="str">
        <f t="shared" ca="1" si="5"/>
        <v/>
      </c>
      <c r="E40" s="15" t="str">
        <f ca="1">IFERROR(YEAR(Tableau4271014[[#This Row],[Date]])&amp;"/"&amp;TEXT(Tableau4271014[[#This Row],[Date]],"mmmm"),"")</f>
        <v/>
      </c>
      <c r="F40" s="100">
        <f t="shared" ca="1" si="6"/>
        <v>0</v>
      </c>
      <c r="G40" s="15">
        <f>Tableau4271014[[#This Row],[/]]+Tableau4271014[[#This Row],[X]]</f>
        <v>0</v>
      </c>
      <c r="H40" s="15">
        <f t="shared" si="7"/>
        <v>0</v>
      </c>
      <c r="I40" s="15">
        <f t="shared" si="8"/>
        <v>0</v>
      </c>
      <c r="J40" s="15">
        <f t="shared" si="9"/>
        <v>0</v>
      </c>
      <c r="K40" s="15">
        <f t="shared" si="10"/>
        <v>0</v>
      </c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27"/>
      <c r="AR40" s="7">
        <f>IFERROR(IF(Tableau8491315[N° employer]="","",AR39+1),"")</f>
        <v>27</v>
      </c>
      <c r="AS40" s="7">
        <f>Mai!B40</f>
        <v>0</v>
      </c>
      <c r="AT40" s="17" t="str">
        <f t="shared" ca="1" si="11"/>
        <v/>
      </c>
      <c r="AU40" s="18" t="str">
        <f t="shared" ca="1" si="12"/>
        <v/>
      </c>
      <c r="AV40" s="19" t="str">
        <f ca="1">IFERROR(YEAR(Tableau8491315[Date de paiement])&amp;"/"&amp;TEXT(Tableau8491315[Date de paiement],"mmmm"),"")</f>
        <v/>
      </c>
      <c r="AW40" s="20" t="str">
        <f t="shared" ca="1" si="13"/>
        <v/>
      </c>
      <c r="AX40" s="19" t="str">
        <f ca="1">IFERROR(IF(OFFSET($AS40,-1,0)=$AS40,OFFSET(AX40,-1,0),INDEX(Mois_Mai_Totale,MATCH($AS40,Tableau4271014[N°],0))),"")</f>
        <v/>
      </c>
      <c r="AY40" s="21" t="str">
        <f ca="1">IFERROR(SUM(Tableau8491315[Montant Journée]*Tableau8491315[Journée travaillée]),"")</f>
        <v/>
      </c>
      <c r="AZ40" s="21">
        <f t="shared" ca="1" si="14"/>
        <v>0</v>
      </c>
      <c r="BA40" s="28"/>
      <c r="BB40" s="25">
        <f ca="1">SUM(Tableau8491315[[#This Row],[Total mensuel]],-Tableau8491315[[#This Row],[Acompte versé]],-Tableau8491315[[#This Row],[Salaire]])</f>
        <v>0</v>
      </c>
      <c r="BC40" s="51">
        <f ca="1">SUMPRODUCT(Tableau84913[TOTAL]*(Tableau84913[Nom employer]=AT40)*((Tableau84913[Paiement du mois]="2018/avril")))</f>
        <v>0</v>
      </c>
      <c r="BD40" s="26">
        <f ca="1">IFERROR(SUM(Tableau8491315[[#This Row],[Restant dû]]+Tableau8491315[[#This Row],[Restant du mois dernier]]),"")</f>
        <v>0</v>
      </c>
    </row>
    <row r="41" spans="1:56" ht="20.149999999999999" customHeight="1" x14ac:dyDescent="0.35">
      <c r="A41" s="6" t="str">
        <f>IFERROR(IF(Tableau4271014[N°]="","",A40+1),"")</f>
        <v/>
      </c>
      <c r="B41" s="30"/>
      <c r="C41" s="16" t="str">
        <f t="shared" ca="1" si="4"/>
        <v/>
      </c>
      <c r="D41" s="15" t="str">
        <f t="shared" ca="1" si="5"/>
        <v/>
      </c>
      <c r="E41" s="15" t="str">
        <f ca="1">IFERROR(YEAR(Tableau4271014[[#This Row],[Date]])&amp;"/"&amp;TEXT(Tableau4271014[[#This Row],[Date]],"mmmm"),"")</f>
        <v/>
      </c>
      <c r="F41" s="100">
        <f t="shared" ca="1" si="6"/>
        <v>0</v>
      </c>
      <c r="G41" s="15">
        <f>Tableau4271014[[#This Row],[/]]+Tableau4271014[[#This Row],[X]]</f>
        <v>0</v>
      </c>
      <c r="H41" s="15">
        <f t="shared" si="7"/>
        <v>0</v>
      </c>
      <c r="I41" s="15">
        <f t="shared" si="8"/>
        <v>0</v>
      </c>
      <c r="J41" s="15">
        <f t="shared" si="9"/>
        <v>0</v>
      </c>
      <c r="K41" s="15">
        <f t="shared" si="10"/>
        <v>0</v>
      </c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27"/>
      <c r="AR41" s="7">
        <f>IFERROR(IF(Tableau8491315[N° employer]="","",AR40+1),"")</f>
        <v>28</v>
      </c>
      <c r="AS41" s="7">
        <f>Mai!B41</f>
        <v>0</v>
      </c>
      <c r="AT41" s="17" t="str">
        <f t="shared" ca="1" si="11"/>
        <v/>
      </c>
      <c r="AU41" s="18" t="str">
        <f t="shared" ca="1" si="12"/>
        <v/>
      </c>
      <c r="AV41" s="19" t="str">
        <f ca="1">IFERROR(YEAR(Tableau8491315[Date de paiement])&amp;"/"&amp;TEXT(Tableau8491315[Date de paiement],"mmmm"),"")</f>
        <v/>
      </c>
      <c r="AW41" s="20" t="str">
        <f t="shared" ca="1" si="13"/>
        <v/>
      </c>
      <c r="AX41" s="19" t="str">
        <f ca="1">IFERROR(IF(OFFSET($AS41,-1,0)=$AS41,OFFSET(AX41,-1,0),INDEX(Mois_Mai_Totale,MATCH($AS41,Tableau4271014[N°],0))),"")</f>
        <v/>
      </c>
      <c r="AY41" s="21" t="str">
        <f ca="1">IFERROR(SUM(Tableau8491315[Montant Journée]*Tableau8491315[Journée travaillée]),"")</f>
        <v/>
      </c>
      <c r="AZ41" s="21">
        <f t="shared" ca="1" si="14"/>
        <v>0</v>
      </c>
      <c r="BA41" s="28"/>
      <c r="BB41" s="25">
        <f ca="1">SUM(Tableau8491315[[#This Row],[Total mensuel]],-Tableau8491315[[#This Row],[Acompte versé]],-Tableau8491315[[#This Row],[Salaire]])</f>
        <v>0</v>
      </c>
      <c r="BC41" s="51">
        <f ca="1">SUMPRODUCT(Tableau84913[TOTAL]*(Tableau84913[Nom employer]=AT41)*((Tableau84913[Paiement du mois]="2018/avril")))</f>
        <v>0</v>
      </c>
      <c r="BD41" s="26">
        <f ca="1">IFERROR(SUM(Tableau8491315[[#This Row],[Restant dû]]+Tableau8491315[[#This Row],[Restant du mois dernier]]),"")</f>
        <v>0</v>
      </c>
    </row>
    <row r="42" spans="1:56" ht="20.149999999999999" customHeight="1" x14ac:dyDescent="0.35">
      <c r="A42" s="6" t="str">
        <f>IFERROR(IF(Tableau4271014[N°]="","",A41+1),"")</f>
        <v/>
      </c>
      <c r="B42" s="30"/>
      <c r="C42" s="16" t="str">
        <f t="shared" ca="1" si="4"/>
        <v/>
      </c>
      <c r="D42" s="15" t="str">
        <f t="shared" ca="1" si="5"/>
        <v/>
      </c>
      <c r="E42" s="15" t="str">
        <f ca="1">IFERROR(YEAR(Tableau4271014[[#This Row],[Date]])&amp;"/"&amp;TEXT(Tableau4271014[[#This Row],[Date]],"mmmm"),"")</f>
        <v/>
      </c>
      <c r="F42" s="100">
        <f t="shared" ca="1" si="6"/>
        <v>0</v>
      </c>
      <c r="G42" s="15">
        <f>Tableau4271014[[#This Row],[/]]+Tableau4271014[[#This Row],[X]]</f>
        <v>0</v>
      </c>
      <c r="H42" s="15">
        <f t="shared" si="7"/>
        <v>0</v>
      </c>
      <c r="I42" s="15">
        <f t="shared" si="8"/>
        <v>0</v>
      </c>
      <c r="J42" s="15">
        <f t="shared" si="9"/>
        <v>0</v>
      </c>
      <c r="K42" s="15">
        <f t="shared" si="10"/>
        <v>0</v>
      </c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27"/>
      <c r="AR42" s="7">
        <f>IFERROR(IF(Tableau8491315[N° employer]="","",AR41+1),"")</f>
        <v>29</v>
      </c>
      <c r="AS42" s="7">
        <f>Mai!B42</f>
        <v>0</v>
      </c>
      <c r="AT42" s="17" t="str">
        <f t="shared" ca="1" si="11"/>
        <v/>
      </c>
      <c r="AU42" s="18" t="str">
        <f t="shared" ca="1" si="12"/>
        <v/>
      </c>
      <c r="AV42" s="19" t="str">
        <f ca="1">IFERROR(YEAR(Tableau8491315[Date de paiement])&amp;"/"&amp;TEXT(Tableau8491315[Date de paiement],"mmmm"),"")</f>
        <v/>
      </c>
      <c r="AW42" s="20" t="str">
        <f t="shared" ca="1" si="13"/>
        <v/>
      </c>
      <c r="AX42" s="19" t="str">
        <f ca="1">IFERROR(IF(OFFSET($AS42,-1,0)=$AS42,OFFSET(AX42,-1,0),INDEX(Mois_Mai_Totale,MATCH($AS42,Tableau4271014[N°],0))),"")</f>
        <v/>
      </c>
      <c r="AY42" s="21" t="str">
        <f ca="1">IFERROR(SUM(Tableau8491315[Montant Journée]*Tableau8491315[Journée travaillée]),"")</f>
        <v/>
      </c>
      <c r="AZ42" s="21">
        <f t="shared" ca="1" si="14"/>
        <v>0</v>
      </c>
      <c r="BA42" s="28"/>
      <c r="BB42" s="25">
        <f ca="1">SUM(Tableau8491315[[#This Row],[Total mensuel]],-Tableau8491315[[#This Row],[Acompte versé]],-Tableau8491315[[#This Row],[Salaire]])</f>
        <v>0</v>
      </c>
      <c r="BC42" s="51">
        <f ca="1">SUMPRODUCT(Tableau84913[TOTAL]*(Tableau84913[Nom employer]=AT42)*((Tableau84913[Paiement du mois]="2018/avril")))</f>
        <v>0</v>
      </c>
      <c r="BD42" s="26">
        <f ca="1">IFERROR(SUM(Tableau8491315[[#This Row],[Restant dû]]+Tableau8491315[[#This Row],[Restant du mois dernier]]),"")</f>
        <v>0</v>
      </c>
    </row>
    <row r="43" spans="1:56" ht="20.149999999999999" customHeight="1" x14ac:dyDescent="0.35">
      <c r="A43" s="6" t="str">
        <f>IFERROR(IF(Tableau4271014[N°]="","",A42+1),"")</f>
        <v/>
      </c>
      <c r="B43" s="30"/>
      <c r="C43" s="16" t="str">
        <f t="shared" ca="1" si="4"/>
        <v/>
      </c>
      <c r="D43" s="15" t="str">
        <f t="shared" ca="1" si="5"/>
        <v/>
      </c>
      <c r="E43" s="15" t="str">
        <f ca="1">IFERROR(YEAR(Tableau4271014[[#This Row],[Date]])&amp;"/"&amp;TEXT(Tableau4271014[[#This Row],[Date]],"mmmm"),"")</f>
        <v/>
      </c>
      <c r="F43" s="100">
        <f t="shared" ca="1" si="6"/>
        <v>0</v>
      </c>
      <c r="G43" s="15">
        <f>Tableau4271014[[#This Row],[/]]+Tableau4271014[[#This Row],[X]]</f>
        <v>0</v>
      </c>
      <c r="H43" s="15">
        <f t="shared" si="7"/>
        <v>0</v>
      </c>
      <c r="I43" s="15">
        <f t="shared" si="8"/>
        <v>0</v>
      </c>
      <c r="J43" s="15">
        <f t="shared" si="9"/>
        <v>0</v>
      </c>
      <c r="K43" s="15">
        <f t="shared" si="10"/>
        <v>0</v>
      </c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27"/>
      <c r="AR43" s="7">
        <f>IFERROR(IF(Tableau8491315[N° employer]="","",AR42+1),"")</f>
        <v>30</v>
      </c>
      <c r="AS43" s="7">
        <f>Mai!B43</f>
        <v>0</v>
      </c>
      <c r="AT43" s="17" t="str">
        <f t="shared" ca="1" si="11"/>
        <v/>
      </c>
      <c r="AU43" s="18" t="str">
        <f t="shared" ca="1" si="12"/>
        <v/>
      </c>
      <c r="AV43" s="19" t="str">
        <f ca="1">IFERROR(YEAR(Tableau8491315[Date de paiement])&amp;"/"&amp;TEXT(Tableau8491315[Date de paiement],"mmmm"),"")</f>
        <v/>
      </c>
      <c r="AW43" s="20" t="str">
        <f t="shared" ca="1" si="13"/>
        <v/>
      </c>
      <c r="AX43" s="19" t="str">
        <f ca="1">IFERROR(IF(OFFSET($AS43,-1,0)=$AS43,OFFSET(AX43,-1,0),INDEX(Mois_Mai_Totale,MATCH($AS43,Tableau4271014[N°],0))),"")</f>
        <v/>
      </c>
      <c r="AY43" s="21" t="str">
        <f ca="1">IFERROR(SUM(Tableau8491315[Montant Journée]*Tableau8491315[Journée travaillée]),"")</f>
        <v/>
      </c>
      <c r="AZ43" s="21">
        <f t="shared" ca="1" si="14"/>
        <v>0</v>
      </c>
      <c r="BA43" s="28"/>
      <c r="BB43" s="25">
        <f ca="1">SUM(Tableau8491315[[#This Row],[Total mensuel]],-Tableau8491315[[#This Row],[Acompte versé]],-Tableau8491315[[#This Row],[Salaire]])</f>
        <v>0</v>
      </c>
      <c r="BC43" s="51">
        <f ca="1">SUMPRODUCT(Tableau84913[TOTAL]*(Tableau84913[Nom employer]=AT43)*((Tableau84913[Paiement du mois]="2018/avril")))</f>
        <v>0</v>
      </c>
      <c r="BD43" s="26">
        <f ca="1">IFERROR(SUM(Tableau8491315[[#This Row],[Restant dû]]+Tableau8491315[[#This Row],[Restant du mois dernier]]),"")</f>
        <v>0</v>
      </c>
    </row>
  </sheetData>
  <sheetProtection algorithmName="SHA-512" hashValue="++Hc0j+SaEJQ9gu0yGBiXz3+rzNCdOqqAfTQddST5UgbfvDbxhnbsg1mlH6h/GzJo6kK8dumma8l2+a7vnC+pQ==" saltValue="T/9XO+ix3/iUI0w9CG2XjQ==" spinCount="100000" sheet="1" objects="1" scenarios="1"/>
  <protectedRanges>
    <protectedRange password="CC29" sqref="C14:C15" name="janvier_9"/>
    <protectedRange password="CC29" sqref="D14:D15" name="janvier_1_7"/>
    <protectedRange password="CC29" sqref="F14:F43" name="janvier_2_7"/>
  </protectedRanges>
  <mergeCells count="2">
    <mergeCell ref="L7:AP10"/>
    <mergeCell ref="K6:K10"/>
  </mergeCells>
  <conditionalFormatting sqref="L6:AP6">
    <cfRule type="cellIs" dxfId="323" priority="7" operator="equal">
      <formula>$A$7</formula>
    </cfRule>
  </conditionalFormatting>
  <conditionalFormatting sqref="L12:AP13">
    <cfRule type="cellIs" dxfId="322" priority="6" operator="equal">
      <formula>$A$7</formula>
    </cfRule>
  </conditionalFormatting>
  <conditionalFormatting sqref="L14:AP43">
    <cfRule type="cellIs" dxfId="321" priority="2" operator="equal">
      <formula>"INT"</formula>
    </cfRule>
    <cfRule type="cellIs" dxfId="320" priority="3" operator="equal">
      <formula>"X"</formula>
    </cfRule>
    <cfRule type="cellIs" dxfId="319" priority="4" operator="equal">
      <formula>"/"</formula>
    </cfRule>
    <cfRule type="cellIs" dxfId="318" priority="5" operator="equal">
      <formula>"ABS"</formula>
    </cfRule>
  </conditionalFormatting>
  <conditionalFormatting sqref="L13:AP43">
    <cfRule type="expression" dxfId="317" priority="8">
      <formula>OR(WEEKDAY(L$13,3)=5,WEEKDAY(L$13,3)=6)</formula>
    </cfRule>
  </conditionalFormatting>
  <conditionalFormatting sqref="BD14:BD43">
    <cfRule type="cellIs" dxfId="316" priority="1" operator="lessThan">
      <formula>0</formula>
    </cfRule>
  </conditionalFormatting>
  <dataValidations count="3">
    <dataValidation type="list" allowBlank="1" showInputMessage="1" showErrorMessage="1" sqref="L14:AP43" xr:uid="{00000000-0002-0000-0100-000003000000}">
      <formula1>"X,/,ABS,INT"</formula1>
    </dataValidation>
    <dataValidation type="list" allowBlank="1" showInputMessage="1" showErrorMessage="1" sqref="B14:B43" xr:uid="{00000000-0002-0000-0100-000002000000}">
      <formula1>config_Colonne_N_</formula1>
    </dataValidation>
    <dataValidation allowBlank="1" showInputMessage="1" sqref="C14:C43" xr:uid="{00000000-0002-0000-0100-000001000000}"/>
  </dataValidations>
  <pageMargins left="0.7" right="0.7" top="0.75" bottom="0.75" header="0.3" footer="0.3"/>
  <tableParts count="2">
    <tablePart r:id="rId1"/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" id="{83D2C2BD-04FD-4E32-BB49-5437D3910BA3}">
            <xm:f>L$174=VLOOKUP(L$174,'Note des journées'!$D$4:$E$20,1,0)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m:sqref>L13:AP13</xm:sqref>
        </x14:conditionalFormatting>
        <x14:conditionalFormatting xmlns:xm="http://schemas.microsoft.com/office/excel/2006/main">
          <x14:cfRule type="expression" priority="10" id="{DBA7B927-B948-41D4-BE59-29CD8B11FE9C}">
            <xm:f>L$174=VLOOKUP(L$174,'Note des journées'!$D$4:$E$20,1,0)</xm:f>
            <x14:dxf>
              <font>
                <b/>
                <i val="0"/>
                <color theme="0"/>
              </font>
              <fill>
                <patternFill>
                  <bgColor rgb="FFC00000"/>
                </patternFill>
              </fill>
            </x14:dxf>
          </x14:cfRule>
          <xm:sqref>L14:AP43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ECF0A4-D86E-4666-AB85-E0906DACDDE5}">
  <sheetPr>
    <tabColor rgb="FF00B0F0"/>
  </sheetPr>
  <dimension ref="A1:BD43"/>
  <sheetViews>
    <sheetView showGridLines="0" showRowColHeaders="0" showZeros="0" tabSelected="1" topLeftCell="A7" workbookViewId="0">
      <pane xSplit="5" ySplit="1" topLeftCell="F8" activePane="bottomRight" state="frozen"/>
      <selection activeCell="A7" sqref="A7"/>
      <selection pane="topRight" activeCell="F7" sqref="F7"/>
      <selection pane="bottomLeft" activeCell="A8" sqref="A8"/>
      <selection pane="bottomRight" activeCell="F8" sqref="F8"/>
    </sheetView>
  </sheetViews>
  <sheetFormatPr baseColWidth="10" defaultColWidth="10.7265625" defaultRowHeight="14.5" x14ac:dyDescent="0.35"/>
  <cols>
    <col min="1" max="1" width="5" customWidth="1"/>
    <col min="2" max="2" width="5.26953125" customWidth="1"/>
    <col min="3" max="3" width="21.08984375" customWidth="1"/>
    <col min="4" max="5" width="0" hidden="1" customWidth="1"/>
    <col min="8" max="11" width="7" customWidth="1"/>
    <col min="12" max="42" width="5.54296875" customWidth="1"/>
    <col min="44" max="44" width="14.08984375" customWidth="1"/>
    <col min="45" max="45" width="13.453125" bestFit="1" customWidth="1"/>
    <col min="46" max="46" width="19.54296875" customWidth="1"/>
    <col min="47" max="47" width="18.1796875" bestFit="1" customWidth="1"/>
    <col min="48" max="48" width="18.26953125" bestFit="1" customWidth="1"/>
    <col min="49" max="49" width="19.08984375" customWidth="1"/>
    <col min="50" max="50" width="17.90625" bestFit="1" customWidth="1"/>
    <col min="51" max="51" width="14.90625" bestFit="1" customWidth="1"/>
    <col min="52" max="52" width="17.7265625" bestFit="1" customWidth="1"/>
    <col min="54" max="54" width="12.26953125" bestFit="1" customWidth="1"/>
    <col min="55" max="55" width="20.1796875" customWidth="1"/>
  </cols>
  <sheetData>
    <row r="1" spans="1:56" hidden="1" x14ac:dyDescent="0.35"/>
    <row r="2" spans="1:56" hidden="1" x14ac:dyDescent="0.35"/>
    <row r="3" spans="1:56" hidden="1" x14ac:dyDescent="0.35">
      <c r="A3" s="27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9"/>
      <c r="BA3" s="27"/>
      <c r="BB3" s="27"/>
      <c r="BC3" s="29"/>
      <c r="BD3" s="27"/>
    </row>
    <row r="4" spans="1:56" hidden="1" x14ac:dyDescent="0.35">
      <c r="A4" s="27"/>
      <c r="B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9"/>
      <c r="BA4" s="27"/>
      <c r="BB4" s="27"/>
      <c r="BC4" s="29"/>
      <c r="BD4" s="27"/>
    </row>
    <row r="5" spans="1:56" ht="53.15" hidden="1" customHeight="1" x14ac:dyDescent="0.35">
      <c r="A5" s="27"/>
      <c r="B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9"/>
      <c r="BA5" s="27"/>
      <c r="BB5" s="27"/>
      <c r="BC5" s="29"/>
      <c r="BD5" s="27"/>
    </row>
    <row r="6" spans="1:56" ht="65.150000000000006" hidden="1" customHeight="1" x14ac:dyDescent="0.35">
      <c r="A6" s="27"/>
      <c r="B6" s="27"/>
      <c r="C6" s="12">
        <v>6</v>
      </c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9"/>
      <c r="BA6" s="27"/>
      <c r="BB6" s="27"/>
      <c r="BC6" s="29"/>
      <c r="BD6" s="27"/>
    </row>
    <row r="7" spans="1:56" ht="58.5" customHeight="1" x14ac:dyDescent="0.35">
      <c r="A7" s="27"/>
      <c r="B7" s="27"/>
      <c r="C7" s="65" t="s">
        <v>67</v>
      </c>
      <c r="D7" s="27"/>
      <c r="E7" s="27"/>
      <c r="F7" s="27"/>
      <c r="G7" s="27"/>
      <c r="H7" s="27"/>
      <c r="I7" s="27"/>
      <c r="J7" s="27"/>
      <c r="K7" s="27"/>
      <c r="L7" s="1">
        <f>DATE(C8,C6,1)</f>
        <v>43252</v>
      </c>
      <c r="M7" s="1">
        <f t="shared" ref="M7:AP7" si="0">IF(L7="","",IF(MONTH(L7+1)=$C$6,L7+1,""))</f>
        <v>43253</v>
      </c>
      <c r="N7" s="1">
        <f t="shared" si="0"/>
        <v>43254</v>
      </c>
      <c r="O7" s="1">
        <f t="shared" si="0"/>
        <v>43255</v>
      </c>
      <c r="P7" s="1">
        <f t="shared" si="0"/>
        <v>43256</v>
      </c>
      <c r="Q7" s="1">
        <f t="shared" si="0"/>
        <v>43257</v>
      </c>
      <c r="R7" s="1">
        <f t="shared" si="0"/>
        <v>43258</v>
      </c>
      <c r="S7" s="1">
        <f t="shared" si="0"/>
        <v>43259</v>
      </c>
      <c r="T7" s="1">
        <f t="shared" si="0"/>
        <v>43260</v>
      </c>
      <c r="U7" s="1">
        <f t="shared" si="0"/>
        <v>43261</v>
      </c>
      <c r="V7" s="1">
        <f t="shared" si="0"/>
        <v>43262</v>
      </c>
      <c r="W7" s="1">
        <f t="shared" si="0"/>
        <v>43263</v>
      </c>
      <c r="X7" s="1">
        <f t="shared" si="0"/>
        <v>43264</v>
      </c>
      <c r="Y7" s="1">
        <f t="shared" si="0"/>
        <v>43265</v>
      </c>
      <c r="Z7" s="1">
        <f t="shared" si="0"/>
        <v>43266</v>
      </c>
      <c r="AA7" s="1">
        <f t="shared" si="0"/>
        <v>43267</v>
      </c>
      <c r="AB7" s="1">
        <f t="shared" si="0"/>
        <v>43268</v>
      </c>
      <c r="AC7" s="1">
        <f t="shared" si="0"/>
        <v>43269</v>
      </c>
      <c r="AD7" s="1">
        <f t="shared" si="0"/>
        <v>43270</v>
      </c>
      <c r="AE7" s="1">
        <f t="shared" si="0"/>
        <v>43271</v>
      </c>
      <c r="AF7" s="1">
        <f t="shared" si="0"/>
        <v>43272</v>
      </c>
      <c r="AG7" s="1">
        <f t="shared" si="0"/>
        <v>43273</v>
      </c>
      <c r="AH7" s="1">
        <f t="shared" si="0"/>
        <v>43274</v>
      </c>
      <c r="AI7" s="1">
        <f t="shared" si="0"/>
        <v>43275</v>
      </c>
      <c r="AJ7" s="1">
        <f t="shared" si="0"/>
        <v>43276</v>
      </c>
      <c r="AK7" s="1">
        <f t="shared" si="0"/>
        <v>43277</v>
      </c>
      <c r="AL7" s="1">
        <f t="shared" si="0"/>
        <v>43278</v>
      </c>
      <c r="AM7" s="1">
        <f t="shared" si="0"/>
        <v>43279</v>
      </c>
      <c r="AN7" s="1">
        <f t="shared" si="0"/>
        <v>43280</v>
      </c>
      <c r="AO7" s="1">
        <f t="shared" si="0"/>
        <v>43281</v>
      </c>
      <c r="AP7" s="1" t="str">
        <f t="shared" si="0"/>
        <v/>
      </c>
      <c r="AQ7" s="27"/>
      <c r="AR7" s="27"/>
      <c r="AS7" s="27"/>
      <c r="AT7" s="65" t="s">
        <v>67</v>
      </c>
      <c r="AU7" s="58"/>
      <c r="AV7" s="58"/>
      <c r="AW7" s="65" t="s">
        <v>67</v>
      </c>
      <c r="AX7" s="58"/>
      <c r="AY7" s="58"/>
      <c r="AZ7" s="60"/>
      <c r="BA7" s="58"/>
      <c r="BB7" s="58"/>
      <c r="BC7" s="65" t="s">
        <v>67</v>
      </c>
      <c r="BD7" s="27"/>
    </row>
    <row r="8" spans="1:56" ht="31.5" customHeight="1" x14ac:dyDescent="0.35">
      <c r="A8" s="99">
        <f ca="1">TODAY()</f>
        <v>43286</v>
      </c>
      <c r="B8" s="27"/>
      <c r="C8" s="13" t="s">
        <v>76</v>
      </c>
      <c r="D8" s="27"/>
      <c r="E8" s="27"/>
      <c r="F8" s="27"/>
      <c r="G8" s="27"/>
      <c r="H8" s="27"/>
      <c r="I8" s="27"/>
      <c r="J8" s="27"/>
      <c r="K8" s="103" t="s">
        <v>35</v>
      </c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27"/>
      <c r="AR8" s="27"/>
      <c r="AS8" s="27"/>
      <c r="AT8" s="76"/>
      <c r="AU8" s="77"/>
      <c r="AV8" s="77"/>
      <c r="AW8" s="76"/>
      <c r="AX8" s="77"/>
      <c r="AY8" s="77"/>
      <c r="AZ8" s="78"/>
      <c r="BA8" s="77"/>
      <c r="BB8" s="77"/>
      <c r="BC8" s="76"/>
      <c r="BD8" s="27"/>
    </row>
    <row r="9" spans="1:56" x14ac:dyDescent="0.35">
      <c r="A9" s="27"/>
      <c r="B9" s="27"/>
      <c r="C9" s="27"/>
      <c r="D9" s="27"/>
      <c r="E9" s="27"/>
      <c r="F9" s="27"/>
      <c r="G9" s="27"/>
      <c r="H9" s="27"/>
      <c r="I9" s="27"/>
      <c r="J9" s="27"/>
      <c r="K9" s="103"/>
      <c r="L9" s="104" t="str">
        <f>TEXT(L7,"Mmmm")</f>
        <v>juin</v>
      </c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27"/>
      <c r="AR9" s="27"/>
      <c r="AS9" s="27"/>
      <c r="AT9" s="27"/>
      <c r="AU9" s="27"/>
      <c r="AV9" s="27"/>
      <c r="AW9" s="27"/>
      <c r="AX9" s="27"/>
      <c r="AY9" s="27"/>
      <c r="AZ9" s="29"/>
      <c r="BA9" s="27"/>
      <c r="BB9" s="27"/>
      <c r="BC9" s="29"/>
      <c r="BD9" s="27"/>
    </row>
    <row r="10" spans="1:56" ht="35.15" customHeight="1" x14ac:dyDescent="0.35">
      <c r="A10" s="27"/>
      <c r="B10" s="27"/>
      <c r="C10" s="27"/>
      <c r="D10" s="27"/>
      <c r="E10" s="27"/>
      <c r="F10" s="27"/>
      <c r="G10" s="27"/>
      <c r="H10" s="27"/>
      <c r="I10" s="27"/>
      <c r="J10" s="27"/>
      <c r="K10" s="103"/>
      <c r="L10" s="105"/>
      <c r="M10" s="105"/>
      <c r="N10" s="105"/>
      <c r="O10" s="105"/>
      <c r="P10" s="105"/>
      <c r="Q10" s="105"/>
      <c r="R10" s="105"/>
      <c r="S10" s="105"/>
      <c r="T10" s="105"/>
      <c r="U10" s="105"/>
      <c r="V10" s="105"/>
      <c r="W10" s="105"/>
      <c r="X10" s="105"/>
      <c r="Y10" s="105"/>
      <c r="Z10" s="105"/>
      <c r="AA10" s="105"/>
      <c r="AB10" s="105"/>
      <c r="AC10" s="105"/>
      <c r="AD10" s="105"/>
      <c r="AE10" s="105"/>
      <c r="AF10" s="105"/>
      <c r="AG10" s="105"/>
      <c r="AH10" s="105"/>
      <c r="AI10" s="105"/>
      <c r="AJ10" s="105"/>
      <c r="AK10" s="105"/>
      <c r="AL10" s="105"/>
      <c r="AM10" s="105"/>
      <c r="AN10" s="105"/>
      <c r="AO10" s="105"/>
      <c r="AP10" s="105"/>
      <c r="AQ10" s="27"/>
      <c r="AR10" s="27"/>
      <c r="AS10" s="27"/>
      <c r="AT10" s="27"/>
      <c r="AU10" s="27"/>
      <c r="AV10" s="27"/>
      <c r="AW10" s="27"/>
      <c r="AX10" s="27"/>
      <c r="AY10" s="27"/>
      <c r="AZ10" s="29"/>
      <c r="BA10" s="27"/>
      <c r="BB10" s="27"/>
      <c r="BC10" s="29"/>
      <c r="BD10" s="27"/>
    </row>
    <row r="11" spans="1:56" ht="17.5" customHeight="1" thickBot="1" x14ac:dyDescent="0.4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" t="str">
        <f t="shared" ref="L11:AP11" si="1">IFERROR(IF(L13,"S "&amp;_xlfn.ISOWEEKNUM(L7),""),"")</f>
        <v>S 22</v>
      </c>
      <c r="M11" s="2" t="str">
        <f t="shared" si="1"/>
        <v>S 22</v>
      </c>
      <c r="N11" s="2" t="str">
        <f t="shared" si="1"/>
        <v>S 22</v>
      </c>
      <c r="O11" s="2" t="str">
        <f t="shared" si="1"/>
        <v>S 23</v>
      </c>
      <c r="P11" s="2" t="str">
        <f t="shared" si="1"/>
        <v>S 23</v>
      </c>
      <c r="Q11" s="2" t="str">
        <f t="shared" si="1"/>
        <v>S 23</v>
      </c>
      <c r="R11" s="2" t="str">
        <f t="shared" si="1"/>
        <v>S 23</v>
      </c>
      <c r="S11" s="2" t="str">
        <f t="shared" si="1"/>
        <v>S 23</v>
      </c>
      <c r="T11" s="2" t="str">
        <f t="shared" si="1"/>
        <v>S 23</v>
      </c>
      <c r="U11" s="2" t="str">
        <f t="shared" si="1"/>
        <v>S 23</v>
      </c>
      <c r="V11" s="2" t="str">
        <f t="shared" si="1"/>
        <v>S 24</v>
      </c>
      <c r="W11" s="2" t="str">
        <f t="shared" si="1"/>
        <v>S 24</v>
      </c>
      <c r="X11" s="2" t="str">
        <f t="shared" si="1"/>
        <v>S 24</v>
      </c>
      <c r="Y11" s="2" t="str">
        <f t="shared" si="1"/>
        <v>S 24</v>
      </c>
      <c r="Z11" s="2" t="str">
        <f t="shared" si="1"/>
        <v>S 24</v>
      </c>
      <c r="AA11" s="2" t="str">
        <f t="shared" si="1"/>
        <v>S 24</v>
      </c>
      <c r="AB11" s="2" t="str">
        <f t="shared" si="1"/>
        <v>S 24</v>
      </c>
      <c r="AC11" s="2" t="str">
        <f t="shared" si="1"/>
        <v>S 25</v>
      </c>
      <c r="AD11" s="2" t="str">
        <f t="shared" si="1"/>
        <v>S 25</v>
      </c>
      <c r="AE11" s="2" t="str">
        <f t="shared" si="1"/>
        <v>S 25</v>
      </c>
      <c r="AF11" s="2" t="str">
        <f t="shared" si="1"/>
        <v>S 25</v>
      </c>
      <c r="AG11" s="2" t="str">
        <f t="shared" si="1"/>
        <v>S 25</v>
      </c>
      <c r="AH11" s="2" t="str">
        <f t="shared" si="1"/>
        <v>S 25</v>
      </c>
      <c r="AI11" s="2" t="str">
        <f t="shared" si="1"/>
        <v>S 25</v>
      </c>
      <c r="AJ11" s="2" t="str">
        <f t="shared" si="1"/>
        <v>S 26</v>
      </c>
      <c r="AK11" s="2" t="str">
        <f t="shared" si="1"/>
        <v>S 26</v>
      </c>
      <c r="AL11" s="2" t="str">
        <f t="shared" si="1"/>
        <v>S 26</v>
      </c>
      <c r="AM11" s="2" t="str">
        <f t="shared" si="1"/>
        <v>S 26</v>
      </c>
      <c r="AN11" s="2" t="str">
        <f t="shared" si="1"/>
        <v>S 26</v>
      </c>
      <c r="AO11" s="2" t="str">
        <f t="shared" si="1"/>
        <v>S 26</v>
      </c>
      <c r="AP11" s="42" t="str">
        <f t="shared" si="1"/>
        <v/>
      </c>
      <c r="AQ11" s="27"/>
      <c r="AR11" s="27"/>
      <c r="AS11" s="27"/>
      <c r="AT11" s="27"/>
      <c r="AU11" s="27"/>
      <c r="AV11" s="27"/>
      <c r="AW11" s="27"/>
      <c r="AX11" s="27"/>
      <c r="AY11" s="27"/>
      <c r="AZ11" s="29"/>
      <c r="BA11" s="27"/>
      <c r="BB11" s="27"/>
      <c r="BC11" s="29"/>
      <c r="BD11" s="27"/>
    </row>
    <row r="12" spans="1:56" ht="18.649999999999999" customHeight="1" thickBot="1" x14ac:dyDescent="0.4">
      <c r="A12" s="27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3">
        <f t="shared" ref="L12:AL12" si="2">DAY(L7)</f>
        <v>1</v>
      </c>
      <c r="M12" s="3">
        <f t="shared" si="2"/>
        <v>2</v>
      </c>
      <c r="N12" s="3">
        <f t="shared" si="2"/>
        <v>3</v>
      </c>
      <c r="O12" s="3">
        <f t="shared" si="2"/>
        <v>4</v>
      </c>
      <c r="P12" s="3">
        <f t="shared" si="2"/>
        <v>5</v>
      </c>
      <c r="Q12" s="3">
        <f t="shared" si="2"/>
        <v>6</v>
      </c>
      <c r="R12" s="3">
        <f t="shared" si="2"/>
        <v>7</v>
      </c>
      <c r="S12" s="3">
        <f t="shared" si="2"/>
        <v>8</v>
      </c>
      <c r="T12" s="3">
        <f t="shared" si="2"/>
        <v>9</v>
      </c>
      <c r="U12" s="3">
        <f t="shared" si="2"/>
        <v>10</v>
      </c>
      <c r="V12" s="3">
        <f t="shared" si="2"/>
        <v>11</v>
      </c>
      <c r="W12" s="3">
        <f t="shared" si="2"/>
        <v>12</v>
      </c>
      <c r="X12" s="3">
        <f t="shared" si="2"/>
        <v>13</v>
      </c>
      <c r="Y12" s="3">
        <f t="shared" si="2"/>
        <v>14</v>
      </c>
      <c r="Z12" s="3">
        <f t="shared" si="2"/>
        <v>15</v>
      </c>
      <c r="AA12" s="3">
        <f t="shared" si="2"/>
        <v>16</v>
      </c>
      <c r="AB12" s="3">
        <f t="shared" si="2"/>
        <v>17</v>
      </c>
      <c r="AC12" s="3">
        <f t="shared" si="2"/>
        <v>18</v>
      </c>
      <c r="AD12" s="3">
        <f t="shared" si="2"/>
        <v>19</v>
      </c>
      <c r="AE12" s="3">
        <f t="shared" si="2"/>
        <v>20</v>
      </c>
      <c r="AF12" s="3">
        <f t="shared" si="2"/>
        <v>21</v>
      </c>
      <c r="AG12" s="3">
        <f t="shared" si="2"/>
        <v>22</v>
      </c>
      <c r="AH12" s="3">
        <f t="shared" si="2"/>
        <v>23</v>
      </c>
      <c r="AI12" s="3">
        <f t="shared" si="2"/>
        <v>24</v>
      </c>
      <c r="AJ12" s="3">
        <f t="shared" si="2"/>
        <v>25</v>
      </c>
      <c r="AK12" s="3">
        <f t="shared" si="2"/>
        <v>26</v>
      </c>
      <c r="AL12" s="3">
        <f t="shared" si="2"/>
        <v>27</v>
      </c>
      <c r="AM12" s="3">
        <f>IFERROR(DAY(AM7),"")</f>
        <v>28</v>
      </c>
      <c r="AN12" s="3">
        <f>IFERROR(DAY(AN7),"")</f>
        <v>29</v>
      </c>
      <c r="AO12" s="3">
        <f>IFERROR(DAY(AO7),"")</f>
        <v>30</v>
      </c>
      <c r="AP12" s="44" t="str">
        <f>IFERROR(DAY(AP7),"")</f>
        <v/>
      </c>
      <c r="AQ12" s="27"/>
      <c r="AR12" s="27"/>
      <c r="AS12" s="27"/>
      <c r="AT12" s="27"/>
      <c r="AU12" s="27"/>
      <c r="AV12" s="27"/>
      <c r="AW12" s="27"/>
      <c r="AX12" s="27"/>
      <c r="AY12" s="27"/>
      <c r="AZ12" s="29"/>
      <c r="BA12" s="27"/>
      <c r="BB12" s="27"/>
      <c r="BC12" s="29"/>
      <c r="BD12" s="27"/>
    </row>
    <row r="13" spans="1:56" ht="27" customHeight="1" thickBot="1" x14ac:dyDescent="0.4">
      <c r="A13" s="81" t="s">
        <v>53</v>
      </c>
      <c r="B13" s="81" t="s">
        <v>0</v>
      </c>
      <c r="C13" s="81" t="s">
        <v>1</v>
      </c>
      <c r="D13" s="82" t="s">
        <v>2</v>
      </c>
      <c r="E13" s="82" t="s">
        <v>3</v>
      </c>
      <c r="F13" s="81" t="s">
        <v>4</v>
      </c>
      <c r="G13" s="83" t="s">
        <v>5</v>
      </c>
      <c r="H13" s="84" t="s">
        <v>60</v>
      </c>
      <c r="I13" s="85" t="s">
        <v>6</v>
      </c>
      <c r="J13" s="86" t="s">
        <v>58</v>
      </c>
      <c r="K13" s="87" t="s">
        <v>59</v>
      </c>
      <c r="L13" s="4">
        <f t="shared" ref="L13:AP13" si="3">IFERROR(WEEKDAY(L7),"")</f>
        <v>6</v>
      </c>
      <c r="M13" s="4">
        <f t="shared" si="3"/>
        <v>7</v>
      </c>
      <c r="N13" s="4">
        <f t="shared" si="3"/>
        <v>1</v>
      </c>
      <c r="O13" s="4">
        <f t="shared" si="3"/>
        <v>2</v>
      </c>
      <c r="P13" s="4">
        <f t="shared" si="3"/>
        <v>3</v>
      </c>
      <c r="Q13" s="4">
        <f t="shared" si="3"/>
        <v>4</v>
      </c>
      <c r="R13" s="4">
        <f t="shared" si="3"/>
        <v>5</v>
      </c>
      <c r="S13" s="4">
        <f t="shared" si="3"/>
        <v>6</v>
      </c>
      <c r="T13" s="4">
        <f t="shared" si="3"/>
        <v>7</v>
      </c>
      <c r="U13" s="4">
        <f t="shared" si="3"/>
        <v>1</v>
      </c>
      <c r="V13" s="4">
        <f t="shared" si="3"/>
        <v>2</v>
      </c>
      <c r="W13" s="4">
        <f t="shared" si="3"/>
        <v>3</v>
      </c>
      <c r="X13" s="4">
        <f t="shared" si="3"/>
        <v>4</v>
      </c>
      <c r="Y13" s="4">
        <f t="shared" si="3"/>
        <v>5</v>
      </c>
      <c r="Z13" s="4">
        <f t="shared" si="3"/>
        <v>6</v>
      </c>
      <c r="AA13" s="4">
        <f t="shared" si="3"/>
        <v>7</v>
      </c>
      <c r="AB13" s="4">
        <f t="shared" si="3"/>
        <v>1</v>
      </c>
      <c r="AC13" s="4">
        <f t="shared" si="3"/>
        <v>2</v>
      </c>
      <c r="AD13" s="4">
        <f t="shared" si="3"/>
        <v>3</v>
      </c>
      <c r="AE13" s="4">
        <f t="shared" si="3"/>
        <v>4</v>
      </c>
      <c r="AF13" s="4">
        <f t="shared" si="3"/>
        <v>5</v>
      </c>
      <c r="AG13" s="4">
        <f t="shared" si="3"/>
        <v>6</v>
      </c>
      <c r="AH13" s="4">
        <f t="shared" si="3"/>
        <v>7</v>
      </c>
      <c r="AI13" s="4">
        <f t="shared" si="3"/>
        <v>1</v>
      </c>
      <c r="AJ13" s="4">
        <f t="shared" si="3"/>
        <v>2</v>
      </c>
      <c r="AK13" s="4">
        <f t="shared" si="3"/>
        <v>3</v>
      </c>
      <c r="AL13" s="4">
        <f t="shared" si="3"/>
        <v>4</v>
      </c>
      <c r="AM13" s="4">
        <f t="shared" si="3"/>
        <v>5</v>
      </c>
      <c r="AN13" s="4">
        <f t="shared" si="3"/>
        <v>6</v>
      </c>
      <c r="AO13" s="4">
        <f t="shared" si="3"/>
        <v>7</v>
      </c>
      <c r="AP13" s="43" t="str">
        <f t="shared" si="3"/>
        <v/>
      </c>
      <c r="AQ13" s="27"/>
      <c r="AR13" s="81" t="s">
        <v>24</v>
      </c>
      <c r="AS13" s="81" t="s">
        <v>20</v>
      </c>
      <c r="AT13" s="81" t="s">
        <v>21</v>
      </c>
      <c r="AU13" s="81" t="s">
        <v>25</v>
      </c>
      <c r="AV13" s="81" t="s">
        <v>26</v>
      </c>
      <c r="AW13" s="81" t="s">
        <v>27</v>
      </c>
      <c r="AX13" s="81" t="s">
        <v>28</v>
      </c>
      <c r="AY13" s="81" t="s">
        <v>29</v>
      </c>
      <c r="AZ13" s="83" t="s">
        <v>30</v>
      </c>
      <c r="BA13" s="81" t="s">
        <v>31</v>
      </c>
      <c r="BB13" s="81" t="s">
        <v>32</v>
      </c>
      <c r="BC13" s="41" t="s">
        <v>54</v>
      </c>
      <c r="BD13" s="81" t="s">
        <v>56</v>
      </c>
    </row>
    <row r="14" spans="1:56" ht="20.149999999999999" customHeight="1" x14ac:dyDescent="0.35">
      <c r="A14" s="92" t="str">
        <f>IF(Tableau427101416[[#This Row],[N°]]="","",1)</f>
        <v/>
      </c>
      <c r="B14" s="89"/>
      <c r="C14" s="90" t="str">
        <f t="shared" ref="C14:C43" ca="1" si="4">IFERROR(IF(OFFSET($B14,-1,0)=$B14,OFFSET(C14,-1,0),INDEX(config_Colonne_Nom,MATCH($B14,config_Colonne_N_,0))),"")</f>
        <v/>
      </c>
      <c r="D14" s="91" t="str">
        <f t="shared" ref="D14:D43" ca="1" si="5">IF(C14="","",IF(D14&lt;"",D14,NOW()))</f>
        <v/>
      </c>
      <c r="E14" s="83" t="str">
        <f ca="1">IFERROR(YEAR(Tableau427101416[[#This Row],[Date]])&amp;"/"&amp;TEXT(Tableau427101416[[#This Row],[Date]],"mmmm"),"")</f>
        <v/>
      </c>
      <c r="F14" s="102">
        <f t="shared" ref="F14:F43" ca="1" si="6">SUMPRODUCT(Acompte_Colonne_Montant*(Acompte_Colonne_Nom_employer=C14)*((Acompte_Colonne_N__mois="2018/juin")))</f>
        <v>0</v>
      </c>
      <c r="G14" s="83">
        <f>Tableau427101416[[#This Row],[/]]+Tableau427101416[[#This Row],[X]]</f>
        <v>0</v>
      </c>
      <c r="H14" s="83">
        <f t="shared" ref="H14:H43" si="7">IFERROR(COUNTIF(L14:AP14,"INT"),"")</f>
        <v>0</v>
      </c>
      <c r="I14" s="83">
        <f t="shared" ref="I14:I43" si="8">IFERROR(COUNTIF(L14:AP14,"ABS"),"")</f>
        <v>0</v>
      </c>
      <c r="J14" s="83">
        <f t="shared" ref="J14:J43" si="9">COUNTIF(L14:AP14,"/")/2</f>
        <v>0</v>
      </c>
      <c r="K14" s="83">
        <f t="shared" ref="K14:K43" si="10">COUNTIF(L14:AP14,"X")</f>
        <v>0</v>
      </c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27"/>
      <c r="AR14" s="7">
        <f>IF(Tableau849131518[N° employer]="","",1)</f>
        <v>1</v>
      </c>
      <c r="AS14" s="7">
        <f>Juin!B14</f>
        <v>0</v>
      </c>
      <c r="AT14" s="17" t="str">
        <f t="shared" ref="AT14:AT43" ca="1" si="11">IFERROR(IF(OFFSET($AS14,-1,0)=$AS14,OFFSET(AT14,-1,0),INDEX(config_Colonne_Nom,MATCH($AS14,config_Colonne_N_,0))),"")</f>
        <v/>
      </c>
      <c r="AU14" s="18" t="str">
        <f t="shared" ref="AU14:AU43" ca="1" si="12">IF(AT14="","",IF(AU14&lt;"",AU14,NOW()))</f>
        <v/>
      </c>
      <c r="AV14" s="19" t="str">
        <f ca="1">IFERROR(YEAR(Tableau849131518[Date de paiement])&amp;"/"&amp;TEXT(Tableau849131518[Date de paiement],"mmmm"),"")</f>
        <v/>
      </c>
      <c r="AW14" s="20" t="str">
        <f t="shared" ref="AW14:AW43" ca="1" si="13">IFERROR(IF(OFFSET($AS14,-1,0)=$AS14,OFFSET(AX14,-1,0),INDEX(config_Colonne_Montant_journee,MATCH($AS14,config_Colonne_N_,0))),"")</f>
        <v/>
      </c>
      <c r="AX14" s="19" t="str">
        <f ca="1">IFERROR(IF(OFFSET($AS14,-1,0)=$AS14,OFFSET(AX14,-1,0),INDEX(Mois_Juin_Totale,MATCH($AS14,Tableau427101416[N°],0))),"")</f>
        <v/>
      </c>
      <c r="AY14" s="21" t="str">
        <f ca="1">IFERROR(SUM(Tableau849131518[Montant Journée]*Tableau849131518[Journée travaillée]),"")</f>
        <v/>
      </c>
      <c r="AZ14" s="21">
        <f t="shared" ref="AZ14:AZ43" ca="1" si="14">SUMPRODUCT(Acompte_Colonne_Montant*(Acompte_Colonne_Nom_employer=AT14)*((Acompte_Colonne_N__mois="2018/juin")))</f>
        <v>0</v>
      </c>
      <c r="BA14" s="28"/>
      <c r="BB14" s="25">
        <f ca="1">SUM(Tableau849131518[[#This Row],[Total mensuel]],-Tableau849131518[[#This Row],[Acompte versé]],-Tableau849131518[[#This Row],[Salaire]])</f>
        <v>0</v>
      </c>
      <c r="BC14" s="51">
        <f ca="1">SUMPRODUCT(Tableau8491315[TOTAL]*(Tableau8491315[Nom employer]=AT14)*((Tableau8491315[Paiement du mois]="2018/mai")))</f>
        <v>0</v>
      </c>
      <c r="BD14" s="26">
        <f ca="1">IFERROR(SUM(Tableau849131518[[#This Row],[Restant dû]]+Tableau849131518[[#This Row],[Restant du mois dernier]]),"")</f>
        <v>0</v>
      </c>
    </row>
    <row r="15" spans="1:56" ht="20.149999999999999" customHeight="1" x14ac:dyDescent="0.35">
      <c r="A15" s="6" t="str">
        <f>IFERROR(IF(Tableau427101416[N°]="","",A14+1),"")</f>
        <v/>
      </c>
      <c r="B15" s="30"/>
      <c r="C15" s="10" t="str">
        <f t="shared" ca="1" si="4"/>
        <v/>
      </c>
      <c r="D15" s="11" t="str">
        <f t="shared" ca="1" si="5"/>
        <v/>
      </c>
      <c r="E15" s="15" t="str">
        <f ca="1">IFERROR(YEAR(Tableau427101416[[#This Row],[Date]])&amp;"/"&amp;TEXT(Tableau427101416[[#This Row],[Date]],"mmmm"),"")</f>
        <v/>
      </c>
      <c r="F15" s="100">
        <f t="shared" ca="1" si="6"/>
        <v>0</v>
      </c>
      <c r="G15" s="15">
        <f>Tableau427101416[[#This Row],[/]]+Tableau427101416[[#This Row],[X]]</f>
        <v>0</v>
      </c>
      <c r="H15" s="15">
        <f t="shared" si="7"/>
        <v>0</v>
      </c>
      <c r="I15" s="15">
        <f t="shared" si="8"/>
        <v>0</v>
      </c>
      <c r="J15" s="15">
        <f t="shared" si="9"/>
        <v>0</v>
      </c>
      <c r="K15" s="15">
        <f t="shared" si="10"/>
        <v>0</v>
      </c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27"/>
      <c r="AR15" s="7">
        <f>IFERROR(IF(Tableau849131518[N° employer]="","",AR14+1),"")</f>
        <v>2</v>
      </c>
      <c r="AS15" s="7">
        <f>Juin!B15</f>
        <v>0</v>
      </c>
      <c r="AT15" s="17" t="str">
        <f t="shared" ca="1" si="11"/>
        <v/>
      </c>
      <c r="AU15" s="18" t="str">
        <f t="shared" ca="1" si="12"/>
        <v/>
      </c>
      <c r="AV15" s="19" t="str">
        <f ca="1">IFERROR(YEAR(Tableau849131518[Date de paiement])&amp;"/"&amp;TEXT(Tableau849131518[Date de paiement],"mmmm"),"")</f>
        <v/>
      </c>
      <c r="AW15" s="20" t="str">
        <f t="shared" ca="1" si="13"/>
        <v/>
      </c>
      <c r="AX15" s="19" t="str">
        <f ca="1">IFERROR(IF(OFFSET($AS15,-1,0)=$AS15,OFFSET(AX15,-1,0),INDEX(Mois_Juin_Totale,MATCH($AS15,Tableau427101416[N°],0))),"")</f>
        <v/>
      </c>
      <c r="AY15" s="21" t="str">
        <f ca="1">IFERROR(SUM(Tableau849131518[Montant Journée]*Tableau849131518[Journée travaillée]),"")</f>
        <v/>
      </c>
      <c r="AZ15" s="21">
        <f t="shared" ca="1" si="14"/>
        <v>0</v>
      </c>
      <c r="BA15" s="28"/>
      <c r="BB15" s="25">
        <f ca="1">SUM(Tableau849131518[[#This Row],[Total mensuel]],-Tableau849131518[[#This Row],[Acompte versé]],-Tableau849131518[[#This Row],[Salaire]])</f>
        <v>0</v>
      </c>
      <c r="BC15" s="51">
        <f ca="1">SUMPRODUCT(Tableau8491315[TOTAL]*(Tableau8491315[Nom employer]=AT15)*((Tableau8491315[Paiement du mois]="2018/mai")))</f>
        <v>0</v>
      </c>
      <c r="BD15" s="26">
        <f ca="1">IFERROR(SUM(Tableau849131518[[#This Row],[Restant dû]]+Tableau849131518[[#This Row],[Restant du mois dernier]]),"")</f>
        <v>0</v>
      </c>
    </row>
    <row r="16" spans="1:56" ht="20.149999999999999" customHeight="1" x14ac:dyDescent="0.35">
      <c r="A16" s="6" t="str">
        <f>IFERROR(IF(Tableau427101416[N°]="","",A15+1),"")</f>
        <v/>
      </c>
      <c r="B16" s="30"/>
      <c r="C16" s="16" t="str">
        <f t="shared" ca="1" si="4"/>
        <v/>
      </c>
      <c r="D16" s="15" t="str">
        <f t="shared" ca="1" si="5"/>
        <v/>
      </c>
      <c r="E16" s="15" t="str">
        <f ca="1">IFERROR(YEAR(Tableau427101416[[#This Row],[Date]])&amp;"/"&amp;TEXT(Tableau427101416[[#This Row],[Date]],"mmmm"),"")</f>
        <v/>
      </c>
      <c r="F16" s="100">
        <f t="shared" ca="1" si="6"/>
        <v>0</v>
      </c>
      <c r="G16" s="15">
        <f>Tableau427101416[[#This Row],[/]]+Tableau427101416[[#This Row],[X]]</f>
        <v>0</v>
      </c>
      <c r="H16" s="15">
        <f t="shared" si="7"/>
        <v>0</v>
      </c>
      <c r="I16" s="15">
        <f t="shared" si="8"/>
        <v>0</v>
      </c>
      <c r="J16" s="15">
        <f t="shared" si="9"/>
        <v>0</v>
      </c>
      <c r="K16" s="15">
        <f t="shared" si="10"/>
        <v>0</v>
      </c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27"/>
      <c r="AR16" s="7">
        <f>IFERROR(IF(Tableau849131518[N° employer]="","",AR15+1),"")</f>
        <v>3</v>
      </c>
      <c r="AS16" s="7">
        <f>Juin!B16</f>
        <v>0</v>
      </c>
      <c r="AT16" s="17" t="str">
        <f t="shared" ca="1" si="11"/>
        <v/>
      </c>
      <c r="AU16" s="18" t="str">
        <f t="shared" ca="1" si="12"/>
        <v/>
      </c>
      <c r="AV16" s="19" t="str">
        <f ca="1">IFERROR(YEAR(Tableau849131518[Date de paiement])&amp;"/"&amp;TEXT(Tableau849131518[Date de paiement],"mmmm"),"")</f>
        <v/>
      </c>
      <c r="AW16" s="20" t="str">
        <f t="shared" ca="1" si="13"/>
        <v/>
      </c>
      <c r="AX16" s="19" t="str">
        <f ca="1">IFERROR(IF(OFFSET($AS16,-1,0)=$AS16,OFFSET(AX16,-1,0),INDEX(Mois_Juin_Totale,MATCH($AS16,Tableau427101416[N°],0))),"")</f>
        <v/>
      </c>
      <c r="AY16" s="21" t="str">
        <f ca="1">IFERROR(SUM(Tableau849131518[Montant Journée]*Tableau849131518[Journée travaillée]),"")</f>
        <v/>
      </c>
      <c r="AZ16" s="21">
        <f t="shared" ca="1" si="14"/>
        <v>0</v>
      </c>
      <c r="BA16" s="28"/>
      <c r="BB16" s="25">
        <f ca="1">SUM(Tableau849131518[[#This Row],[Total mensuel]],-Tableau849131518[[#This Row],[Acompte versé]],-Tableau849131518[[#This Row],[Salaire]])</f>
        <v>0</v>
      </c>
      <c r="BC16" s="51">
        <f ca="1">SUMPRODUCT(Tableau8491315[TOTAL]*(Tableau8491315[Nom employer]=AT16)*((Tableau8491315[Paiement du mois]="2018/mai")))</f>
        <v>0</v>
      </c>
      <c r="BD16" s="26">
        <f ca="1">IFERROR(SUM(Tableau849131518[[#This Row],[Restant dû]]+Tableau849131518[[#This Row],[Restant du mois dernier]]),"")</f>
        <v>0</v>
      </c>
    </row>
    <row r="17" spans="1:56" ht="20.149999999999999" customHeight="1" x14ac:dyDescent="0.35">
      <c r="A17" s="6" t="str">
        <f>IFERROR(IF(Tableau427101416[N°]="","",A16+1),"")</f>
        <v/>
      </c>
      <c r="B17" s="30"/>
      <c r="C17" s="16" t="str">
        <f t="shared" ca="1" si="4"/>
        <v/>
      </c>
      <c r="D17" s="15" t="str">
        <f t="shared" ca="1" si="5"/>
        <v/>
      </c>
      <c r="E17" s="15" t="str">
        <f ca="1">IFERROR(YEAR(Tableau427101416[[#This Row],[Date]])&amp;"/"&amp;TEXT(Tableau427101416[[#This Row],[Date]],"mmmm"),"")</f>
        <v/>
      </c>
      <c r="F17" s="100">
        <f t="shared" ca="1" si="6"/>
        <v>0</v>
      </c>
      <c r="G17" s="15">
        <f>Tableau427101416[[#This Row],[/]]+Tableau427101416[[#This Row],[X]]</f>
        <v>0</v>
      </c>
      <c r="H17" s="15">
        <f t="shared" si="7"/>
        <v>0</v>
      </c>
      <c r="I17" s="15">
        <f t="shared" si="8"/>
        <v>0</v>
      </c>
      <c r="J17" s="15">
        <f t="shared" si="9"/>
        <v>0</v>
      </c>
      <c r="K17" s="15">
        <f t="shared" si="10"/>
        <v>0</v>
      </c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27"/>
      <c r="AR17" s="7">
        <f>IFERROR(IF(Tableau849131518[N° employer]="","",AR16+1),"")</f>
        <v>4</v>
      </c>
      <c r="AS17" s="7">
        <f>Juin!B17</f>
        <v>0</v>
      </c>
      <c r="AT17" s="17" t="str">
        <f t="shared" ca="1" si="11"/>
        <v/>
      </c>
      <c r="AU17" s="18" t="str">
        <f t="shared" ca="1" si="12"/>
        <v/>
      </c>
      <c r="AV17" s="19" t="str">
        <f ca="1">IFERROR(YEAR(Tableau849131518[Date de paiement])&amp;"/"&amp;TEXT(Tableau849131518[Date de paiement],"mmmm"),"")</f>
        <v/>
      </c>
      <c r="AW17" s="20" t="str">
        <f t="shared" ca="1" si="13"/>
        <v/>
      </c>
      <c r="AX17" s="19" t="str">
        <f ca="1">IFERROR(IF(OFFSET($AS17,-1,0)=$AS17,OFFSET(AX17,-1,0),INDEX(Mois_Juin_Totale,MATCH($AS17,Tableau427101416[N°],0))),"")</f>
        <v/>
      </c>
      <c r="AY17" s="21" t="str">
        <f ca="1">IFERROR(SUM(Tableau849131518[Montant Journée]*Tableau849131518[Journée travaillée]),"")</f>
        <v/>
      </c>
      <c r="AZ17" s="21">
        <f t="shared" ca="1" si="14"/>
        <v>0</v>
      </c>
      <c r="BA17" s="28"/>
      <c r="BB17" s="25">
        <f ca="1">SUM(Tableau849131518[[#This Row],[Total mensuel]],-Tableau849131518[[#This Row],[Acompte versé]],-Tableau849131518[[#This Row],[Salaire]])</f>
        <v>0</v>
      </c>
      <c r="BC17" s="51">
        <f ca="1">SUMPRODUCT(Tableau8491315[TOTAL]*(Tableau8491315[Nom employer]=AT17)*((Tableau8491315[Paiement du mois]="2018/mai")))</f>
        <v>0</v>
      </c>
      <c r="BD17" s="26">
        <f ca="1">IFERROR(SUM(Tableau849131518[[#This Row],[Restant dû]]+Tableau849131518[[#This Row],[Restant du mois dernier]]),"")</f>
        <v>0</v>
      </c>
    </row>
    <row r="18" spans="1:56" ht="20.149999999999999" customHeight="1" x14ac:dyDescent="0.35">
      <c r="A18" s="6" t="str">
        <f>IFERROR(IF(Tableau427101416[N°]="","",A17+1),"")</f>
        <v/>
      </c>
      <c r="B18" s="30"/>
      <c r="C18" s="16" t="str">
        <f t="shared" ca="1" si="4"/>
        <v/>
      </c>
      <c r="D18" s="15" t="str">
        <f t="shared" ca="1" si="5"/>
        <v/>
      </c>
      <c r="E18" s="15" t="str">
        <f ca="1">IFERROR(YEAR(Tableau427101416[[#This Row],[Date]])&amp;"/"&amp;TEXT(Tableau427101416[[#This Row],[Date]],"mmmm"),"")</f>
        <v/>
      </c>
      <c r="F18" s="100">
        <f t="shared" ca="1" si="6"/>
        <v>0</v>
      </c>
      <c r="G18" s="15">
        <f>Tableau427101416[[#This Row],[/]]+Tableau427101416[[#This Row],[X]]</f>
        <v>0</v>
      </c>
      <c r="H18" s="15">
        <f t="shared" si="7"/>
        <v>0</v>
      </c>
      <c r="I18" s="15">
        <f t="shared" si="8"/>
        <v>0</v>
      </c>
      <c r="J18" s="15">
        <f t="shared" si="9"/>
        <v>0</v>
      </c>
      <c r="K18" s="15">
        <f t="shared" si="10"/>
        <v>0</v>
      </c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27"/>
      <c r="AR18" s="7">
        <f>IFERROR(IF(Tableau849131518[N° employer]="","",AR17+1),"")</f>
        <v>5</v>
      </c>
      <c r="AS18" s="7">
        <f>Juin!B18</f>
        <v>0</v>
      </c>
      <c r="AT18" s="17" t="str">
        <f t="shared" ca="1" si="11"/>
        <v/>
      </c>
      <c r="AU18" s="18" t="str">
        <f t="shared" ca="1" si="12"/>
        <v/>
      </c>
      <c r="AV18" s="19" t="str">
        <f ca="1">IFERROR(YEAR(Tableau849131518[Date de paiement])&amp;"/"&amp;TEXT(Tableau849131518[Date de paiement],"mmmm"),"")</f>
        <v/>
      </c>
      <c r="AW18" s="20" t="str">
        <f t="shared" ca="1" si="13"/>
        <v/>
      </c>
      <c r="AX18" s="19" t="str">
        <f ca="1">IFERROR(IF(OFFSET($AS18,-1,0)=$AS18,OFFSET(AX18,-1,0),INDEX(Mois_Juin_Totale,MATCH($AS18,Tableau427101416[N°],0))),"")</f>
        <v/>
      </c>
      <c r="AY18" s="21" t="str">
        <f ca="1">IFERROR(SUM(Tableau849131518[Montant Journée]*Tableau849131518[Journée travaillée]),"")</f>
        <v/>
      </c>
      <c r="AZ18" s="21">
        <f t="shared" ca="1" si="14"/>
        <v>0</v>
      </c>
      <c r="BA18" s="28"/>
      <c r="BB18" s="25">
        <f ca="1">SUM(Tableau849131518[[#This Row],[Total mensuel]],-Tableau849131518[[#This Row],[Acompte versé]],-Tableau849131518[[#This Row],[Salaire]])</f>
        <v>0</v>
      </c>
      <c r="BC18" s="51">
        <f ca="1">SUMPRODUCT(Tableau8491315[TOTAL]*(Tableau8491315[Nom employer]=AT18)*((Tableau8491315[Paiement du mois]="2018/mai")))</f>
        <v>0</v>
      </c>
      <c r="BD18" s="26">
        <f ca="1">IFERROR(SUM(Tableau849131518[[#This Row],[Restant dû]]+Tableau849131518[[#This Row],[Restant du mois dernier]]),"")</f>
        <v>0</v>
      </c>
    </row>
    <row r="19" spans="1:56" ht="20.149999999999999" customHeight="1" x14ac:dyDescent="0.35">
      <c r="A19" s="6" t="str">
        <f>IFERROR(IF(Tableau427101416[N°]="","",A18+1),"")</f>
        <v/>
      </c>
      <c r="B19" s="30"/>
      <c r="C19" s="16" t="str">
        <f t="shared" ca="1" si="4"/>
        <v/>
      </c>
      <c r="D19" s="15" t="str">
        <f t="shared" ca="1" si="5"/>
        <v/>
      </c>
      <c r="E19" s="15" t="str">
        <f ca="1">IFERROR(YEAR(Tableau427101416[[#This Row],[Date]])&amp;"/"&amp;TEXT(Tableau427101416[[#This Row],[Date]],"mmmm"),"")</f>
        <v/>
      </c>
      <c r="F19" s="100">
        <f t="shared" ca="1" si="6"/>
        <v>0</v>
      </c>
      <c r="G19" s="15">
        <f>Tableau427101416[[#This Row],[/]]+Tableau427101416[[#This Row],[X]]</f>
        <v>0</v>
      </c>
      <c r="H19" s="15">
        <f t="shared" si="7"/>
        <v>0</v>
      </c>
      <c r="I19" s="15">
        <f t="shared" si="8"/>
        <v>0</v>
      </c>
      <c r="J19" s="15">
        <f t="shared" si="9"/>
        <v>0</v>
      </c>
      <c r="K19" s="15">
        <f t="shared" si="10"/>
        <v>0</v>
      </c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27"/>
      <c r="AR19" s="7">
        <f>IFERROR(IF(Tableau849131518[N° employer]="","",AR18+1),"")</f>
        <v>6</v>
      </c>
      <c r="AS19" s="7">
        <f>Juin!B19</f>
        <v>0</v>
      </c>
      <c r="AT19" s="17" t="str">
        <f t="shared" ca="1" si="11"/>
        <v/>
      </c>
      <c r="AU19" s="18" t="str">
        <f t="shared" ca="1" si="12"/>
        <v/>
      </c>
      <c r="AV19" s="19" t="str">
        <f ca="1">IFERROR(YEAR(Tableau849131518[Date de paiement])&amp;"/"&amp;TEXT(Tableau849131518[Date de paiement],"mmmm"),"")</f>
        <v/>
      </c>
      <c r="AW19" s="20" t="str">
        <f t="shared" ca="1" si="13"/>
        <v/>
      </c>
      <c r="AX19" s="19" t="str">
        <f ca="1">IFERROR(IF(OFFSET($AS19,-1,0)=$AS19,OFFSET(AX19,-1,0),INDEX(Mois_Juin_Totale,MATCH($AS19,Tableau427101416[N°],0))),"")</f>
        <v/>
      </c>
      <c r="AY19" s="21" t="str">
        <f ca="1">IFERROR(SUM(Tableau849131518[Montant Journée]*Tableau849131518[Journée travaillée]),"")</f>
        <v/>
      </c>
      <c r="AZ19" s="21">
        <f t="shared" ca="1" si="14"/>
        <v>0</v>
      </c>
      <c r="BA19" s="28"/>
      <c r="BB19" s="25">
        <f ca="1">SUM(Tableau849131518[[#This Row],[Total mensuel]],-Tableau849131518[[#This Row],[Acompte versé]],-Tableau849131518[[#This Row],[Salaire]])</f>
        <v>0</v>
      </c>
      <c r="BC19" s="51">
        <f ca="1">SUMPRODUCT(Tableau8491315[TOTAL]*(Tableau8491315[Nom employer]=AT19)*((Tableau8491315[Paiement du mois]="2018/mai")))</f>
        <v>0</v>
      </c>
      <c r="BD19" s="26">
        <f ca="1">IFERROR(SUM(Tableau849131518[[#This Row],[Restant dû]]+Tableau849131518[[#This Row],[Restant du mois dernier]]),"")</f>
        <v>0</v>
      </c>
    </row>
    <row r="20" spans="1:56" ht="20.149999999999999" customHeight="1" x14ac:dyDescent="0.35">
      <c r="A20" s="6" t="str">
        <f>IFERROR(IF(Tableau427101416[N°]="","",A19+1),"")</f>
        <v/>
      </c>
      <c r="B20" s="30"/>
      <c r="C20" s="16" t="str">
        <f t="shared" ca="1" si="4"/>
        <v/>
      </c>
      <c r="D20" s="15" t="str">
        <f t="shared" ca="1" si="5"/>
        <v/>
      </c>
      <c r="E20" s="15" t="str">
        <f ca="1">IFERROR(YEAR(Tableau427101416[[#This Row],[Date]])&amp;"/"&amp;TEXT(Tableau427101416[[#This Row],[Date]],"mmmm"),"")</f>
        <v/>
      </c>
      <c r="F20" s="100">
        <f t="shared" ca="1" si="6"/>
        <v>0</v>
      </c>
      <c r="G20" s="15">
        <f>Tableau427101416[[#This Row],[/]]+Tableau427101416[[#This Row],[X]]</f>
        <v>0</v>
      </c>
      <c r="H20" s="15">
        <f t="shared" si="7"/>
        <v>0</v>
      </c>
      <c r="I20" s="15">
        <f t="shared" si="8"/>
        <v>0</v>
      </c>
      <c r="J20" s="15">
        <f t="shared" si="9"/>
        <v>0</v>
      </c>
      <c r="K20" s="15">
        <f t="shared" si="10"/>
        <v>0</v>
      </c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27"/>
      <c r="AR20" s="7">
        <f>IFERROR(IF(Tableau849131518[N° employer]="","",AR19+1),"")</f>
        <v>7</v>
      </c>
      <c r="AS20" s="7">
        <f>Juin!B20</f>
        <v>0</v>
      </c>
      <c r="AT20" s="17" t="str">
        <f t="shared" ca="1" si="11"/>
        <v/>
      </c>
      <c r="AU20" s="18" t="str">
        <f t="shared" ca="1" si="12"/>
        <v/>
      </c>
      <c r="AV20" s="19" t="str">
        <f ca="1">IFERROR(YEAR(Tableau849131518[Date de paiement])&amp;"/"&amp;TEXT(Tableau849131518[Date de paiement],"mmmm"),"")</f>
        <v/>
      </c>
      <c r="AW20" s="20" t="str">
        <f t="shared" ca="1" si="13"/>
        <v/>
      </c>
      <c r="AX20" s="19" t="str">
        <f ca="1">IFERROR(IF(OFFSET($AS20,-1,0)=$AS20,OFFSET(AX20,-1,0),INDEX(Mois_Juin_Totale,MATCH($AS20,Tableau427101416[N°],0))),"")</f>
        <v/>
      </c>
      <c r="AY20" s="21" t="str">
        <f ca="1">IFERROR(SUM(Tableau849131518[Montant Journée]*Tableau849131518[Journée travaillée]),"")</f>
        <v/>
      </c>
      <c r="AZ20" s="21">
        <f t="shared" ca="1" si="14"/>
        <v>0</v>
      </c>
      <c r="BA20" s="28"/>
      <c r="BB20" s="25">
        <f ca="1">SUM(Tableau849131518[[#This Row],[Total mensuel]],-Tableau849131518[[#This Row],[Acompte versé]],-Tableau849131518[[#This Row],[Salaire]])</f>
        <v>0</v>
      </c>
      <c r="BC20" s="51">
        <f ca="1">SUMPRODUCT(Tableau8491315[TOTAL]*(Tableau8491315[Nom employer]=AT20)*((Tableau8491315[Paiement du mois]="2018/mai")))</f>
        <v>0</v>
      </c>
      <c r="BD20" s="26">
        <f ca="1">IFERROR(SUM(Tableau849131518[[#This Row],[Restant dû]]+Tableau849131518[[#This Row],[Restant du mois dernier]]),"")</f>
        <v>0</v>
      </c>
    </row>
    <row r="21" spans="1:56" ht="20.149999999999999" customHeight="1" x14ac:dyDescent="0.35">
      <c r="A21" s="6" t="str">
        <f>IFERROR(IF(Tableau427101416[N°]="","",A20+1),"")</f>
        <v/>
      </c>
      <c r="B21" s="30"/>
      <c r="C21" s="16" t="str">
        <f t="shared" ca="1" si="4"/>
        <v/>
      </c>
      <c r="D21" s="15" t="str">
        <f t="shared" ca="1" si="5"/>
        <v/>
      </c>
      <c r="E21" s="15" t="str">
        <f ca="1">IFERROR(YEAR(Tableau427101416[[#This Row],[Date]])&amp;"/"&amp;TEXT(Tableau427101416[[#This Row],[Date]],"mmmm"),"")</f>
        <v/>
      </c>
      <c r="F21" s="100">
        <f t="shared" ca="1" si="6"/>
        <v>0</v>
      </c>
      <c r="G21" s="15">
        <f>Tableau427101416[[#This Row],[/]]+Tableau427101416[[#This Row],[X]]</f>
        <v>0</v>
      </c>
      <c r="H21" s="15">
        <f t="shared" si="7"/>
        <v>0</v>
      </c>
      <c r="I21" s="15">
        <f t="shared" si="8"/>
        <v>0</v>
      </c>
      <c r="J21" s="15">
        <f t="shared" si="9"/>
        <v>0</v>
      </c>
      <c r="K21" s="15">
        <f t="shared" si="10"/>
        <v>0</v>
      </c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27"/>
      <c r="AR21" s="7">
        <f>IFERROR(IF(Tableau849131518[N° employer]="","",AR20+1),"")</f>
        <v>8</v>
      </c>
      <c r="AS21" s="7">
        <f>Juin!B21</f>
        <v>0</v>
      </c>
      <c r="AT21" s="17" t="str">
        <f t="shared" ca="1" si="11"/>
        <v/>
      </c>
      <c r="AU21" s="18" t="str">
        <f t="shared" ca="1" si="12"/>
        <v/>
      </c>
      <c r="AV21" s="19" t="str">
        <f ca="1">IFERROR(YEAR(Tableau849131518[Date de paiement])&amp;"/"&amp;TEXT(Tableau849131518[Date de paiement],"mmmm"),"")</f>
        <v/>
      </c>
      <c r="AW21" s="20" t="str">
        <f t="shared" ca="1" si="13"/>
        <v/>
      </c>
      <c r="AX21" s="19" t="str">
        <f ca="1">IFERROR(IF(OFFSET($AS21,-1,0)=$AS21,OFFSET(AX21,-1,0),INDEX(Mois_Juin_Totale,MATCH($AS21,Tableau427101416[N°],0))),"")</f>
        <v/>
      </c>
      <c r="AY21" s="21" t="str">
        <f ca="1">IFERROR(SUM(Tableau849131518[Montant Journée]*Tableau849131518[Journée travaillée]),"")</f>
        <v/>
      </c>
      <c r="AZ21" s="21">
        <f t="shared" ca="1" si="14"/>
        <v>0</v>
      </c>
      <c r="BA21" s="28"/>
      <c r="BB21" s="25">
        <f ca="1">SUM(Tableau849131518[[#This Row],[Total mensuel]],-Tableau849131518[[#This Row],[Acompte versé]],-Tableau849131518[[#This Row],[Salaire]])</f>
        <v>0</v>
      </c>
      <c r="BC21" s="51">
        <f ca="1">SUMPRODUCT(Tableau8491315[TOTAL]*(Tableau8491315[Nom employer]=AT21)*((Tableau8491315[Paiement du mois]="2018/mai")))</f>
        <v>0</v>
      </c>
      <c r="BD21" s="26">
        <f ca="1">IFERROR(SUM(Tableau849131518[[#This Row],[Restant dû]]+Tableau849131518[[#This Row],[Restant du mois dernier]]),"")</f>
        <v>0</v>
      </c>
    </row>
    <row r="22" spans="1:56" ht="20.149999999999999" customHeight="1" x14ac:dyDescent="0.35">
      <c r="A22" s="6" t="str">
        <f>IFERROR(IF(Tableau427101416[N°]="","",A21+1),"")</f>
        <v/>
      </c>
      <c r="B22" s="30"/>
      <c r="C22" s="16" t="str">
        <f t="shared" ca="1" si="4"/>
        <v/>
      </c>
      <c r="D22" s="15" t="str">
        <f t="shared" ca="1" si="5"/>
        <v/>
      </c>
      <c r="E22" s="15" t="str">
        <f ca="1">IFERROR(YEAR(Tableau427101416[[#This Row],[Date]])&amp;"/"&amp;TEXT(Tableau427101416[[#This Row],[Date]],"mmmm"),"")</f>
        <v/>
      </c>
      <c r="F22" s="100">
        <f t="shared" ca="1" si="6"/>
        <v>0</v>
      </c>
      <c r="G22" s="15">
        <f>Tableau427101416[[#This Row],[/]]+Tableau427101416[[#This Row],[X]]</f>
        <v>0</v>
      </c>
      <c r="H22" s="15">
        <f t="shared" si="7"/>
        <v>0</v>
      </c>
      <c r="I22" s="15">
        <f t="shared" si="8"/>
        <v>0</v>
      </c>
      <c r="J22" s="15">
        <f t="shared" si="9"/>
        <v>0</v>
      </c>
      <c r="K22" s="15">
        <f t="shared" si="10"/>
        <v>0</v>
      </c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27"/>
      <c r="AR22" s="7">
        <f>IFERROR(IF(Tableau849131518[N° employer]="","",AR21+1),"")</f>
        <v>9</v>
      </c>
      <c r="AS22" s="7">
        <f>Juin!B22</f>
        <v>0</v>
      </c>
      <c r="AT22" s="17" t="str">
        <f t="shared" ca="1" si="11"/>
        <v/>
      </c>
      <c r="AU22" s="18" t="str">
        <f t="shared" ca="1" si="12"/>
        <v/>
      </c>
      <c r="AV22" s="19" t="str">
        <f ca="1">IFERROR(YEAR(Tableau849131518[Date de paiement])&amp;"/"&amp;TEXT(Tableau849131518[Date de paiement],"mmmm"),"")</f>
        <v/>
      </c>
      <c r="AW22" s="20" t="str">
        <f t="shared" ca="1" si="13"/>
        <v/>
      </c>
      <c r="AX22" s="19" t="str">
        <f ca="1">IFERROR(IF(OFFSET($AS22,-1,0)=$AS22,OFFSET(AX22,-1,0),INDEX(Mois_Juin_Totale,MATCH($AS22,Tableau427101416[N°],0))),"")</f>
        <v/>
      </c>
      <c r="AY22" s="21" t="str">
        <f ca="1">IFERROR(SUM(Tableau849131518[Montant Journée]*Tableau849131518[Journée travaillée]),"")</f>
        <v/>
      </c>
      <c r="AZ22" s="21">
        <f t="shared" ca="1" si="14"/>
        <v>0</v>
      </c>
      <c r="BA22" s="28"/>
      <c r="BB22" s="25">
        <f ca="1">SUM(Tableau849131518[[#This Row],[Total mensuel]],-Tableau849131518[[#This Row],[Acompte versé]],-Tableau849131518[[#This Row],[Salaire]])</f>
        <v>0</v>
      </c>
      <c r="BC22" s="51">
        <f ca="1">SUMPRODUCT(Tableau8491315[TOTAL]*(Tableau8491315[Nom employer]=AT22)*((Tableau8491315[Paiement du mois]="2018/mai")))</f>
        <v>0</v>
      </c>
      <c r="BD22" s="26">
        <f ca="1">IFERROR(SUM(Tableau849131518[[#This Row],[Restant dû]]+Tableau849131518[[#This Row],[Restant du mois dernier]]),"")</f>
        <v>0</v>
      </c>
    </row>
    <row r="23" spans="1:56" ht="20.149999999999999" customHeight="1" x14ac:dyDescent="0.35">
      <c r="A23" s="6" t="str">
        <f>IFERROR(IF(Tableau427101416[N°]="","",A22+1),"")</f>
        <v/>
      </c>
      <c r="B23" s="30"/>
      <c r="C23" s="16" t="str">
        <f t="shared" ca="1" si="4"/>
        <v/>
      </c>
      <c r="D23" s="15" t="str">
        <f t="shared" ca="1" si="5"/>
        <v/>
      </c>
      <c r="E23" s="15" t="str">
        <f ca="1">IFERROR(YEAR(Tableau427101416[[#This Row],[Date]])&amp;"/"&amp;TEXT(Tableau427101416[[#This Row],[Date]],"mmmm"),"")</f>
        <v/>
      </c>
      <c r="F23" s="100">
        <f t="shared" ca="1" si="6"/>
        <v>0</v>
      </c>
      <c r="G23" s="15">
        <f>Tableau427101416[[#This Row],[/]]+Tableau427101416[[#This Row],[X]]</f>
        <v>0</v>
      </c>
      <c r="H23" s="15">
        <f t="shared" si="7"/>
        <v>0</v>
      </c>
      <c r="I23" s="15">
        <f t="shared" si="8"/>
        <v>0</v>
      </c>
      <c r="J23" s="15">
        <f t="shared" si="9"/>
        <v>0</v>
      </c>
      <c r="K23" s="15">
        <f t="shared" si="10"/>
        <v>0</v>
      </c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27"/>
      <c r="AR23" s="7">
        <f>IFERROR(IF(Tableau849131518[N° employer]="","",AR22+1),"")</f>
        <v>10</v>
      </c>
      <c r="AS23" s="7">
        <f>Juin!B23</f>
        <v>0</v>
      </c>
      <c r="AT23" s="17" t="str">
        <f t="shared" ca="1" si="11"/>
        <v/>
      </c>
      <c r="AU23" s="18" t="str">
        <f t="shared" ca="1" si="12"/>
        <v/>
      </c>
      <c r="AV23" s="19" t="str">
        <f ca="1">IFERROR(YEAR(Tableau849131518[Date de paiement])&amp;"/"&amp;TEXT(Tableau849131518[Date de paiement],"mmmm"),"")</f>
        <v/>
      </c>
      <c r="AW23" s="20" t="str">
        <f t="shared" ca="1" si="13"/>
        <v/>
      </c>
      <c r="AX23" s="19" t="str">
        <f ca="1">IFERROR(IF(OFFSET($AS23,-1,0)=$AS23,OFFSET(AX23,-1,0),INDEX(Mois_Juin_Totale,MATCH($AS23,Tableau427101416[N°],0))),"")</f>
        <v/>
      </c>
      <c r="AY23" s="21" t="str">
        <f ca="1">IFERROR(SUM(Tableau849131518[Montant Journée]*Tableau849131518[Journée travaillée]),"")</f>
        <v/>
      </c>
      <c r="AZ23" s="21">
        <f t="shared" ca="1" si="14"/>
        <v>0</v>
      </c>
      <c r="BA23" s="28"/>
      <c r="BB23" s="25">
        <f ca="1">SUM(Tableau849131518[[#This Row],[Total mensuel]],-Tableau849131518[[#This Row],[Acompte versé]],-Tableau849131518[[#This Row],[Salaire]])</f>
        <v>0</v>
      </c>
      <c r="BC23" s="51">
        <f ca="1">SUMPRODUCT(Tableau8491315[TOTAL]*(Tableau8491315[Nom employer]=AT23)*((Tableau8491315[Paiement du mois]="2018/mai")))</f>
        <v>0</v>
      </c>
      <c r="BD23" s="26">
        <f ca="1">IFERROR(SUM(Tableau849131518[[#This Row],[Restant dû]]+Tableau849131518[[#This Row],[Restant du mois dernier]]),"")</f>
        <v>0</v>
      </c>
    </row>
    <row r="24" spans="1:56" ht="20.149999999999999" customHeight="1" x14ac:dyDescent="0.35">
      <c r="A24" s="6" t="str">
        <f>IFERROR(IF(Tableau427101416[N°]="","",A23+1),"")</f>
        <v/>
      </c>
      <c r="B24" s="30"/>
      <c r="C24" s="16" t="str">
        <f t="shared" ca="1" si="4"/>
        <v/>
      </c>
      <c r="D24" s="15" t="str">
        <f t="shared" ca="1" si="5"/>
        <v/>
      </c>
      <c r="E24" s="15" t="str">
        <f ca="1">IFERROR(YEAR(Tableau427101416[[#This Row],[Date]])&amp;"/"&amp;TEXT(Tableau427101416[[#This Row],[Date]],"mmmm"),"")</f>
        <v/>
      </c>
      <c r="F24" s="100">
        <f t="shared" ca="1" si="6"/>
        <v>0</v>
      </c>
      <c r="G24" s="15">
        <f>Tableau427101416[[#This Row],[/]]+Tableau427101416[[#This Row],[X]]</f>
        <v>0</v>
      </c>
      <c r="H24" s="15">
        <f t="shared" si="7"/>
        <v>0</v>
      </c>
      <c r="I24" s="15">
        <f t="shared" si="8"/>
        <v>0</v>
      </c>
      <c r="J24" s="15">
        <f t="shared" si="9"/>
        <v>0</v>
      </c>
      <c r="K24" s="15">
        <f t="shared" si="10"/>
        <v>0</v>
      </c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27"/>
      <c r="AR24" s="7">
        <f>IFERROR(IF(Tableau849131518[N° employer]="","",AR23+1),"")</f>
        <v>11</v>
      </c>
      <c r="AS24" s="7">
        <f>Juin!B24</f>
        <v>0</v>
      </c>
      <c r="AT24" s="17" t="str">
        <f t="shared" ca="1" si="11"/>
        <v/>
      </c>
      <c r="AU24" s="18" t="str">
        <f t="shared" ca="1" si="12"/>
        <v/>
      </c>
      <c r="AV24" s="19" t="str">
        <f ca="1">IFERROR(YEAR(Tableau849131518[Date de paiement])&amp;"/"&amp;TEXT(Tableau849131518[Date de paiement],"mmmm"),"")</f>
        <v/>
      </c>
      <c r="AW24" s="20" t="str">
        <f t="shared" ca="1" si="13"/>
        <v/>
      </c>
      <c r="AX24" s="19" t="str">
        <f ca="1">IFERROR(IF(OFFSET($AS24,-1,0)=$AS24,OFFSET(AX24,-1,0),INDEX(Mois_Juin_Totale,MATCH($AS24,Tableau427101416[N°],0))),"")</f>
        <v/>
      </c>
      <c r="AY24" s="21" t="str">
        <f ca="1">IFERROR(SUM(Tableau849131518[Montant Journée]*Tableau849131518[Journée travaillée]),"")</f>
        <v/>
      </c>
      <c r="AZ24" s="21">
        <f t="shared" ca="1" si="14"/>
        <v>0</v>
      </c>
      <c r="BA24" s="28"/>
      <c r="BB24" s="25">
        <f ca="1">SUM(Tableau849131518[[#This Row],[Total mensuel]],-Tableau849131518[[#This Row],[Acompte versé]],-Tableau849131518[[#This Row],[Salaire]])</f>
        <v>0</v>
      </c>
      <c r="BC24" s="51">
        <f ca="1">SUMPRODUCT(Tableau8491315[TOTAL]*(Tableau8491315[Nom employer]=AT24)*((Tableau8491315[Paiement du mois]="2018/mai")))</f>
        <v>0</v>
      </c>
      <c r="BD24" s="26">
        <f ca="1">IFERROR(SUM(Tableau849131518[[#This Row],[Restant dû]]+Tableau849131518[[#This Row],[Restant du mois dernier]]),"")</f>
        <v>0</v>
      </c>
    </row>
    <row r="25" spans="1:56" ht="20.149999999999999" customHeight="1" x14ac:dyDescent="0.35">
      <c r="A25" s="6" t="str">
        <f>IFERROR(IF(Tableau427101416[N°]="","",A24+1),"")</f>
        <v/>
      </c>
      <c r="B25" s="30"/>
      <c r="C25" s="16" t="str">
        <f t="shared" ca="1" si="4"/>
        <v/>
      </c>
      <c r="D25" s="15" t="str">
        <f t="shared" ca="1" si="5"/>
        <v/>
      </c>
      <c r="E25" s="15" t="str">
        <f ca="1">IFERROR(YEAR(Tableau427101416[[#This Row],[Date]])&amp;"/"&amp;TEXT(Tableau427101416[[#This Row],[Date]],"mmmm"),"")</f>
        <v/>
      </c>
      <c r="F25" s="100">
        <f t="shared" ca="1" si="6"/>
        <v>0</v>
      </c>
      <c r="G25" s="15">
        <f>Tableau427101416[[#This Row],[/]]+Tableau427101416[[#This Row],[X]]</f>
        <v>0</v>
      </c>
      <c r="H25" s="15">
        <f t="shared" si="7"/>
        <v>0</v>
      </c>
      <c r="I25" s="15">
        <f t="shared" si="8"/>
        <v>0</v>
      </c>
      <c r="J25" s="15">
        <f t="shared" si="9"/>
        <v>0</v>
      </c>
      <c r="K25" s="15">
        <f t="shared" si="10"/>
        <v>0</v>
      </c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27"/>
      <c r="AR25" s="7">
        <f>IFERROR(IF(Tableau849131518[N° employer]="","",AR24+1),"")</f>
        <v>12</v>
      </c>
      <c r="AS25" s="7">
        <f>Juin!B25</f>
        <v>0</v>
      </c>
      <c r="AT25" s="17" t="str">
        <f t="shared" ca="1" si="11"/>
        <v/>
      </c>
      <c r="AU25" s="18" t="str">
        <f t="shared" ca="1" si="12"/>
        <v/>
      </c>
      <c r="AV25" s="19" t="str">
        <f ca="1">IFERROR(YEAR(Tableau849131518[Date de paiement])&amp;"/"&amp;TEXT(Tableau849131518[Date de paiement],"mmmm"),"")</f>
        <v/>
      </c>
      <c r="AW25" s="20" t="str">
        <f t="shared" ca="1" si="13"/>
        <v/>
      </c>
      <c r="AX25" s="19" t="str">
        <f ca="1">IFERROR(IF(OFFSET($AS25,-1,0)=$AS25,OFFSET(AX25,-1,0),INDEX(Mois_Juin_Totale,MATCH($AS25,Tableau427101416[N°],0))),"")</f>
        <v/>
      </c>
      <c r="AY25" s="21" t="str">
        <f ca="1">IFERROR(SUM(Tableau849131518[Montant Journée]*Tableau849131518[Journée travaillée]),"")</f>
        <v/>
      </c>
      <c r="AZ25" s="21">
        <f t="shared" ca="1" si="14"/>
        <v>0</v>
      </c>
      <c r="BA25" s="28"/>
      <c r="BB25" s="25">
        <f ca="1">SUM(Tableau849131518[[#This Row],[Total mensuel]],-Tableau849131518[[#This Row],[Acompte versé]],-Tableau849131518[[#This Row],[Salaire]])</f>
        <v>0</v>
      </c>
      <c r="BC25" s="51">
        <f ca="1">SUMPRODUCT(Tableau8491315[TOTAL]*(Tableau8491315[Nom employer]=AT25)*((Tableau8491315[Paiement du mois]="2018/mai")))</f>
        <v>0</v>
      </c>
      <c r="BD25" s="26">
        <f ca="1">IFERROR(SUM(Tableau849131518[[#This Row],[Restant dû]]+Tableau849131518[[#This Row],[Restant du mois dernier]]),"")</f>
        <v>0</v>
      </c>
    </row>
    <row r="26" spans="1:56" ht="20.149999999999999" customHeight="1" x14ac:dyDescent="0.35">
      <c r="A26" s="6" t="str">
        <f>IFERROR(IF(Tableau427101416[N°]="","",A25+1),"")</f>
        <v/>
      </c>
      <c r="B26" s="30"/>
      <c r="C26" s="16" t="str">
        <f t="shared" ca="1" si="4"/>
        <v/>
      </c>
      <c r="D26" s="15" t="str">
        <f t="shared" ca="1" si="5"/>
        <v/>
      </c>
      <c r="E26" s="15" t="str">
        <f ca="1">IFERROR(YEAR(Tableau427101416[[#This Row],[Date]])&amp;"/"&amp;TEXT(Tableau427101416[[#This Row],[Date]],"mmmm"),"")</f>
        <v/>
      </c>
      <c r="F26" s="100">
        <f t="shared" ca="1" si="6"/>
        <v>0</v>
      </c>
      <c r="G26" s="15">
        <f>Tableau427101416[[#This Row],[/]]+Tableau427101416[[#This Row],[X]]</f>
        <v>0</v>
      </c>
      <c r="H26" s="15">
        <f t="shared" si="7"/>
        <v>0</v>
      </c>
      <c r="I26" s="15">
        <f t="shared" si="8"/>
        <v>0</v>
      </c>
      <c r="J26" s="15">
        <f t="shared" si="9"/>
        <v>0</v>
      </c>
      <c r="K26" s="15">
        <f t="shared" si="10"/>
        <v>0</v>
      </c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27"/>
      <c r="AR26" s="7">
        <f>IFERROR(IF(Tableau849131518[N° employer]="","",AR25+1),"")</f>
        <v>13</v>
      </c>
      <c r="AS26" s="7">
        <f>Juin!B26</f>
        <v>0</v>
      </c>
      <c r="AT26" s="17" t="str">
        <f t="shared" ca="1" si="11"/>
        <v/>
      </c>
      <c r="AU26" s="18" t="str">
        <f t="shared" ca="1" si="12"/>
        <v/>
      </c>
      <c r="AV26" s="19" t="str">
        <f ca="1">IFERROR(YEAR(Tableau849131518[Date de paiement])&amp;"/"&amp;TEXT(Tableau849131518[Date de paiement],"mmmm"),"")</f>
        <v/>
      </c>
      <c r="AW26" s="20" t="str">
        <f t="shared" ca="1" si="13"/>
        <v/>
      </c>
      <c r="AX26" s="19" t="str">
        <f ca="1">IFERROR(IF(OFFSET($AS26,-1,0)=$AS26,OFFSET(AX26,-1,0),INDEX(Mois_Juin_Totale,MATCH($AS26,Tableau427101416[N°],0))),"")</f>
        <v/>
      </c>
      <c r="AY26" s="21" t="str">
        <f ca="1">IFERROR(SUM(Tableau849131518[Montant Journée]*Tableau849131518[Journée travaillée]),"")</f>
        <v/>
      </c>
      <c r="AZ26" s="21">
        <f t="shared" ca="1" si="14"/>
        <v>0</v>
      </c>
      <c r="BA26" s="28"/>
      <c r="BB26" s="25">
        <f ca="1">SUM(Tableau849131518[[#This Row],[Total mensuel]],-Tableau849131518[[#This Row],[Acompte versé]],-Tableau849131518[[#This Row],[Salaire]])</f>
        <v>0</v>
      </c>
      <c r="BC26" s="51">
        <f ca="1">SUMPRODUCT(Tableau8491315[TOTAL]*(Tableau8491315[Nom employer]=AT26)*((Tableau8491315[Paiement du mois]="2018/mai")))</f>
        <v>0</v>
      </c>
      <c r="BD26" s="26">
        <f ca="1">IFERROR(SUM(Tableau849131518[[#This Row],[Restant dû]]+Tableau849131518[[#This Row],[Restant du mois dernier]]),"")</f>
        <v>0</v>
      </c>
    </row>
    <row r="27" spans="1:56" ht="20.149999999999999" customHeight="1" x14ac:dyDescent="0.35">
      <c r="A27" s="6" t="str">
        <f>IFERROR(IF(Tableau427101416[N°]="","",A26+1),"")</f>
        <v/>
      </c>
      <c r="B27" s="30"/>
      <c r="C27" s="16" t="str">
        <f t="shared" ca="1" si="4"/>
        <v/>
      </c>
      <c r="D27" s="15" t="str">
        <f t="shared" ca="1" si="5"/>
        <v/>
      </c>
      <c r="E27" s="15" t="str">
        <f ca="1">IFERROR(YEAR(Tableau427101416[[#This Row],[Date]])&amp;"/"&amp;TEXT(Tableau427101416[[#This Row],[Date]],"mmmm"),"")</f>
        <v/>
      </c>
      <c r="F27" s="100">
        <f t="shared" ca="1" si="6"/>
        <v>0</v>
      </c>
      <c r="G27" s="15">
        <f>Tableau427101416[[#This Row],[/]]+Tableau427101416[[#This Row],[X]]</f>
        <v>0</v>
      </c>
      <c r="H27" s="15">
        <f t="shared" si="7"/>
        <v>0</v>
      </c>
      <c r="I27" s="15">
        <f t="shared" si="8"/>
        <v>0</v>
      </c>
      <c r="J27" s="15">
        <f t="shared" si="9"/>
        <v>0</v>
      </c>
      <c r="K27" s="15">
        <f t="shared" si="10"/>
        <v>0</v>
      </c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27"/>
      <c r="AR27" s="7">
        <f>IFERROR(IF(Tableau849131518[N° employer]="","",AR26+1),"")</f>
        <v>14</v>
      </c>
      <c r="AS27" s="7">
        <f>Juin!B27</f>
        <v>0</v>
      </c>
      <c r="AT27" s="17" t="str">
        <f t="shared" ca="1" si="11"/>
        <v/>
      </c>
      <c r="AU27" s="18" t="str">
        <f t="shared" ca="1" si="12"/>
        <v/>
      </c>
      <c r="AV27" s="19" t="str">
        <f ca="1">IFERROR(YEAR(Tableau849131518[Date de paiement])&amp;"/"&amp;TEXT(Tableau849131518[Date de paiement],"mmmm"),"")</f>
        <v/>
      </c>
      <c r="AW27" s="20" t="str">
        <f t="shared" ca="1" si="13"/>
        <v/>
      </c>
      <c r="AX27" s="19" t="str">
        <f ca="1">IFERROR(IF(OFFSET($AS27,-1,0)=$AS27,OFFSET(AX27,-1,0),INDEX(Mois_Juin_Totale,MATCH($AS27,Tableau427101416[N°],0))),"")</f>
        <v/>
      </c>
      <c r="AY27" s="21" t="str">
        <f ca="1">IFERROR(SUM(Tableau849131518[Montant Journée]*Tableau849131518[Journée travaillée]),"")</f>
        <v/>
      </c>
      <c r="AZ27" s="21">
        <f t="shared" ca="1" si="14"/>
        <v>0</v>
      </c>
      <c r="BA27" s="28"/>
      <c r="BB27" s="25">
        <f ca="1">SUM(Tableau849131518[[#This Row],[Total mensuel]],-Tableau849131518[[#This Row],[Acompte versé]],-Tableau849131518[[#This Row],[Salaire]])</f>
        <v>0</v>
      </c>
      <c r="BC27" s="51">
        <f ca="1">SUMPRODUCT(Tableau8491315[TOTAL]*(Tableau8491315[Nom employer]=AT27)*((Tableau8491315[Paiement du mois]="2018/mai")))</f>
        <v>0</v>
      </c>
      <c r="BD27" s="26">
        <f ca="1">IFERROR(SUM(Tableau849131518[[#This Row],[Restant dû]]+Tableau849131518[[#This Row],[Restant du mois dernier]]),"")</f>
        <v>0</v>
      </c>
    </row>
    <row r="28" spans="1:56" ht="20.149999999999999" customHeight="1" x14ac:dyDescent="0.35">
      <c r="A28" s="6" t="str">
        <f>IFERROR(IF(Tableau427101416[N°]="","",A27+1),"")</f>
        <v/>
      </c>
      <c r="B28" s="30"/>
      <c r="C28" s="16" t="str">
        <f t="shared" ca="1" si="4"/>
        <v/>
      </c>
      <c r="D28" s="15" t="str">
        <f t="shared" ca="1" si="5"/>
        <v/>
      </c>
      <c r="E28" s="15" t="str">
        <f ca="1">IFERROR(YEAR(Tableau427101416[[#This Row],[Date]])&amp;"/"&amp;TEXT(Tableau427101416[[#This Row],[Date]],"mmmm"),"")</f>
        <v/>
      </c>
      <c r="F28" s="100">
        <f t="shared" ca="1" si="6"/>
        <v>0</v>
      </c>
      <c r="G28" s="15">
        <f>Tableau427101416[[#This Row],[/]]+Tableau427101416[[#This Row],[X]]</f>
        <v>0</v>
      </c>
      <c r="H28" s="15">
        <f t="shared" si="7"/>
        <v>0</v>
      </c>
      <c r="I28" s="15">
        <f t="shared" si="8"/>
        <v>0</v>
      </c>
      <c r="J28" s="15">
        <f t="shared" si="9"/>
        <v>0</v>
      </c>
      <c r="K28" s="15">
        <f t="shared" si="10"/>
        <v>0</v>
      </c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27"/>
      <c r="AR28" s="7">
        <f>IFERROR(IF(Tableau849131518[N° employer]="","",AR27+1),"")</f>
        <v>15</v>
      </c>
      <c r="AS28" s="7">
        <f>Juin!B28</f>
        <v>0</v>
      </c>
      <c r="AT28" s="17" t="str">
        <f t="shared" ca="1" si="11"/>
        <v/>
      </c>
      <c r="AU28" s="18" t="str">
        <f t="shared" ca="1" si="12"/>
        <v/>
      </c>
      <c r="AV28" s="19" t="str">
        <f ca="1">IFERROR(YEAR(Tableau849131518[Date de paiement])&amp;"/"&amp;TEXT(Tableau849131518[Date de paiement],"mmmm"),"")</f>
        <v/>
      </c>
      <c r="AW28" s="20" t="str">
        <f t="shared" ca="1" si="13"/>
        <v/>
      </c>
      <c r="AX28" s="19" t="str">
        <f ca="1">IFERROR(IF(OFFSET($AS28,-1,0)=$AS28,OFFSET(AX28,-1,0),INDEX(Mois_Juin_Totale,MATCH($AS28,Tableau427101416[N°],0))),"")</f>
        <v/>
      </c>
      <c r="AY28" s="21" t="str">
        <f ca="1">IFERROR(SUM(Tableau849131518[Montant Journée]*Tableau849131518[Journée travaillée]),"")</f>
        <v/>
      </c>
      <c r="AZ28" s="21">
        <f t="shared" ca="1" si="14"/>
        <v>0</v>
      </c>
      <c r="BA28" s="28"/>
      <c r="BB28" s="25">
        <f ca="1">SUM(Tableau849131518[[#This Row],[Total mensuel]],-Tableau849131518[[#This Row],[Acompte versé]],-Tableau849131518[[#This Row],[Salaire]])</f>
        <v>0</v>
      </c>
      <c r="BC28" s="51">
        <f ca="1">SUMPRODUCT(Tableau8491315[TOTAL]*(Tableau8491315[Nom employer]=AT28)*((Tableau8491315[Paiement du mois]="2018/mai")))</f>
        <v>0</v>
      </c>
      <c r="BD28" s="26">
        <f ca="1">IFERROR(SUM(Tableau849131518[[#This Row],[Restant dû]]+Tableau849131518[[#This Row],[Restant du mois dernier]]),"")</f>
        <v>0</v>
      </c>
    </row>
    <row r="29" spans="1:56" ht="20.149999999999999" customHeight="1" x14ac:dyDescent="0.35">
      <c r="A29" s="6" t="str">
        <f>IFERROR(IF(Tableau427101416[N°]="","",A28+1),"")</f>
        <v/>
      </c>
      <c r="B29" s="30"/>
      <c r="C29" s="16" t="str">
        <f t="shared" ca="1" si="4"/>
        <v/>
      </c>
      <c r="D29" s="15" t="str">
        <f t="shared" ca="1" si="5"/>
        <v/>
      </c>
      <c r="E29" s="15" t="str">
        <f ca="1">IFERROR(YEAR(Tableau427101416[[#This Row],[Date]])&amp;"/"&amp;TEXT(Tableau427101416[[#This Row],[Date]],"mmmm"),"")</f>
        <v/>
      </c>
      <c r="F29" s="100">
        <f t="shared" ca="1" si="6"/>
        <v>0</v>
      </c>
      <c r="G29" s="15">
        <f>Tableau427101416[[#This Row],[/]]+Tableau427101416[[#This Row],[X]]</f>
        <v>0</v>
      </c>
      <c r="H29" s="15">
        <f t="shared" si="7"/>
        <v>0</v>
      </c>
      <c r="I29" s="15">
        <f t="shared" si="8"/>
        <v>0</v>
      </c>
      <c r="J29" s="15">
        <f t="shared" si="9"/>
        <v>0</v>
      </c>
      <c r="K29" s="15">
        <f t="shared" si="10"/>
        <v>0</v>
      </c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27"/>
      <c r="AR29" s="7">
        <f>IFERROR(IF(Tableau849131518[N° employer]="","",AR28+1),"")</f>
        <v>16</v>
      </c>
      <c r="AS29" s="7">
        <f>Juin!B29</f>
        <v>0</v>
      </c>
      <c r="AT29" s="17" t="str">
        <f t="shared" ca="1" si="11"/>
        <v/>
      </c>
      <c r="AU29" s="18" t="str">
        <f t="shared" ca="1" si="12"/>
        <v/>
      </c>
      <c r="AV29" s="19" t="str">
        <f ca="1">IFERROR(YEAR(Tableau849131518[Date de paiement])&amp;"/"&amp;TEXT(Tableau849131518[Date de paiement],"mmmm"),"")</f>
        <v/>
      </c>
      <c r="AW29" s="20" t="str">
        <f t="shared" ca="1" si="13"/>
        <v/>
      </c>
      <c r="AX29" s="19" t="str">
        <f ca="1">IFERROR(IF(OFFSET($AS29,-1,0)=$AS29,OFFSET(AX29,-1,0),INDEX(Mois_Juin_Totale,MATCH($AS29,Tableau427101416[N°],0))),"")</f>
        <v/>
      </c>
      <c r="AY29" s="21" t="str">
        <f ca="1">IFERROR(SUM(Tableau849131518[Montant Journée]*Tableau849131518[Journée travaillée]),"")</f>
        <v/>
      </c>
      <c r="AZ29" s="21">
        <f t="shared" ca="1" si="14"/>
        <v>0</v>
      </c>
      <c r="BA29" s="28"/>
      <c r="BB29" s="25">
        <f ca="1">SUM(Tableau849131518[[#This Row],[Total mensuel]],-Tableau849131518[[#This Row],[Acompte versé]],-Tableau849131518[[#This Row],[Salaire]])</f>
        <v>0</v>
      </c>
      <c r="BC29" s="51">
        <f ca="1">SUMPRODUCT(Tableau8491315[TOTAL]*(Tableau8491315[Nom employer]=AT29)*((Tableau8491315[Paiement du mois]="2018/mai")))</f>
        <v>0</v>
      </c>
      <c r="BD29" s="26">
        <f ca="1">IFERROR(SUM(Tableau849131518[[#This Row],[Restant dû]]+Tableau849131518[[#This Row],[Restant du mois dernier]]),"")</f>
        <v>0</v>
      </c>
    </row>
    <row r="30" spans="1:56" ht="20.149999999999999" customHeight="1" x14ac:dyDescent="0.35">
      <c r="A30" s="6" t="str">
        <f>IFERROR(IF(Tableau427101416[N°]="","",A29+1),"")</f>
        <v/>
      </c>
      <c r="B30" s="30"/>
      <c r="C30" s="16" t="str">
        <f t="shared" ca="1" si="4"/>
        <v/>
      </c>
      <c r="D30" s="15" t="str">
        <f t="shared" ca="1" si="5"/>
        <v/>
      </c>
      <c r="E30" s="15" t="str">
        <f ca="1">IFERROR(YEAR(Tableau427101416[[#This Row],[Date]])&amp;"/"&amp;TEXT(Tableau427101416[[#This Row],[Date]],"mmmm"),"")</f>
        <v/>
      </c>
      <c r="F30" s="100">
        <f t="shared" ca="1" si="6"/>
        <v>0</v>
      </c>
      <c r="G30" s="15">
        <f>Tableau427101416[[#This Row],[/]]+Tableau427101416[[#This Row],[X]]</f>
        <v>0</v>
      </c>
      <c r="H30" s="15">
        <f t="shared" si="7"/>
        <v>0</v>
      </c>
      <c r="I30" s="15">
        <f t="shared" si="8"/>
        <v>0</v>
      </c>
      <c r="J30" s="15">
        <f t="shared" si="9"/>
        <v>0</v>
      </c>
      <c r="K30" s="15">
        <f t="shared" si="10"/>
        <v>0</v>
      </c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27"/>
      <c r="AR30" s="7">
        <f>IFERROR(IF(Tableau849131518[N° employer]="","",AR29+1),"")</f>
        <v>17</v>
      </c>
      <c r="AS30" s="7">
        <f>Juin!B30</f>
        <v>0</v>
      </c>
      <c r="AT30" s="17" t="str">
        <f t="shared" ca="1" si="11"/>
        <v/>
      </c>
      <c r="AU30" s="18" t="str">
        <f t="shared" ca="1" si="12"/>
        <v/>
      </c>
      <c r="AV30" s="19" t="str">
        <f ca="1">IFERROR(YEAR(Tableau849131518[Date de paiement])&amp;"/"&amp;TEXT(Tableau849131518[Date de paiement],"mmmm"),"")</f>
        <v/>
      </c>
      <c r="AW30" s="20" t="str">
        <f t="shared" ca="1" si="13"/>
        <v/>
      </c>
      <c r="AX30" s="19" t="str">
        <f ca="1">IFERROR(IF(OFFSET($AS30,-1,0)=$AS30,OFFSET(AX30,-1,0),INDEX(Mois_Juin_Totale,MATCH($AS30,Tableau427101416[N°],0))),"")</f>
        <v/>
      </c>
      <c r="AY30" s="21" t="str">
        <f ca="1">IFERROR(SUM(Tableau849131518[Montant Journée]*Tableau849131518[Journée travaillée]),"")</f>
        <v/>
      </c>
      <c r="AZ30" s="21">
        <f t="shared" ca="1" si="14"/>
        <v>0</v>
      </c>
      <c r="BA30" s="28"/>
      <c r="BB30" s="25">
        <f ca="1">SUM(Tableau849131518[[#This Row],[Total mensuel]],-Tableau849131518[[#This Row],[Acompte versé]],-Tableau849131518[[#This Row],[Salaire]])</f>
        <v>0</v>
      </c>
      <c r="BC30" s="51">
        <f ca="1">SUMPRODUCT(Tableau8491315[TOTAL]*(Tableau8491315[Nom employer]=AT30)*((Tableau8491315[Paiement du mois]="2018/mai")))</f>
        <v>0</v>
      </c>
      <c r="BD30" s="26">
        <f ca="1">IFERROR(SUM(Tableau849131518[[#This Row],[Restant dû]]+Tableau849131518[[#This Row],[Restant du mois dernier]]),"")</f>
        <v>0</v>
      </c>
    </row>
    <row r="31" spans="1:56" ht="20.149999999999999" customHeight="1" x14ac:dyDescent="0.35">
      <c r="A31" s="6" t="str">
        <f>IFERROR(IF(Tableau427101416[N°]="","",A30+1),"")</f>
        <v/>
      </c>
      <c r="B31" s="30"/>
      <c r="C31" s="16" t="str">
        <f t="shared" ca="1" si="4"/>
        <v/>
      </c>
      <c r="D31" s="15" t="str">
        <f t="shared" ca="1" si="5"/>
        <v/>
      </c>
      <c r="E31" s="15" t="str">
        <f ca="1">IFERROR(YEAR(Tableau427101416[[#This Row],[Date]])&amp;"/"&amp;TEXT(Tableau427101416[[#This Row],[Date]],"mmmm"),"")</f>
        <v/>
      </c>
      <c r="F31" s="100">
        <f t="shared" ca="1" si="6"/>
        <v>0</v>
      </c>
      <c r="G31" s="15">
        <f>Tableau427101416[[#This Row],[/]]+Tableau427101416[[#This Row],[X]]</f>
        <v>0</v>
      </c>
      <c r="H31" s="15">
        <f t="shared" si="7"/>
        <v>0</v>
      </c>
      <c r="I31" s="15">
        <f t="shared" si="8"/>
        <v>0</v>
      </c>
      <c r="J31" s="15">
        <f t="shared" si="9"/>
        <v>0</v>
      </c>
      <c r="K31" s="15">
        <f t="shared" si="10"/>
        <v>0</v>
      </c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27"/>
      <c r="AR31" s="7">
        <f>IFERROR(IF(Tableau849131518[N° employer]="","",AR30+1),"")</f>
        <v>18</v>
      </c>
      <c r="AS31" s="7">
        <f>Juin!B31</f>
        <v>0</v>
      </c>
      <c r="AT31" s="17" t="str">
        <f t="shared" ca="1" si="11"/>
        <v/>
      </c>
      <c r="AU31" s="18" t="str">
        <f t="shared" ca="1" si="12"/>
        <v/>
      </c>
      <c r="AV31" s="19" t="str">
        <f ca="1">IFERROR(YEAR(Tableau849131518[Date de paiement])&amp;"/"&amp;TEXT(Tableau849131518[Date de paiement],"mmmm"),"")</f>
        <v/>
      </c>
      <c r="AW31" s="20" t="str">
        <f t="shared" ca="1" si="13"/>
        <v/>
      </c>
      <c r="AX31" s="19" t="str">
        <f ca="1">IFERROR(IF(OFFSET($AS31,-1,0)=$AS31,OFFSET(AX31,-1,0),INDEX(Mois_Juin_Totale,MATCH($AS31,Tableau427101416[N°],0))),"")</f>
        <v/>
      </c>
      <c r="AY31" s="21" t="str">
        <f ca="1">IFERROR(SUM(Tableau849131518[Montant Journée]*Tableau849131518[Journée travaillée]),"")</f>
        <v/>
      </c>
      <c r="AZ31" s="21">
        <f t="shared" ca="1" si="14"/>
        <v>0</v>
      </c>
      <c r="BA31" s="28"/>
      <c r="BB31" s="25">
        <f ca="1">SUM(Tableau849131518[[#This Row],[Total mensuel]],-Tableau849131518[[#This Row],[Acompte versé]],-Tableau849131518[[#This Row],[Salaire]])</f>
        <v>0</v>
      </c>
      <c r="BC31" s="51">
        <f ca="1">SUMPRODUCT(Tableau8491315[TOTAL]*(Tableau8491315[Nom employer]=AT31)*((Tableau8491315[Paiement du mois]="2018/mai")))</f>
        <v>0</v>
      </c>
      <c r="BD31" s="26">
        <f ca="1">IFERROR(SUM(Tableau849131518[[#This Row],[Restant dû]]+Tableau849131518[[#This Row],[Restant du mois dernier]]),"")</f>
        <v>0</v>
      </c>
    </row>
    <row r="32" spans="1:56" ht="20.149999999999999" customHeight="1" x14ac:dyDescent="0.35">
      <c r="A32" s="6" t="str">
        <f>IFERROR(IF(Tableau427101416[N°]="","",A31+1),"")</f>
        <v/>
      </c>
      <c r="B32" s="30"/>
      <c r="C32" s="16" t="str">
        <f t="shared" ca="1" si="4"/>
        <v/>
      </c>
      <c r="D32" s="15" t="str">
        <f t="shared" ca="1" si="5"/>
        <v/>
      </c>
      <c r="E32" s="15" t="str">
        <f ca="1">IFERROR(YEAR(Tableau427101416[[#This Row],[Date]])&amp;"/"&amp;TEXT(Tableau427101416[[#This Row],[Date]],"mmmm"),"")</f>
        <v/>
      </c>
      <c r="F32" s="100">
        <f t="shared" ca="1" si="6"/>
        <v>0</v>
      </c>
      <c r="G32" s="15">
        <f>Tableau427101416[[#This Row],[/]]+Tableau427101416[[#This Row],[X]]</f>
        <v>0</v>
      </c>
      <c r="H32" s="15">
        <f t="shared" si="7"/>
        <v>0</v>
      </c>
      <c r="I32" s="15">
        <f t="shared" si="8"/>
        <v>0</v>
      </c>
      <c r="J32" s="15">
        <f t="shared" si="9"/>
        <v>0</v>
      </c>
      <c r="K32" s="15">
        <f t="shared" si="10"/>
        <v>0</v>
      </c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27"/>
      <c r="AR32" s="7">
        <f>IFERROR(IF(Tableau849131518[N° employer]="","",AR31+1),"")</f>
        <v>19</v>
      </c>
      <c r="AS32" s="7">
        <f>Juin!B32</f>
        <v>0</v>
      </c>
      <c r="AT32" s="17" t="str">
        <f t="shared" ca="1" si="11"/>
        <v/>
      </c>
      <c r="AU32" s="18" t="str">
        <f t="shared" ca="1" si="12"/>
        <v/>
      </c>
      <c r="AV32" s="19" t="str">
        <f ca="1">IFERROR(YEAR(Tableau849131518[Date de paiement])&amp;"/"&amp;TEXT(Tableau849131518[Date de paiement],"mmmm"),"")</f>
        <v/>
      </c>
      <c r="AW32" s="20" t="str">
        <f t="shared" ca="1" si="13"/>
        <v/>
      </c>
      <c r="AX32" s="19" t="str">
        <f ca="1">IFERROR(IF(OFFSET($AS32,-1,0)=$AS32,OFFSET(AX32,-1,0),INDEX(Mois_Juin_Totale,MATCH($AS32,Tableau427101416[N°],0))),"")</f>
        <v/>
      </c>
      <c r="AY32" s="21" t="str">
        <f ca="1">IFERROR(SUM(Tableau849131518[Montant Journée]*Tableau849131518[Journée travaillée]),"")</f>
        <v/>
      </c>
      <c r="AZ32" s="21">
        <f t="shared" ca="1" si="14"/>
        <v>0</v>
      </c>
      <c r="BA32" s="28"/>
      <c r="BB32" s="25">
        <f ca="1">SUM(Tableau849131518[[#This Row],[Total mensuel]],-Tableau849131518[[#This Row],[Acompte versé]],-Tableau849131518[[#This Row],[Salaire]])</f>
        <v>0</v>
      </c>
      <c r="BC32" s="51">
        <f ca="1">SUMPRODUCT(Tableau8491315[TOTAL]*(Tableau8491315[Nom employer]=AT32)*((Tableau8491315[Paiement du mois]="2018/mai")))</f>
        <v>0</v>
      </c>
      <c r="BD32" s="26">
        <f ca="1">IFERROR(SUM(Tableau849131518[[#This Row],[Restant dû]]+Tableau849131518[[#This Row],[Restant du mois dernier]]),"")</f>
        <v>0</v>
      </c>
    </row>
    <row r="33" spans="1:56" ht="20.149999999999999" customHeight="1" x14ac:dyDescent="0.35">
      <c r="A33" s="6" t="str">
        <f>IFERROR(IF(Tableau427101416[N°]="","",A32+1),"")</f>
        <v/>
      </c>
      <c r="B33" s="30"/>
      <c r="C33" s="16" t="str">
        <f t="shared" ca="1" si="4"/>
        <v/>
      </c>
      <c r="D33" s="15" t="str">
        <f t="shared" ca="1" si="5"/>
        <v/>
      </c>
      <c r="E33" s="15" t="str">
        <f ca="1">IFERROR(YEAR(Tableau427101416[[#This Row],[Date]])&amp;"/"&amp;TEXT(Tableau427101416[[#This Row],[Date]],"mmmm"),"")</f>
        <v/>
      </c>
      <c r="F33" s="100">
        <f t="shared" ca="1" si="6"/>
        <v>0</v>
      </c>
      <c r="G33" s="15">
        <f>Tableau427101416[[#This Row],[/]]+Tableau427101416[[#This Row],[X]]</f>
        <v>0</v>
      </c>
      <c r="H33" s="15">
        <f t="shared" si="7"/>
        <v>0</v>
      </c>
      <c r="I33" s="15">
        <f t="shared" si="8"/>
        <v>0</v>
      </c>
      <c r="J33" s="15">
        <f t="shared" si="9"/>
        <v>0</v>
      </c>
      <c r="K33" s="15">
        <f t="shared" si="10"/>
        <v>0</v>
      </c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27"/>
      <c r="AR33" s="7">
        <f>IFERROR(IF(Tableau849131518[N° employer]="","",AR32+1),"")</f>
        <v>20</v>
      </c>
      <c r="AS33" s="7">
        <f>Juin!B33</f>
        <v>0</v>
      </c>
      <c r="AT33" s="17" t="str">
        <f t="shared" ca="1" si="11"/>
        <v/>
      </c>
      <c r="AU33" s="18" t="str">
        <f t="shared" ca="1" si="12"/>
        <v/>
      </c>
      <c r="AV33" s="19" t="str">
        <f ca="1">IFERROR(YEAR(Tableau849131518[Date de paiement])&amp;"/"&amp;TEXT(Tableau849131518[Date de paiement],"mmmm"),"")</f>
        <v/>
      </c>
      <c r="AW33" s="20" t="str">
        <f t="shared" ca="1" si="13"/>
        <v/>
      </c>
      <c r="AX33" s="19" t="str">
        <f ca="1">IFERROR(IF(OFFSET($AS33,-1,0)=$AS33,OFFSET(AX33,-1,0),INDEX(Mois_Juin_Totale,MATCH($AS33,Tableau427101416[N°],0))),"")</f>
        <v/>
      </c>
      <c r="AY33" s="21" t="str">
        <f ca="1">IFERROR(SUM(Tableau849131518[Montant Journée]*Tableau849131518[Journée travaillée]),"")</f>
        <v/>
      </c>
      <c r="AZ33" s="21">
        <f t="shared" ca="1" si="14"/>
        <v>0</v>
      </c>
      <c r="BA33" s="28"/>
      <c r="BB33" s="25">
        <f ca="1">SUM(Tableau849131518[[#This Row],[Total mensuel]],-Tableau849131518[[#This Row],[Acompte versé]],-Tableau849131518[[#This Row],[Salaire]])</f>
        <v>0</v>
      </c>
      <c r="BC33" s="51">
        <f ca="1">SUMPRODUCT(Tableau8491315[TOTAL]*(Tableau8491315[Nom employer]=AT33)*((Tableau8491315[Paiement du mois]="2018/mai")))</f>
        <v>0</v>
      </c>
      <c r="BD33" s="26">
        <f ca="1">IFERROR(SUM(Tableau849131518[[#This Row],[Restant dû]]+Tableau849131518[[#This Row],[Restant du mois dernier]]),"")</f>
        <v>0</v>
      </c>
    </row>
    <row r="34" spans="1:56" ht="20.149999999999999" customHeight="1" x14ac:dyDescent="0.35">
      <c r="A34" s="6" t="str">
        <f>IFERROR(IF(Tableau427101416[N°]="","",A33+1),"")</f>
        <v/>
      </c>
      <c r="B34" s="30"/>
      <c r="C34" s="16" t="str">
        <f t="shared" ca="1" si="4"/>
        <v/>
      </c>
      <c r="D34" s="15" t="str">
        <f t="shared" ca="1" si="5"/>
        <v/>
      </c>
      <c r="E34" s="15" t="str">
        <f ca="1">IFERROR(YEAR(Tableau427101416[[#This Row],[Date]])&amp;"/"&amp;TEXT(Tableau427101416[[#This Row],[Date]],"mmmm"),"")</f>
        <v/>
      </c>
      <c r="F34" s="100">
        <f t="shared" ca="1" si="6"/>
        <v>0</v>
      </c>
      <c r="G34" s="15">
        <f>Tableau427101416[[#This Row],[/]]+Tableau427101416[[#This Row],[X]]</f>
        <v>0</v>
      </c>
      <c r="H34" s="15">
        <f t="shared" si="7"/>
        <v>0</v>
      </c>
      <c r="I34" s="15">
        <f t="shared" si="8"/>
        <v>0</v>
      </c>
      <c r="J34" s="15">
        <f t="shared" si="9"/>
        <v>0</v>
      </c>
      <c r="K34" s="15">
        <f t="shared" si="10"/>
        <v>0</v>
      </c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27"/>
      <c r="AR34" s="7">
        <f>IFERROR(IF(Tableau849131518[N° employer]="","",AR33+1),"")</f>
        <v>21</v>
      </c>
      <c r="AS34" s="7">
        <f>Juin!B34</f>
        <v>0</v>
      </c>
      <c r="AT34" s="17" t="str">
        <f t="shared" ca="1" si="11"/>
        <v/>
      </c>
      <c r="AU34" s="18" t="str">
        <f t="shared" ca="1" si="12"/>
        <v/>
      </c>
      <c r="AV34" s="19" t="str">
        <f ca="1">IFERROR(YEAR(Tableau849131518[Date de paiement])&amp;"/"&amp;TEXT(Tableau849131518[Date de paiement],"mmmm"),"")</f>
        <v/>
      </c>
      <c r="AW34" s="20" t="str">
        <f t="shared" ca="1" si="13"/>
        <v/>
      </c>
      <c r="AX34" s="19" t="str">
        <f ca="1">IFERROR(IF(OFFSET($AS34,-1,0)=$AS34,OFFSET(AX34,-1,0),INDEX(Mois_Juin_Totale,MATCH($AS34,Tableau427101416[N°],0))),"")</f>
        <v/>
      </c>
      <c r="AY34" s="21" t="str">
        <f ca="1">IFERROR(SUM(Tableau849131518[Montant Journée]*Tableau849131518[Journée travaillée]),"")</f>
        <v/>
      </c>
      <c r="AZ34" s="21">
        <f t="shared" ca="1" si="14"/>
        <v>0</v>
      </c>
      <c r="BA34" s="28"/>
      <c r="BB34" s="25">
        <f ca="1">SUM(Tableau849131518[[#This Row],[Total mensuel]],-Tableau849131518[[#This Row],[Acompte versé]],-Tableau849131518[[#This Row],[Salaire]])</f>
        <v>0</v>
      </c>
      <c r="BC34" s="51">
        <f ca="1">SUMPRODUCT(Tableau8491315[TOTAL]*(Tableau8491315[Nom employer]=AT34)*((Tableau8491315[Paiement du mois]="2018/mai")))</f>
        <v>0</v>
      </c>
      <c r="BD34" s="26">
        <f ca="1">IFERROR(SUM(Tableau849131518[[#This Row],[Restant dû]]+Tableau849131518[[#This Row],[Restant du mois dernier]]),"")</f>
        <v>0</v>
      </c>
    </row>
    <row r="35" spans="1:56" ht="20.149999999999999" customHeight="1" x14ac:dyDescent="0.35">
      <c r="A35" s="6" t="str">
        <f>IFERROR(IF(Tableau427101416[N°]="","",A34+1),"")</f>
        <v/>
      </c>
      <c r="B35" s="30"/>
      <c r="C35" s="16" t="str">
        <f t="shared" ca="1" si="4"/>
        <v/>
      </c>
      <c r="D35" s="15" t="str">
        <f t="shared" ca="1" si="5"/>
        <v/>
      </c>
      <c r="E35" s="15" t="str">
        <f ca="1">IFERROR(YEAR(Tableau427101416[[#This Row],[Date]])&amp;"/"&amp;TEXT(Tableau427101416[[#This Row],[Date]],"mmmm"),"")</f>
        <v/>
      </c>
      <c r="F35" s="100">
        <f t="shared" ca="1" si="6"/>
        <v>0</v>
      </c>
      <c r="G35" s="15">
        <f>Tableau427101416[[#This Row],[/]]+Tableau427101416[[#This Row],[X]]</f>
        <v>0</v>
      </c>
      <c r="H35" s="15">
        <f t="shared" si="7"/>
        <v>0</v>
      </c>
      <c r="I35" s="15">
        <f t="shared" si="8"/>
        <v>0</v>
      </c>
      <c r="J35" s="15">
        <f t="shared" si="9"/>
        <v>0</v>
      </c>
      <c r="K35" s="15">
        <f t="shared" si="10"/>
        <v>0</v>
      </c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27"/>
      <c r="AR35" s="7">
        <f>IFERROR(IF(Tableau849131518[N° employer]="","",AR34+1),"")</f>
        <v>22</v>
      </c>
      <c r="AS35" s="7">
        <f>Juin!B35</f>
        <v>0</v>
      </c>
      <c r="AT35" s="17" t="str">
        <f t="shared" ca="1" si="11"/>
        <v/>
      </c>
      <c r="AU35" s="18" t="str">
        <f t="shared" ca="1" si="12"/>
        <v/>
      </c>
      <c r="AV35" s="19" t="str">
        <f ca="1">IFERROR(YEAR(Tableau849131518[Date de paiement])&amp;"/"&amp;TEXT(Tableau849131518[Date de paiement],"mmmm"),"")</f>
        <v/>
      </c>
      <c r="AW35" s="20" t="str">
        <f t="shared" ca="1" si="13"/>
        <v/>
      </c>
      <c r="AX35" s="19" t="str">
        <f ca="1">IFERROR(IF(OFFSET($AS35,-1,0)=$AS35,OFFSET(AX35,-1,0),INDEX(Mois_Juin_Totale,MATCH($AS35,Tableau427101416[N°],0))),"")</f>
        <v/>
      </c>
      <c r="AY35" s="21" t="str">
        <f ca="1">IFERROR(SUM(Tableau849131518[Montant Journée]*Tableau849131518[Journée travaillée]),"")</f>
        <v/>
      </c>
      <c r="AZ35" s="21">
        <f t="shared" ca="1" si="14"/>
        <v>0</v>
      </c>
      <c r="BA35" s="28"/>
      <c r="BB35" s="25">
        <f ca="1">SUM(Tableau849131518[[#This Row],[Total mensuel]],-Tableau849131518[[#This Row],[Acompte versé]],-Tableau849131518[[#This Row],[Salaire]])</f>
        <v>0</v>
      </c>
      <c r="BC35" s="51">
        <f ca="1">SUMPRODUCT(Tableau8491315[TOTAL]*(Tableau8491315[Nom employer]=AT35)*((Tableau8491315[Paiement du mois]="2018/mai")))</f>
        <v>0</v>
      </c>
      <c r="BD35" s="26">
        <f ca="1">IFERROR(SUM(Tableau849131518[[#This Row],[Restant dû]]+Tableau849131518[[#This Row],[Restant du mois dernier]]),"")</f>
        <v>0</v>
      </c>
    </row>
    <row r="36" spans="1:56" ht="20.149999999999999" customHeight="1" x14ac:dyDescent="0.35">
      <c r="A36" s="6" t="str">
        <f>IFERROR(IF(Tableau427101416[N°]="","",A35+1),"")</f>
        <v/>
      </c>
      <c r="B36" s="30"/>
      <c r="C36" s="16" t="str">
        <f t="shared" ca="1" si="4"/>
        <v/>
      </c>
      <c r="D36" s="15" t="str">
        <f t="shared" ca="1" si="5"/>
        <v/>
      </c>
      <c r="E36" s="15" t="str">
        <f ca="1">IFERROR(YEAR(Tableau427101416[[#This Row],[Date]])&amp;"/"&amp;TEXT(Tableau427101416[[#This Row],[Date]],"mmmm"),"")</f>
        <v/>
      </c>
      <c r="F36" s="100">
        <f t="shared" ca="1" si="6"/>
        <v>0</v>
      </c>
      <c r="G36" s="15">
        <f>Tableau427101416[[#This Row],[/]]+Tableau427101416[[#This Row],[X]]</f>
        <v>0</v>
      </c>
      <c r="H36" s="15">
        <f t="shared" si="7"/>
        <v>0</v>
      </c>
      <c r="I36" s="15">
        <f t="shared" si="8"/>
        <v>0</v>
      </c>
      <c r="J36" s="15">
        <f t="shared" si="9"/>
        <v>0</v>
      </c>
      <c r="K36" s="15">
        <f t="shared" si="10"/>
        <v>0</v>
      </c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27"/>
      <c r="AR36" s="7">
        <f>IFERROR(IF(Tableau849131518[N° employer]="","",AR35+1),"")</f>
        <v>23</v>
      </c>
      <c r="AS36" s="7">
        <f>Juin!B36</f>
        <v>0</v>
      </c>
      <c r="AT36" s="17" t="str">
        <f t="shared" ca="1" si="11"/>
        <v/>
      </c>
      <c r="AU36" s="18" t="str">
        <f t="shared" ca="1" si="12"/>
        <v/>
      </c>
      <c r="AV36" s="19" t="str">
        <f ca="1">IFERROR(YEAR(Tableau849131518[Date de paiement])&amp;"/"&amp;TEXT(Tableau849131518[Date de paiement],"mmmm"),"")</f>
        <v/>
      </c>
      <c r="AW36" s="20" t="str">
        <f t="shared" ca="1" si="13"/>
        <v/>
      </c>
      <c r="AX36" s="19" t="str">
        <f ca="1">IFERROR(IF(OFFSET($AS36,-1,0)=$AS36,OFFSET(AX36,-1,0),INDEX(Mois_Juin_Totale,MATCH($AS36,Tableau427101416[N°],0))),"")</f>
        <v/>
      </c>
      <c r="AY36" s="21" t="str">
        <f ca="1">IFERROR(SUM(Tableau849131518[Montant Journée]*Tableau849131518[Journée travaillée]),"")</f>
        <v/>
      </c>
      <c r="AZ36" s="21">
        <f t="shared" ca="1" si="14"/>
        <v>0</v>
      </c>
      <c r="BA36" s="28"/>
      <c r="BB36" s="25">
        <f ca="1">SUM(Tableau849131518[[#This Row],[Total mensuel]],-Tableau849131518[[#This Row],[Acompte versé]],-Tableau849131518[[#This Row],[Salaire]])</f>
        <v>0</v>
      </c>
      <c r="BC36" s="51">
        <f ca="1">SUMPRODUCT(Tableau8491315[TOTAL]*(Tableau8491315[Nom employer]=AT36)*((Tableau8491315[Paiement du mois]="2018/mai")))</f>
        <v>0</v>
      </c>
      <c r="BD36" s="26">
        <f ca="1">IFERROR(SUM(Tableau849131518[[#This Row],[Restant dû]]+Tableau849131518[[#This Row],[Restant du mois dernier]]),"")</f>
        <v>0</v>
      </c>
    </row>
    <row r="37" spans="1:56" ht="20.149999999999999" customHeight="1" x14ac:dyDescent="0.35">
      <c r="A37" s="6" t="str">
        <f>IFERROR(IF(Tableau427101416[N°]="","",A36+1),"")</f>
        <v/>
      </c>
      <c r="B37" s="30"/>
      <c r="C37" s="16" t="str">
        <f t="shared" ca="1" si="4"/>
        <v/>
      </c>
      <c r="D37" s="15" t="str">
        <f t="shared" ca="1" si="5"/>
        <v/>
      </c>
      <c r="E37" s="15" t="str">
        <f ca="1">IFERROR(YEAR(Tableau427101416[[#This Row],[Date]])&amp;"/"&amp;TEXT(Tableau427101416[[#This Row],[Date]],"mmmm"),"")</f>
        <v/>
      </c>
      <c r="F37" s="100">
        <f t="shared" ca="1" si="6"/>
        <v>0</v>
      </c>
      <c r="G37" s="15">
        <f>Tableau427101416[[#This Row],[/]]+Tableau427101416[[#This Row],[X]]</f>
        <v>0</v>
      </c>
      <c r="H37" s="15">
        <f t="shared" si="7"/>
        <v>0</v>
      </c>
      <c r="I37" s="15">
        <f t="shared" si="8"/>
        <v>0</v>
      </c>
      <c r="J37" s="15">
        <f t="shared" si="9"/>
        <v>0</v>
      </c>
      <c r="K37" s="15">
        <f t="shared" si="10"/>
        <v>0</v>
      </c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27"/>
      <c r="AR37" s="7">
        <f>IFERROR(IF(Tableau849131518[N° employer]="","",AR36+1),"")</f>
        <v>24</v>
      </c>
      <c r="AS37" s="7">
        <f>Juin!B37</f>
        <v>0</v>
      </c>
      <c r="AT37" s="17" t="str">
        <f t="shared" ca="1" si="11"/>
        <v/>
      </c>
      <c r="AU37" s="18" t="str">
        <f t="shared" ca="1" si="12"/>
        <v/>
      </c>
      <c r="AV37" s="19" t="str">
        <f ca="1">IFERROR(YEAR(Tableau849131518[Date de paiement])&amp;"/"&amp;TEXT(Tableau849131518[Date de paiement],"mmmm"),"")</f>
        <v/>
      </c>
      <c r="AW37" s="20" t="str">
        <f t="shared" ca="1" si="13"/>
        <v/>
      </c>
      <c r="AX37" s="19" t="str">
        <f ca="1">IFERROR(IF(OFFSET($AS37,-1,0)=$AS37,OFFSET(AX37,-1,0),INDEX(Mois_Juin_Totale,MATCH($AS37,Tableau427101416[N°],0))),"")</f>
        <v/>
      </c>
      <c r="AY37" s="21" t="str">
        <f ca="1">IFERROR(SUM(Tableau849131518[Montant Journée]*Tableau849131518[Journée travaillée]),"")</f>
        <v/>
      </c>
      <c r="AZ37" s="21">
        <f t="shared" ca="1" si="14"/>
        <v>0</v>
      </c>
      <c r="BA37" s="28"/>
      <c r="BB37" s="25">
        <f ca="1">SUM(Tableau849131518[[#This Row],[Total mensuel]],-Tableau849131518[[#This Row],[Acompte versé]],-Tableau849131518[[#This Row],[Salaire]])</f>
        <v>0</v>
      </c>
      <c r="BC37" s="51">
        <f ca="1">SUMPRODUCT(Tableau8491315[TOTAL]*(Tableau8491315[Nom employer]=AT37)*((Tableau8491315[Paiement du mois]="2018/mai")))</f>
        <v>0</v>
      </c>
      <c r="BD37" s="26">
        <f ca="1">IFERROR(SUM(Tableau849131518[[#This Row],[Restant dû]]+Tableau849131518[[#This Row],[Restant du mois dernier]]),"")</f>
        <v>0</v>
      </c>
    </row>
    <row r="38" spans="1:56" ht="20.149999999999999" customHeight="1" x14ac:dyDescent="0.35">
      <c r="A38" s="6" t="str">
        <f>IFERROR(IF(Tableau427101416[N°]="","",A37+1),"")</f>
        <v/>
      </c>
      <c r="B38" s="30"/>
      <c r="C38" s="16" t="str">
        <f t="shared" ca="1" si="4"/>
        <v/>
      </c>
      <c r="D38" s="15" t="str">
        <f t="shared" ca="1" si="5"/>
        <v/>
      </c>
      <c r="E38" s="15" t="str">
        <f ca="1">IFERROR(YEAR(Tableau427101416[[#This Row],[Date]])&amp;"/"&amp;TEXT(Tableau427101416[[#This Row],[Date]],"mmmm"),"")</f>
        <v/>
      </c>
      <c r="F38" s="100">
        <f t="shared" ca="1" si="6"/>
        <v>0</v>
      </c>
      <c r="G38" s="15">
        <f>Tableau427101416[[#This Row],[/]]+Tableau427101416[[#This Row],[X]]</f>
        <v>0</v>
      </c>
      <c r="H38" s="15">
        <f t="shared" si="7"/>
        <v>0</v>
      </c>
      <c r="I38" s="15">
        <f t="shared" si="8"/>
        <v>0</v>
      </c>
      <c r="J38" s="15">
        <f t="shared" si="9"/>
        <v>0</v>
      </c>
      <c r="K38" s="15">
        <f t="shared" si="10"/>
        <v>0</v>
      </c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27"/>
      <c r="AR38" s="7">
        <f>IFERROR(IF(Tableau849131518[N° employer]="","",AR37+1),"")</f>
        <v>25</v>
      </c>
      <c r="AS38" s="7">
        <f>Juin!B38</f>
        <v>0</v>
      </c>
      <c r="AT38" s="17" t="str">
        <f t="shared" ca="1" si="11"/>
        <v/>
      </c>
      <c r="AU38" s="18" t="str">
        <f t="shared" ca="1" si="12"/>
        <v/>
      </c>
      <c r="AV38" s="19" t="str">
        <f ca="1">IFERROR(YEAR(Tableau849131518[Date de paiement])&amp;"/"&amp;TEXT(Tableau849131518[Date de paiement],"mmmm"),"")</f>
        <v/>
      </c>
      <c r="AW38" s="20" t="str">
        <f t="shared" ca="1" si="13"/>
        <v/>
      </c>
      <c r="AX38" s="19" t="str">
        <f ca="1">IFERROR(IF(OFFSET($AS38,-1,0)=$AS38,OFFSET(AX38,-1,0),INDEX(Mois_Juin_Totale,MATCH($AS38,Tableau427101416[N°],0))),"")</f>
        <v/>
      </c>
      <c r="AY38" s="21" t="str">
        <f ca="1">IFERROR(SUM(Tableau849131518[Montant Journée]*Tableau849131518[Journée travaillée]),"")</f>
        <v/>
      </c>
      <c r="AZ38" s="21">
        <f t="shared" ca="1" si="14"/>
        <v>0</v>
      </c>
      <c r="BA38" s="28"/>
      <c r="BB38" s="25">
        <f ca="1">SUM(Tableau849131518[[#This Row],[Total mensuel]],-Tableau849131518[[#This Row],[Acompte versé]],-Tableau849131518[[#This Row],[Salaire]])</f>
        <v>0</v>
      </c>
      <c r="BC38" s="51">
        <f ca="1">SUMPRODUCT(Tableau8491315[TOTAL]*(Tableau8491315[Nom employer]=AT38)*((Tableau8491315[Paiement du mois]="2018/mai")))</f>
        <v>0</v>
      </c>
      <c r="BD38" s="26">
        <f ca="1">IFERROR(SUM(Tableau849131518[[#This Row],[Restant dû]]+Tableau849131518[[#This Row],[Restant du mois dernier]]),"")</f>
        <v>0</v>
      </c>
    </row>
    <row r="39" spans="1:56" ht="20.149999999999999" customHeight="1" x14ac:dyDescent="0.35">
      <c r="A39" s="6" t="str">
        <f>IFERROR(IF(Tableau427101416[N°]="","",A38+1),"")</f>
        <v/>
      </c>
      <c r="B39" s="30"/>
      <c r="C39" s="16" t="str">
        <f t="shared" ca="1" si="4"/>
        <v/>
      </c>
      <c r="D39" s="15" t="str">
        <f t="shared" ca="1" si="5"/>
        <v/>
      </c>
      <c r="E39" s="15" t="str">
        <f ca="1">IFERROR(YEAR(Tableau427101416[[#This Row],[Date]])&amp;"/"&amp;TEXT(Tableau427101416[[#This Row],[Date]],"mmmm"),"")</f>
        <v/>
      </c>
      <c r="F39" s="100">
        <f t="shared" ca="1" si="6"/>
        <v>0</v>
      </c>
      <c r="G39" s="15">
        <f>Tableau427101416[[#This Row],[/]]+Tableau427101416[[#This Row],[X]]</f>
        <v>0</v>
      </c>
      <c r="H39" s="15">
        <f t="shared" si="7"/>
        <v>0</v>
      </c>
      <c r="I39" s="15">
        <f t="shared" si="8"/>
        <v>0</v>
      </c>
      <c r="J39" s="15">
        <f t="shared" si="9"/>
        <v>0</v>
      </c>
      <c r="K39" s="15">
        <f t="shared" si="10"/>
        <v>0</v>
      </c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27"/>
      <c r="AR39" s="7">
        <f>IFERROR(IF(Tableau849131518[N° employer]="","",AR38+1),"")</f>
        <v>26</v>
      </c>
      <c r="AS39" s="7">
        <f>Juin!B39</f>
        <v>0</v>
      </c>
      <c r="AT39" s="17" t="str">
        <f t="shared" ca="1" si="11"/>
        <v/>
      </c>
      <c r="AU39" s="18" t="str">
        <f t="shared" ca="1" si="12"/>
        <v/>
      </c>
      <c r="AV39" s="19" t="str">
        <f ca="1">IFERROR(YEAR(Tableau849131518[Date de paiement])&amp;"/"&amp;TEXT(Tableau849131518[Date de paiement],"mmmm"),"")</f>
        <v/>
      </c>
      <c r="AW39" s="20" t="str">
        <f t="shared" ca="1" si="13"/>
        <v/>
      </c>
      <c r="AX39" s="19" t="str">
        <f ca="1">IFERROR(IF(OFFSET($AS39,-1,0)=$AS39,OFFSET(AX39,-1,0),INDEX(Mois_Juin_Totale,MATCH($AS39,Tableau427101416[N°],0))),"")</f>
        <v/>
      </c>
      <c r="AY39" s="21" t="str">
        <f ca="1">IFERROR(SUM(Tableau849131518[Montant Journée]*Tableau849131518[Journée travaillée]),"")</f>
        <v/>
      </c>
      <c r="AZ39" s="21">
        <f t="shared" ca="1" si="14"/>
        <v>0</v>
      </c>
      <c r="BA39" s="28"/>
      <c r="BB39" s="25">
        <f ca="1">SUM(Tableau849131518[[#This Row],[Total mensuel]],-Tableau849131518[[#This Row],[Acompte versé]],-Tableau849131518[[#This Row],[Salaire]])</f>
        <v>0</v>
      </c>
      <c r="BC39" s="51">
        <f ca="1">SUMPRODUCT(Tableau8491315[TOTAL]*(Tableau8491315[Nom employer]=AT39)*((Tableau8491315[Paiement du mois]="2018/mai")))</f>
        <v>0</v>
      </c>
      <c r="BD39" s="26">
        <f ca="1">IFERROR(SUM(Tableau849131518[[#This Row],[Restant dû]]+Tableau849131518[[#This Row],[Restant du mois dernier]]),"")</f>
        <v>0</v>
      </c>
    </row>
    <row r="40" spans="1:56" ht="20.149999999999999" customHeight="1" x14ac:dyDescent="0.35">
      <c r="A40" s="6" t="str">
        <f>IFERROR(IF(Tableau427101416[N°]="","",A39+1),"")</f>
        <v/>
      </c>
      <c r="B40" s="30"/>
      <c r="C40" s="16" t="str">
        <f t="shared" ca="1" si="4"/>
        <v/>
      </c>
      <c r="D40" s="15" t="str">
        <f t="shared" ca="1" si="5"/>
        <v/>
      </c>
      <c r="E40" s="15" t="str">
        <f ca="1">IFERROR(YEAR(Tableau427101416[[#This Row],[Date]])&amp;"/"&amp;TEXT(Tableau427101416[[#This Row],[Date]],"mmmm"),"")</f>
        <v/>
      </c>
      <c r="F40" s="100">
        <f t="shared" ca="1" si="6"/>
        <v>0</v>
      </c>
      <c r="G40" s="15">
        <f>Tableau427101416[[#This Row],[/]]+Tableau427101416[[#This Row],[X]]</f>
        <v>0</v>
      </c>
      <c r="H40" s="15">
        <f t="shared" si="7"/>
        <v>0</v>
      </c>
      <c r="I40" s="15">
        <f t="shared" si="8"/>
        <v>0</v>
      </c>
      <c r="J40" s="15">
        <f t="shared" si="9"/>
        <v>0</v>
      </c>
      <c r="K40" s="15">
        <f t="shared" si="10"/>
        <v>0</v>
      </c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27"/>
      <c r="AR40" s="7">
        <f>IFERROR(IF(Tableau849131518[N° employer]="","",AR39+1),"")</f>
        <v>27</v>
      </c>
      <c r="AS40" s="7">
        <f>Juin!B40</f>
        <v>0</v>
      </c>
      <c r="AT40" s="17" t="str">
        <f t="shared" ca="1" si="11"/>
        <v/>
      </c>
      <c r="AU40" s="18" t="str">
        <f t="shared" ca="1" si="12"/>
        <v/>
      </c>
      <c r="AV40" s="19" t="str">
        <f ca="1">IFERROR(YEAR(Tableau849131518[Date de paiement])&amp;"/"&amp;TEXT(Tableau849131518[Date de paiement],"mmmm"),"")</f>
        <v/>
      </c>
      <c r="AW40" s="20" t="str">
        <f t="shared" ca="1" si="13"/>
        <v/>
      </c>
      <c r="AX40" s="19" t="str">
        <f ca="1">IFERROR(IF(OFFSET($AS40,-1,0)=$AS40,OFFSET(AX40,-1,0),INDEX(Mois_Juin_Totale,MATCH($AS40,Tableau427101416[N°],0))),"")</f>
        <v/>
      </c>
      <c r="AY40" s="21" t="str">
        <f ca="1">IFERROR(SUM(Tableau849131518[Montant Journée]*Tableau849131518[Journée travaillée]),"")</f>
        <v/>
      </c>
      <c r="AZ40" s="21">
        <f t="shared" ca="1" si="14"/>
        <v>0</v>
      </c>
      <c r="BA40" s="28"/>
      <c r="BB40" s="25">
        <f ca="1">SUM(Tableau849131518[[#This Row],[Total mensuel]],-Tableau849131518[[#This Row],[Acompte versé]],-Tableau849131518[[#This Row],[Salaire]])</f>
        <v>0</v>
      </c>
      <c r="BC40" s="51">
        <f ca="1">SUMPRODUCT(Tableau8491315[TOTAL]*(Tableau8491315[Nom employer]=AT40)*((Tableau8491315[Paiement du mois]="2018/mai")))</f>
        <v>0</v>
      </c>
      <c r="BD40" s="26">
        <f ca="1">IFERROR(SUM(Tableau849131518[[#This Row],[Restant dû]]+Tableau849131518[[#This Row],[Restant du mois dernier]]),"")</f>
        <v>0</v>
      </c>
    </row>
    <row r="41" spans="1:56" ht="20.149999999999999" customHeight="1" x14ac:dyDescent="0.35">
      <c r="A41" s="6" t="str">
        <f>IFERROR(IF(Tableau427101416[N°]="","",A40+1),"")</f>
        <v/>
      </c>
      <c r="B41" s="30"/>
      <c r="C41" s="16" t="str">
        <f t="shared" ca="1" si="4"/>
        <v/>
      </c>
      <c r="D41" s="15" t="str">
        <f t="shared" ca="1" si="5"/>
        <v/>
      </c>
      <c r="E41" s="15" t="str">
        <f ca="1">IFERROR(YEAR(Tableau427101416[[#This Row],[Date]])&amp;"/"&amp;TEXT(Tableau427101416[[#This Row],[Date]],"mmmm"),"")</f>
        <v/>
      </c>
      <c r="F41" s="100">
        <f t="shared" ca="1" si="6"/>
        <v>0</v>
      </c>
      <c r="G41" s="15">
        <f>Tableau427101416[[#This Row],[/]]+Tableau427101416[[#This Row],[X]]</f>
        <v>0</v>
      </c>
      <c r="H41" s="15">
        <f t="shared" si="7"/>
        <v>0</v>
      </c>
      <c r="I41" s="15">
        <f t="shared" si="8"/>
        <v>0</v>
      </c>
      <c r="J41" s="15">
        <f t="shared" si="9"/>
        <v>0</v>
      </c>
      <c r="K41" s="15">
        <f t="shared" si="10"/>
        <v>0</v>
      </c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27"/>
      <c r="AR41" s="7">
        <f>IFERROR(IF(Tableau849131518[N° employer]="","",AR40+1),"")</f>
        <v>28</v>
      </c>
      <c r="AS41" s="7">
        <f>Juin!B41</f>
        <v>0</v>
      </c>
      <c r="AT41" s="17" t="str">
        <f t="shared" ca="1" si="11"/>
        <v/>
      </c>
      <c r="AU41" s="18" t="str">
        <f t="shared" ca="1" si="12"/>
        <v/>
      </c>
      <c r="AV41" s="19" t="str">
        <f ca="1">IFERROR(YEAR(Tableau849131518[Date de paiement])&amp;"/"&amp;TEXT(Tableau849131518[Date de paiement],"mmmm"),"")</f>
        <v/>
      </c>
      <c r="AW41" s="20" t="str">
        <f t="shared" ca="1" si="13"/>
        <v/>
      </c>
      <c r="AX41" s="19" t="str">
        <f ca="1">IFERROR(IF(OFFSET($AS41,-1,0)=$AS41,OFFSET(AX41,-1,0),INDEX(Mois_Juin_Totale,MATCH($AS41,Tableau427101416[N°],0))),"")</f>
        <v/>
      </c>
      <c r="AY41" s="21" t="str">
        <f ca="1">IFERROR(SUM(Tableau849131518[Montant Journée]*Tableau849131518[Journée travaillée]),"")</f>
        <v/>
      </c>
      <c r="AZ41" s="21">
        <f t="shared" ca="1" si="14"/>
        <v>0</v>
      </c>
      <c r="BA41" s="28"/>
      <c r="BB41" s="25">
        <f ca="1">SUM(Tableau849131518[[#This Row],[Total mensuel]],-Tableau849131518[[#This Row],[Acompte versé]],-Tableau849131518[[#This Row],[Salaire]])</f>
        <v>0</v>
      </c>
      <c r="BC41" s="51">
        <f ca="1">SUMPRODUCT(Tableau8491315[TOTAL]*(Tableau8491315[Nom employer]=AT41)*((Tableau8491315[Paiement du mois]="2018/mai")))</f>
        <v>0</v>
      </c>
      <c r="BD41" s="26">
        <f ca="1">IFERROR(SUM(Tableau849131518[[#This Row],[Restant dû]]+Tableau849131518[[#This Row],[Restant du mois dernier]]),"")</f>
        <v>0</v>
      </c>
    </row>
    <row r="42" spans="1:56" ht="20.149999999999999" customHeight="1" x14ac:dyDescent="0.35">
      <c r="A42" s="6" t="str">
        <f>IFERROR(IF(Tableau427101416[N°]="","",A41+1),"")</f>
        <v/>
      </c>
      <c r="B42" s="30"/>
      <c r="C42" s="16" t="str">
        <f t="shared" ca="1" si="4"/>
        <v/>
      </c>
      <c r="D42" s="15" t="str">
        <f t="shared" ca="1" si="5"/>
        <v/>
      </c>
      <c r="E42" s="15" t="str">
        <f ca="1">IFERROR(YEAR(Tableau427101416[[#This Row],[Date]])&amp;"/"&amp;TEXT(Tableau427101416[[#This Row],[Date]],"mmmm"),"")</f>
        <v/>
      </c>
      <c r="F42" s="100">
        <f t="shared" ca="1" si="6"/>
        <v>0</v>
      </c>
      <c r="G42" s="15">
        <f>Tableau427101416[[#This Row],[/]]+Tableau427101416[[#This Row],[X]]</f>
        <v>0</v>
      </c>
      <c r="H42" s="15">
        <f t="shared" si="7"/>
        <v>0</v>
      </c>
      <c r="I42" s="15">
        <f t="shared" si="8"/>
        <v>0</v>
      </c>
      <c r="J42" s="15">
        <f t="shared" si="9"/>
        <v>0</v>
      </c>
      <c r="K42" s="15">
        <f t="shared" si="10"/>
        <v>0</v>
      </c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27"/>
      <c r="AR42" s="7">
        <f>IFERROR(IF(Tableau849131518[N° employer]="","",AR41+1),"")</f>
        <v>29</v>
      </c>
      <c r="AS42" s="7">
        <f>Juin!B42</f>
        <v>0</v>
      </c>
      <c r="AT42" s="17" t="str">
        <f t="shared" ca="1" si="11"/>
        <v/>
      </c>
      <c r="AU42" s="18" t="str">
        <f t="shared" ca="1" si="12"/>
        <v/>
      </c>
      <c r="AV42" s="19" t="str">
        <f ca="1">IFERROR(YEAR(Tableau849131518[Date de paiement])&amp;"/"&amp;TEXT(Tableau849131518[Date de paiement],"mmmm"),"")</f>
        <v/>
      </c>
      <c r="AW42" s="20" t="str">
        <f t="shared" ca="1" si="13"/>
        <v/>
      </c>
      <c r="AX42" s="19" t="str">
        <f ca="1">IFERROR(IF(OFFSET($AS42,-1,0)=$AS42,OFFSET(AX42,-1,0),INDEX(Mois_Juin_Totale,MATCH($AS42,Tableau427101416[N°],0))),"")</f>
        <v/>
      </c>
      <c r="AY42" s="21" t="str">
        <f ca="1">IFERROR(SUM(Tableau849131518[Montant Journée]*Tableau849131518[Journée travaillée]),"")</f>
        <v/>
      </c>
      <c r="AZ42" s="21">
        <f t="shared" ca="1" si="14"/>
        <v>0</v>
      </c>
      <c r="BA42" s="28"/>
      <c r="BB42" s="25">
        <f ca="1">SUM(Tableau849131518[[#This Row],[Total mensuel]],-Tableau849131518[[#This Row],[Acompte versé]],-Tableau849131518[[#This Row],[Salaire]])</f>
        <v>0</v>
      </c>
      <c r="BC42" s="51">
        <f ca="1">SUMPRODUCT(Tableau8491315[TOTAL]*(Tableau8491315[Nom employer]=AT42)*((Tableau8491315[Paiement du mois]="2018/mai")))</f>
        <v>0</v>
      </c>
      <c r="BD42" s="26">
        <f ca="1">IFERROR(SUM(Tableau849131518[[#This Row],[Restant dû]]+Tableau849131518[[#This Row],[Restant du mois dernier]]),"")</f>
        <v>0</v>
      </c>
    </row>
    <row r="43" spans="1:56" ht="20.149999999999999" customHeight="1" x14ac:dyDescent="0.35">
      <c r="A43" s="6" t="str">
        <f>IFERROR(IF(Tableau427101416[N°]="","",A42+1),"")</f>
        <v/>
      </c>
      <c r="B43" s="30"/>
      <c r="C43" s="16" t="str">
        <f t="shared" ca="1" si="4"/>
        <v/>
      </c>
      <c r="D43" s="15" t="str">
        <f t="shared" ca="1" si="5"/>
        <v/>
      </c>
      <c r="E43" s="15" t="str">
        <f ca="1">IFERROR(YEAR(Tableau427101416[[#This Row],[Date]])&amp;"/"&amp;TEXT(Tableau427101416[[#This Row],[Date]],"mmmm"),"")</f>
        <v/>
      </c>
      <c r="F43" s="100">
        <f t="shared" ca="1" si="6"/>
        <v>0</v>
      </c>
      <c r="G43" s="15">
        <f>Tableau427101416[[#This Row],[/]]+Tableau427101416[[#This Row],[X]]</f>
        <v>0</v>
      </c>
      <c r="H43" s="15">
        <f t="shared" si="7"/>
        <v>0</v>
      </c>
      <c r="I43" s="15">
        <f t="shared" si="8"/>
        <v>0</v>
      </c>
      <c r="J43" s="15">
        <f t="shared" si="9"/>
        <v>0</v>
      </c>
      <c r="K43" s="15">
        <f t="shared" si="10"/>
        <v>0</v>
      </c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27"/>
      <c r="AR43" s="7">
        <f>IFERROR(IF(Tableau849131518[N° employer]="","",AR42+1),"")</f>
        <v>30</v>
      </c>
      <c r="AS43" s="7">
        <f>Juin!B43</f>
        <v>0</v>
      </c>
      <c r="AT43" s="17" t="str">
        <f t="shared" ca="1" si="11"/>
        <v/>
      </c>
      <c r="AU43" s="18" t="str">
        <f t="shared" ca="1" si="12"/>
        <v/>
      </c>
      <c r="AV43" s="19" t="str">
        <f ca="1">IFERROR(YEAR(Tableau849131518[Date de paiement])&amp;"/"&amp;TEXT(Tableau849131518[Date de paiement],"mmmm"),"")</f>
        <v/>
      </c>
      <c r="AW43" s="20" t="str">
        <f t="shared" ca="1" si="13"/>
        <v/>
      </c>
      <c r="AX43" s="19" t="str">
        <f ca="1">IFERROR(IF(OFFSET($AS43,-1,0)=$AS43,OFFSET(AX43,-1,0),INDEX(Mois_Juin_Totale,MATCH($AS43,Tableau427101416[N°],0))),"")</f>
        <v/>
      </c>
      <c r="AY43" s="21" t="str">
        <f ca="1">IFERROR(SUM(Tableau849131518[Montant Journée]*Tableau849131518[Journée travaillée]),"")</f>
        <v/>
      </c>
      <c r="AZ43" s="21">
        <f t="shared" ca="1" si="14"/>
        <v>0</v>
      </c>
      <c r="BA43" s="28"/>
      <c r="BB43" s="25">
        <f ca="1">SUM(Tableau849131518[[#This Row],[Total mensuel]],-Tableau849131518[[#This Row],[Acompte versé]],-Tableau849131518[[#This Row],[Salaire]])</f>
        <v>0</v>
      </c>
      <c r="BC43" s="51">
        <f ca="1">SUMPRODUCT(Tableau8491315[TOTAL]*(Tableau8491315[Nom employer]=AT43)*((Tableau8491315[Paiement du mois]="2018/mai")))</f>
        <v>0</v>
      </c>
      <c r="BD43" s="26">
        <f ca="1">IFERROR(SUM(Tableau849131518[[#This Row],[Restant dû]]+Tableau849131518[[#This Row],[Restant du mois dernier]]),"")</f>
        <v>0</v>
      </c>
    </row>
  </sheetData>
  <sheetProtection algorithmName="SHA-512" hashValue="G4ry+ewRf5AnsPmjBHaVZlMJzzUecK0aqKB7UYWmHdCak2LK4GIC6VWH1RElfywdnHCLPvobVUqkSEfqp3XvBw==" saltValue="TFvsqO1XtIWiC/aFi72mKw==" spinCount="100000" sheet="1" objects="1" scenarios="1"/>
  <protectedRanges>
    <protectedRange password="CC29" sqref="C14:C15" name="janvier_4"/>
    <protectedRange password="CC29" sqref="D14:D15" name="janvier_1_2"/>
    <protectedRange password="CC29" sqref="F14:F43" name="janvier_2_2"/>
  </protectedRanges>
  <mergeCells count="2">
    <mergeCell ref="L9:AP10"/>
    <mergeCell ref="K8:K10"/>
  </mergeCells>
  <conditionalFormatting sqref="L7:AP8">
    <cfRule type="cellIs" dxfId="285" priority="7" operator="equal">
      <formula>$A$8</formula>
    </cfRule>
  </conditionalFormatting>
  <conditionalFormatting sqref="L12:AP13">
    <cfRule type="cellIs" dxfId="284" priority="6" operator="equal">
      <formula>$A$8</formula>
    </cfRule>
  </conditionalFormatting>
  <conditionalFormatting sqref="L14:AP43">
    <cfRule type="cellIs" dxfId="283" priority="2" operator="equal">
      <formula>"INT"</formula>
    </cfRule>
    <cfRule type="cellIs" dxfId="282" priority="3" operator="equal">
      <formula>"X"</formula>
    </cfRule>
    <cfRule type="cellIs" dxfId="281" priority="4" operator="equal">
      <formula>"/"</formula>
    </cfRule>
    <cfRule type="cellIs" dxfId="280" priority="5" operator="equal">
      <formula>"ABS"</formula>
    </cfRule>
  </conditionalFormatting>
  <conditionalFormatting sqref="BD14:BD43">
    <cfRule type="cellIs" dxfId="279" priority="1" operator="lessThan">
      <formula>0</formula>
    </cfRule>
  </conditionalFormatting>
  <conditionalFormatting sqref="L13:AP43">
    <cfRule type="expression" dxfId="278" priority="8">
      <formula>OR(WEEKDAY(L$13,3)=5,WEEKDAY(L$13,3)=6)</formula>
    </cfRule>
  </conditionalFormatting>
  <dataValidations count="3">
    <dataValidation type="list" allowBlank="1" showInputMessage="1" showErrorMessage="1" sqref="L14:AP43" xr:uid="{00000000-0002-0000-0100-000003000000}">
      <formula1>"X,/,ABS,INT"</formula1>
    </dataValidation>
    <dataValidation type="list" allowBlank="1" showInputMessage="1" showErrorMessage="1" sqref="B14:B43" xr:uid="{00000000-0002-0000-0100-000002000000}">
      <formula1>config_Colonne_N_</formula1>
    </dataValidation>
    <dataValidation allowBlank="1" showInputMessage="1" sqref="C14:C43" xr:uid="{00000000-0002-0000-0100-000001000000}"/>
  </dataValidations>
  <pageMargins left="0.7" right="0.7" top="0.75" bottom="0.75" header="0.3" footer="0.3"/>
  <tableParts count="2">
    <tablePart r:id="rId1"/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" id="{8AB8FD79-8592-488E-9746-1EFB28BD35B0}">
            <xm:f>L$217=VLOOKUP(L$217,'Note des journées'!$D$4:$E$20,1,0)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m:sqref>L13:AP13</xm:sqref>
        </x14:conditionalFormatting>
        <x14:conditionalFormatting xmlns:xm="http://schemas.microsoft.com/office/excel/2006/main">
          <x14:cfRule type="expression" priority="10" id="{1CFDF49E-F7CC-4943-8F72-293C1E5EED32}">
            <xm:f>L$217=VLOOKUP(L$217,'Note des journées'!$D$4:$E$20,1,0)</xm:f>
            <x14:dxf>
              <font>
                <b/>
                <i val="0"/>
                <color theme="0"/>
              </font>
              <fill>
                <patternFill>
                  <bgColor rgb="FFC00000"/>
                </patternFill>
              </fill>
            </x14:dxf>
          </x14:cfRule>
          <xm:sqref>L14:AP43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4">
    <tabColor rgb="FF92D050"/>
  </sheetPr>
  <dimension ref="A1:AO1000"/>
  <sheetViews>
    <sheetView showGridLines="0" showRowColHeaders="0" showZeros="0" topLeftCell="B1" workbookViewId="0">
      <selection activeCell="A2" sqref="A2"/>
    </sheetView>
  </sheetViews>
  <sheetFormatPr baseColWidth="10" defaultColWidth="10.90625" defaultRowHeight="14.5" x14ac:dyDescent="0.35"/>
  <cols>
    <col min="1" max="1" width="14.54296875" style="27" customWidth="1"/>
    <col min="2" max="2" width="11.26953125" style="27" customWidth="1"/>
    <col min="3" max="3" width="20" style="27" customWidth="1"/>
    <col min="4" max="4" width="16.1796875" style="27" customWidth="1"/>
    <col min="5" max="5" width="20" style="27" customWidth="1"/>
    <col min="6" max="6" width="10.90625" style="27" customWidth="1"/>
    <col min="7" max="16384" width="10.90625" style="27"/>
  </cols>
  <sheetData>
    <row r="1" spans="1:41" x14ac:dyDescent="0.35">
      <c r="A1" s="16" t="s">
        <v>19</v>
      </c>
      <c r="B1" s="16" t="s">
        <v>20</v>
      </c>
      <c r="C1" s="16" t="s">
        <v>21</v>
      </c>
      <c r="D1" s="16" t="s">
        <v>2</v>
      </c>
      <c r="E1" s="16" t="s">
        <v>22</v>
      </c>
      <c r="F1" s="16" t="s">
        <v>23</v>
      </c>
    </row>
    <row r="2" spans="1:41" x14ac:dyDescent="0.35">
      <c r="A2" s="7">
        <f>IF(Tableau11[[#This Row],[N° employer]]="","",1)</f>
        <v>1</v>
      </c>
      <c r="B2" s="30">
        <v>1</v>
      </c>
      <c r="C2" s="16" t="str">
        <f t="shared" ref="C2:C65" ca="1" si="0">IFERROR(IF(OFFSET($B2,-1,0)=$B2,OFFSET(C2,-1,0),INDEX(config_Colonne_Nom,MATCH($B2,config_Colonne_N_,0))),"")</f>
        <v xml:space="preserve">Turan </v>
      </c>
      <c r="D2" s="8">
        <f t="shared" ref="D2:D65" ca="1" si="1">IF(F2="","",IF(D2&lt;"",D2,NOW()))</f>
        <v>43251.620424768516</v>
      </c>
      <c r="E2" s="9" t="str">
        <f ca="1">IFERROR(YEAR(Tableau11[Date])&amp;"/"&amp;TEXT(Tableau11[Date],"mmmm"),"")</f>
        <v>2018/mai</v>
      </c>
      <c r="F2" s="35">
        <v>200</v>
      </c>
    </row>
    <row r="3" spans="1:41" x14ac:dyDescent="0.35">
      <c r="A3" s="7">
        <f>IFERROR(IF(Tableau11[[#This Row],[N° employer]]="","",A2+1),"")</f>
        <v>2</v>
      </c>
      <c r="B3" s="30">
        <v>2</v>
      </c>
      <c r="C3" s="16" t="str">
        <f t="shared" ca="1" si="0"/>
        <v>Et</v>
      </c>
      <c r="D3" s="8">
        <f t="shared" ca="1" si="1"/>
        <v>43251.620485879626</v>
      </c>
      <c r="E3" s="9" t="str">
        <f ca="1">IFERROR(YEAR(Tableau11[Date])&amp;"/"&amp;TEXT(Tableau11[Date],"mmmm"),"")</f>
        <v>2018/mai</v>
      </c>
      <c r="F3" s="35">
        <v>200</v>
      </c>
    </row>
    <row r="4" spans="1:41" x14ac:dyDescent="0.35">
      <c r="A4" s="7">
        <f>IFERROR(IF(Tableau11[[#This Row],[N° employer]]="","",A3+1),"")</f>
        <v>3</v>
      </c>
      <c r="B4" s="30">
        <v>1</v>
      </c>
      <c r="C4" s="16" t="str">
        <f t="shared" ca="1" si="0"/>
        <v xml:space="preserve">Turan </v>
      </c>
      <c r="D4" s="8">
        <f t="shared" ca="1" si="1"/>
        <v>43270.084429282404</v>
      </c>
      <c r="E4" s="9" t="str">
        <f ca="1">IFERROR(YEAR(Tableau11[Date])&amp;"/"&amp;TEXT(Tableau11[Date],"mmmm"),"")</f>
        <v>2018/juin</v>
      </c>
      <c r="F4" s="35">
        <v>200</v>
      </c>
    </row>
    <row r="5" spans="1:41" x14ac:dyDescent="0.35">
      <c r="A5" s="7">
        <f>IFERROR(IF(Tableau11[[#This Row],[N° employer]]="","",A4+1),"")</f>
        <v>4</v>
      </c>
      <c r="B5" s="30">
        <v>1</v>
      </c>
      <c r="C5" s="16" t="str">
        <f t="shared" ca="1" si="0"/>
        <v xml:space="preserve">Turan </v>
      </c>
      <c r="D5" s="8">
        <f t="shared" ca="1" si="1"/>
        <v>43271.377039467596</v>
      </c>
      <c r="E5" s="9" t="str">
        <f ca="1">IFERROR(YEAR(Tableau11[Date])&amp;"/"&amp;TEXT(Tableau11[Date],"mmmm"),"")</f>
        <v>2018/juin</v>
      </c>
      <c r="F5" s="35">
        <v>100</v>
      </c>
    </row>
    <row r="6" spans="1:41" x14ac:dyDescent="0.35">
      <c r="A6" s="7" t="str">
        <f>IFERROR(IF(Tableau11[[#This Row],[N° employer]]="","",A5+1),"")</f>
        <v/>
      </c>
      <c r="B6" s="30"/>
      <c r="C6" s="16" t="str">
        <f t="shared" ca="1" si="0"/>
        <v/>
      </c>
      <c r="D6" s="8" t="str">
        <f t="shared" ca="1" si="1"/>
        <v/>
      </c>
      <c r="E6" s="9" t="str">
        <f ca="1">IFERROR(YEAR(Tableau11[Date])&amp;"/"&amp;TEXT(Tableau11[Date],"mmmm"),"")</f>
        <v/>
      </c>
      <c r="F6" s="35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</row>
    <row r="7" spans="1:41" x14ac:dyDescent="0.35">
      <c r="A7" s="7" t="str">
        <f>IFERROR(IF(Tableau11[[#This Row],[N° employer]]="","",A6+1),"")</f>
        <v/>
      </c>
      <c r="B7" s="30"/>
      <c r="C7" s="16" t="str">
        <f t="shared" ca="1" si="0"/>
        <v/>
      </c>
      <c r="D7" s="8" t="str">
        <f t="shared" ca="1" si="1"/>
        <v/>
      </c>
      <c r="E7" s="9" t="str">
        <f ca="1">IFERROR(YEAR(Tableau11[Date])&amp;"/"&amp;TEXT(Tableau11[Date],"mmmm"),"")</f>
        <v/>
      </c>
      <c r="F7" s="35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</row>
    <row r="8" spans="1:41" x14ac:dyDescent="0.35">
      <c r="A8" s="7" t="str">
        <f>IFERROR(IF(Tableau11[[#This Row],[N° employer]]="","",A7+1),"")</f>
        <v/>
      </c>
      <c r="B8" s="30"/>
      <c r="C8" s="16" t="str">
        <f t="shared" ca="1" si="0"/>
        <v/>
      </c>
      <c r="D8" s="8" t="str">
        <f t="shared" ca="1" si="1"/>
        <v/>
      </c>
      <c r="E8" s="9" t="str">
        <f ca="1">IFERROR(YEAR(Tableau11[Date])&amp;"/"&amp;TEXT(Tableau11[Date],"mmmm"),"")</f>
        <v/>
      </c>
      <c r="F8" s="35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</row>
    <row r="9" spans="1:41" x14ac:dyDescent="0.35">
      <c r="A9" s="7" t="str">
        <f>IFERROR(IF(Tableau11[[#This Row],[N° employer]]="","",A8+1),"")</f>
        <v/>
      </c>
      <c r="B9" s="30"/>
      <c r="C9" s="16" t="str">
        <f t="shared" ca="1" si="0"/>
        <v/>
      </c>
      <c r="D9" s="8" t="str">
        <f t="shared" ca="1" si="1"/>
        <v/>
      </c>
      <c r="E9" s="9" t="str">
        <f ca="1">IFERROR(YEAR(Tableau11[Date])&amp;"/"&amp;TEXT(Tableau11[Date],"mmmm"),"")</f>
        <v/>
      </c>
      <c r="F9" s="35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</row>
    <row r="10" spans="1:41" x14ac:dyDescent="0.35">
      <c r="A10" s="7" t="str">
        <f>IFERROR(IF(Tableau11[[#This Row],[N° employer]]="","",A9+1),"")</f>
        <v/>
      </c>
      <c r="B10" s="30"/>
      <c r="C10" s="16" t="str">
        <f t="shared" ca="1" si="0"/>
        <v/>
      </c>
      <c r="D10" s="8" t="str">
        <f t="shared" ca="1" si="1"/>
        <v/>
      </c>
      <c r="E10" s="9" t="str">
        <f ca="1">IFERROR(YEAR(Tableau11[Date])&amp;"/"&amp;TEXT(Tableau11[Date],"mmmm"),"")</f>
        <v/>
      </c>
      <c r="F10" s="35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</row>
    <row r="11" spans="1:41" x14ac:dyDescent="0.35">
      <c r="A11" s="7" t="str">
        <f>IFERROR(IF(Tableau11[[#This Row],[N° employer]]="","",A10+1),"")</f>
        <v/>
      </c>
      <c r="B11" s="30"/>
      <c r="C11" s="16" t="str">
        <f t="shared" ca="1" si="0"/>
        <v/>
      </c>
      <c r="D11" s="8" t="str">
        <f t="shared" ca="1" si="1"/>
        <v/>
      </c>
      <c r="E11" s="9" t="str">
        <f ca="1">IFERROR(YEAR(Tableau11[Date])&amp;"/"&amp;TEXT(Tableau11[Date],"mmmm"),"")</f>
        <v/>
      </c>
      <c r="F11" s="35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</row>
    <row r="12" spans="1:41" x14ac:dyDescent="0.35">
      <c r="A12" s="7" t="str">
        <f>IFERROR(IF(Tableau11[[#This Row],[N° employer]]="","",A11+1),"")</f>
        <v/>
      </c>
      <c r="B12" s="30"/>
      <c r="C12" s="16" t="str">
        <f t="shared" ca="1" si="0"/>
        <v/>
      </c>
      <c r="D12" s="8" t="str">
        <f t="shared" ca="1" si="1"/>
        <v/>
      </c>
      <c r="E12" s="9" t="str">
        <f ca="1">IFERROR(YEAR(Tableau11[Date])&amp;"/"&amp;TEXT(Tableau11[Date],"mmmm"),"")</f>
        <v/>
      </c>
      <c r="F12" s="35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</row>
    <row r="13" spans="1:41" x14ac:dyDescent="0.35">
      <c r="A13" s="7" t="str">
        <f>IFERROR(IF(Tableau11[[#This Row],[N° employer]]="","",A12+1),"")</f>
        <v/>
      </c>
      <c r="B13" s="30"/>
      <c r="C13" s="16" t="str">
        <f t="shared" ca="1" si="0"/>
        <v/>
      </c>
      <c r="D13" s="8" t="str">
        <f t="shared" ca="1" si="1"/>
        <v/>
      </c>
      <c r="E13" s="9" t="str">
        <f ca="1">IFERROR(YEAR(Tableau11[Date])&amp;"/"&amp;TEXT(Tableau11[Date],"mmmm"),"")</f>
        <v/>
      </c>
      <c r="F13" s="35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</row>
    <row r="14" spans="1:41" x14ac:dyDescent="0.35">
      <c r="A14" s="7" t="str">
        <f>IFERROR(IF(Tableau11[[#This Row],[N° employer]]="","",A13+1),"")</f>
        <v/>
      </c>
      <c r="B14" s="30"/>
      <c r="C14" s="16" t="str">
        <f t="shared" ca="1" si="0"/>
        <v/>
      </c>
      <c r="D14" s="8" t="str">
        <f t="shared" ca="1" si="1"/>
        <v/>
      </c>
      <c r="E14" s="9" t="str">
        <f ca="1">IFERROR(YEAR(Tableau11[Date])&amp;"/"&amp;TEXT(Tableau11[Date],"mmmm"),"")</f>
        <v/>
      </c>
      <c r="F14" s="38"/>
      <c r="G14" s="16"/>
      <c r="H14" s="16"/>
      <c r="I14" s="16"/>
      <c r="J14" s="16"/>
    </row>
    <row r="15" spans="1:41" x14ac:dyDescent="0.35">
      <c r="A15" s="7" t="str">
        <f>IFERROR(IF(Tableau11[[#This Row],[N° employer]]="","",A14+1),"")</f>
        <v/>
      </c>
      <c r="B15" s="30"/>
      <c r="C15" s="16" t="str">
        <f t="shared" ca="1" si="0"/>
        <v/>
      </c>
      <c r="D15" s="8" t="str">
        <f t="shared" ca="1" si="1"/>
        <v/>
      </c>
      <c r="E15" s="9" t="str">
        <f ca="1">IFERROR(YEAR(Tableau11[Date])&amp;"/"&amp;TEXT(Tableau11[Date],"mmmm"),"")</f>
        <v/>
      </c>
      <c r="F15" s="38"/>
      <c r="G15" s="16"/>
      <c r="H15" s="16"/>
      <c r="I15" s="16"/>
      <c r="J15" s="16"/>
    </row>
    <row r="16" spans="1:41" x14ac:dyDescent="0.35">
      <c r="A16" s="7" t="str">
        <f>IFERROR(IF(Tableau11[[#This Row],[N° employer]]="","",A15+1),"")</f>
        <v/>
      </c>
      <c r="B16" s="30"/>
      <c r="C16" s="16" t="str">
        <f t="shared" ca="1" si="0"/>
        <v/>
      </c>
      <c r="D16" s="8" t="str">
        <f t="shared" ca="1" si="1"/>
        <v/>
      </c>
      <c r="E16" s="9" t="str">
        <f ca="1">IFERROR(YEAR(Tableau11[Date])&amp;"/"&amp;TEXT(Tableau11[Date],"mmmm"),"")</f>
        <v/>
      </c>
      <c r="F16" s="38"/>
      <c r="G16" s="16"/>
      <c r="H16" s="16"/>
      <c r="I16" s="16"/>
      <c r="J16" s="16"/>
    </row>
    <row r="17" spans="1:10" x14ac:dyDescent="0.35">
      <c r="A17" s="7" t="str">
        <f>IFERROR(IF(Tableau11[[#This Row],[N° employer]]="","",A16+1),"")</f>
        <v/>
      </c>
      <c r="B17" s="30"/>
      <c r="C17" s="16" t="str">
        <f t="shared" ca="1" si="0"/>
        <v/>
      </c>
      <c r="D17" s="8" t="str">
        <f t="shared" ca="1" si="1"/>
        <v/>
      </c>
      <c r="E17" s="9" t="str">
        <f ca="1">IFERROR(YEAR(Tableau11[Date])&amp;"/"&amp;TEXT(Tableau11[Date],"mmmm"),"")</f>
        <v/>
      </c>
      <c r="F17" s="38"/>
      <c r="G17" s="16"/>
      <c r="H17" s="16"/>
      <c r="I17" s="16"/>
      <c r="J17" s="16"/>
    </row>
    <row r="18" spans="1:10" x14ac:dyDescent="0.35">
      <c r="A18" s="7" t="str">
        <f>IFERROR(IF(Tableau11[[#This Row],[N° employer]]="","",A17+1),"")</f>
        <v/>
      </c>
      <c r="B18" s="30"/>
      <c r="C18" s="16" t="str">
        <f t="shared" ca="1" si="0"/>
        <v/>
      </c>
      <c r="D18" s="8" t="str">
        <f t="shared" ca="1" si="1"/>
        <v/>
      </c>
      <c r="E18" s="9" t="str">
        <f ca="1">IFERROR(YEAR(Tableau11[Date])&amp;"/"&amp;TEXT(Tableau11[Date],"mmmm"),"")</f>
        <v/>
      </c>
      <c r="F18" s="38"/>
      <c r="G18" s="16"/>
      <c r="H18" s="16"/>
      <c r="I18" s="16"/>
      <c r="J18" s="16"/>
    </row>
    <row r="19" spans="1:10" x14ac:dyDescent="0.35">
      <c r="A19" s="7" t="str">
        <f>IFERROR(IF(Tableau11[[#This Row],[N° employer]]="","",A18+1),"")</f>
        <v/>
      </c>
      <c r="B19" s="30"/>
      <c r="C19" s="16" t="str">
        <f t="shared" ca="1" si="0"/>
        <v/>
      </c>
      <c r="D19" s="8" t="str">
        <f t="shared" ca="1" si="1"/>
        <v/>
      </c>
      <c r="E19" s="9" t="str">
        <f ca="1">IFERROR(YEAR(Tableau11[Date])&amp;"/"&amp;TEXT(Tableau11[Date],"mmmm"),"")</f>
        <v/>
      </c>
      <c r="F19" s="38"/>
      <c r="G19" s="16"/>
      <c r="H19" s="16"/>
      <c r="I19" s="16"/>
      <c r="J19" s="16"/>
    </row>
    <row r="20" spans="1:10" x14ac:dyDescent="0.35">
      <c r="A20" s="7" t="str">
        <f>IFERROR(IF(Tableau11[[#This Row],[N° employer]]="","",A19+1),"")</f>
        <v/>
      </c>
      <c r="B20" s="30"/>
      <c r="C20" s="16" t="str">
        <f t="shared" ca="1" si="0"/>
        <v/>
      </c>
      <c r="D20" s="8" t="str">
        <f t="shared" ca="1" si="1"/>
        <v/>
      </c>
      <c r="E20" s="9" t="str">
        <f ca="1">IFERROR(YEAR(Tableau11[Date])&amp;"/"&amp;TEXT(Tableau11[Date],"mmmm"),"")</f>
        <v/>
      </c>
      <c r="F20" s="38"/>
      <c r="G20" s="16"/>
      <c r="H20" s="16"/>
      <c r="I20" s="16"/>
      <c r="J20" s="16"/>
    </row>
    <row r="21" spans="1:10" x14ac:dyDescent="0.35">
      <c r="A21" s="7" t="str">
        <f>IFERROR(IF(Tableau11[[#This Row],[N° employer]]="","",A20+1),"")</f>
        <v/>
      </c>
      <c r="B21" s="30"/>
      <c r="C21" s="16" t="str">
        <f t="shared" ca="1" si="0"/>
        <v/>
      </c>
      <c r="D21" s="8" t="str">
        <f t="shared" ca="1" si="1"/>
        <v/>
      </c>
      <c r="E21" s="9" t="str">
        <f ca="1">IFERROR(YEAR(Tableau11[Date])&amp;"/"&amp;TEXT(Tableau11[Date],"mmmm"),"")</f>
        <v/>
      </c>
      <c r="F21" s="38"/>
      <c r="G21" s="16"/>
      <c r="H21" s="16"/>
      <c r="I21" s="16"/>
      <c r="J21" s="16"/>
    </row>
    <row r="22" spans="1:10" x14ac:dyDescent="0.35">
      <c r="A22" s="7" t="str">
        <f>IFERROR(IF(Tableau11[[#This Row],[N° employer]]="","",A21+1),"")</f>
        <v/>
      </c>
      <c r="B22" s="30"/>
      <c r="C22" s="16" t="str">
        <f t="shared" ca="1" si="0"/>
        <v/>
      </c>
      <c r="D22" s="8" t="str">
        <f t="shared" ca="1" si="1"/>
        <v/>
      </c>
      <c r="E22" s="9" t="str">
        <f ca="1">IFERROR(YEAR(Tableau11[Date])&amp;"/"&amp;TEXT(Tableau11[Date],"mmmm"),"")</f>
        <v/>
      </c>
      <c r="F22" s="38"/>
      <c r="G22" s="16"/>
      <c r="H22" s="16"/>
      <c r="I22" s="16"/>
      <c r="J22" s="16"/>
    </row>
    <row r="23" spans="1:10" x14ac:dyDescent="0.35">
      <c r="A23" s="7" t="str">
        <f>IFERROR(IF(Tableau11[[#This Row],[N° employer]]="","",A22+1),"")</f>
        <v/>
      </c>
      <c r="B23" s="30"/>
      <c r="C23" s="16" t="str">
        <f t="shared" ca="1" si="0"/>
        <v/>
      </c>
      <c r="D23" s="8" t="str">
        <f t="shared" ca="1" si="1"/>
        <v/>
      </c>
      <c r="E23" s="9" t="str">
        <f ca="1">IFERROR(YEAR(Tableau11[Date])&amp;"/"&amp;TEXT(Tableau11[Date],"mmmm"),"")</f>
        <v/>
      </c>
      <c r="F23" s="38"/>
      <c r="G23" s="16"/>
      <c r="H23" s="16"/>
      <c r="I23" s="16"/>
      <c r="J23" s="16"/>
    </row>
    <row r="24" spans="1:10" x14ac:dyDescent="0.35">
      <c r="A24" s="7" t="str">
        <f>IFERROR(IF(Tableau11[[#This Row],[N° employer]]="","",A23+1),"")</f>
        <v/>
      </c>
      <c r="B24" s="30"/>
      <c r="C24" s="16" t="str">
        <f t="shared" ca="1" si="0"/>
        <v/>
      </c>
      <c r="D24" s="8" t="str">
        <f t="shared" ca="1" si="1"/>
        <v/>
      </c>
      <c r="E24" s="9" t="str">
        <f ca="1">IFERROR(YEAR(Tableau11[Date])&amp;"/"&amp;TEXT(Tableau11[Date],"mmmm"),"")</f>
        <v/>
      </c>
      <c r="F24" s="38"/>
      <c r="G24" s="16"/>
      <c r="H24" s="16"/>
      <c r="I24" s="16"/>
      <c r="J24" s="16"/>
    </row>
    <row r="25" spans="1:10" x14ac:dyDescent="0.35">
      <c r="A25" s="7" t="str">
        <f>IFERROR(IF(Tableau11[[#This Row],[N° employer]]="","",A24+1),"")</f>
        <v/>
      </c>
      <c r="B25" s="30"/>
      <c r="C25" s="16" t="str">
        <f t="shared" ca="1" si="0"/>
        <v/>
      </c>
      <c r="D25" s="8" t="str">
        <f t="shared" ca="1" si="1"/>
        <v/>
      </c>
      <c r="E25" s="9" t="str">
        <f ca="1">IFERROR(YEAR(Tableau11[Date])&amp;"/"&amp;TEXT(Tableau11[Date],"mmmm"),"")</f>
        <v/>
      </c>
      <c r="F25" s="38"/>
      <c r="G25" s="16"/>
      <c r="H25" s="16"/>
      <c r="I25" s="16"/>
      <c r="J25" s="16"/>
    </row>
    <row r="26" spans="1:10" x14ac:dyDescent="0.35">
      <c r="A26" s="7" t="str">
        <f>IFERROR(IF(Tableau11[[#This Row],[N° employer]]="","",A25+1),"")</f>
        <v/>
      </c>
      <c r="B26" s="30"/>
      <c r="C26" s="16" t="str">
        <f t="shared" ca="1" si="0"/>
        <v/>
      </c>
      <c r="D26" s="8" t="str">
        <f t="shared" ca="1" si="1"/>
        <v/>
      </c>
      <c r="E26" s="9" t="str">
        <f ca="1">IFERROR(YEAR(Tableau11[Date])&amp;"/"&amp;TEXT(Tableau11[Date],"mmmm"),"")</f>
        <v/>
      </c>
      <c r="F26" s="38"/>
      <c r="G26" s="16"/>
      <c r="H26" s="16"/>
      <c r="I26" s="16"/>
      <c r="J26" s="16"/>
    </row>
    <row r="27" spans="1:10" x14ac:dyDescent="0.35">
      <c r="A27" s="7" t="str">
        <f>IFERROR(IF(Tableau11[[#This Row],[N° employer]]="","",A26+1),"")</f>
        <v/>
      </c>
      <c r="B27" s="30"/>
      <c r="C27" s="16" t="str">
        <f t="shared" ca="1" si="0"/>
        <v/>
      </c>
      <c r="D27" s="8" t="str">
        <f t="shared" ca="1" si="1"/>
        <v/>
      </c>
      <c r="E27" s="9" t="str">
        <f ca="1">IFERROR(YEAR(Tableau11[Date])&amp;"/"&amp;TEXT(Tableau11[Date],"mmmm"),"")</f>
        <v/>
      </c>
      <c r="F27" s="38"/>
      <c r="G27" s="16"/>
      <c r="H27" s="16"/>
      <c r="I27" s="16"/>
      <c r="J27" s="16"/>
    </row>
    <row r="28" spans="1:10" x14ac:dyDescent="0.35">
      <c r="A28" s="7" t="str">
        <f>IFERROR(IF(Tableau11[[#This Row],[N° employer]]="","",A27+1),"")</f>
        <v/>
      </c>
      <c r="B28" s="30"/>
      <c r="C28" s="16" t="str">
        <f t="shared" ca="1" si="0"/>
        <v/>
      </c>
      <c r="D28" s="8" t="str">
        <f t="shared" ca="1" si="1"/>
        <v/>
      </c>
      <c r="E28" s="9" t="str">
        <f ca="1">IFERROR(YEAR(Tableau11[Date])&amp;"/"&amp;TEXT(Tableau11[Date],"mmmm"),"")</f>
        <v/>
      </c>
      <c r="F28" s="38"/>
      <c r="G28" s="16"/>
      <c r="H28" s="16"/>
      <c r="I28" s="16"/>
      <c r="J28" s="16"/>
    </row>
    <row r="29" spans="1:10" x14ac:dyDescent="0.35">
      <c r="A29" s="7" t="str">
        <f>IFERROR(IF(Tableau11[[#This Row],[N° employer]]="","",A28+1),"")</f>
        <v/>
      </c>
      <c r="B29" s="30"/>
      <c r="C29" s="16" t="str">
        <f t="shared" ca="1" si="0"/>
        <v/>
      </c>
      <c r="D29" s="8" t="str">
        <f t="shared" ca="1" si="1"/>
        <v/>
      </c>
      <c r="E29" s="9" t="str">
        <f ca="1">IFERROR(YEAR(Tableau11[Date])&amp;"/"&amp;TEXT(Tableau11[Date],"mmmm"),"")</f>
        <v/>
      </c>
      <c r="F29" s="38"/>
      <c r="G29" s="16"/>
      <c r="H29" s="16"/>
      <c r="I29" s="16"/>
      <c r="J29" s="16"/>
    </row>
    <row r="30" spans="1:10" x14ac:dyDescent="0.35">
      <c r="A30" s="7" t="str">
        <f>IFERROR(IF(Tableau11[[#This Row],[N° employer]]="","",A29+1),"")</f>
        <v/>
      </c>
      <c r="B30" s="30"/>
      <c r="C30" s="16" t="str">
        <f t="shared" ca="1" si="0"/>
        <v/>
      </c>
      <c r="D30" s="8" t="str">
        <f t="shared" ca="1" si="1"/>
        <v/>
      </c>
      <c r="E30" s="9" t="str">
        <f ca="1">IFERROR(YEAR(Tableau11[Date])&amp;"/"&amp;TEXT(Tableau11[Date],"mmmm"),"")</f>
        <v/>
      </c>
      <c r="F30" s="38"/>
      <c r="G30" s="16"/>
      <c r="H30" s="16"/>
      <c r="I30" s="16"/>
      <c r="J30" s="16"/>
    </row>
    <row r="31" spans="1:10" x14ac:dyDescent="0.35">
      <c r="A31" s="7" t="str">
        <f>IFERROR(IF(Tableau11[[#This Row],[N° employer]]="","",A30+1),"")</f>
        <v/>
      </c>
      <c r="B31" s="30"/>
      <c r="C31" s="16" t="str">
        <f t="shared" ca="1" si="0"/>
        <v/>
      </c>
      <c r="D31" s="8" t="str">
        <f t="shared" ca="1" si="1"/>
        <v/>
      </c>
      <c r="E31" s="9" t="str">
        <f ca="1">IFERROR(YEAR(Tableau11[Date])&amp;"/"&amp;TEXT(Tableau11[Date],"mmmm"),"")</f>
        <v/>
      </c>
      <c r="F31" s="38"/>
      <c r="G31" s="16"/>
      <c r="H31" s="16"/>
      <c r="I31" s="16"/>
      <c r="J31" s="16"/>
    </row>
    <row r="32" spans="1:10" x14ac:dyDescent="0.35">
      <c r="A32" s="7" t="str">
        <f>IFERROR(IF(Tableau11[[#This Row],[N° employer]]="","",A31+1),"")</f>
        <v/>
      </c>
      <c r="B32" s="30"/>
      <c r="C32" s="16" t="str">
        <f t="shared" ca="1" si="0"/>
        <v/>
      </c>
      <c r="D32" s="8" t="str">
        <f t="shared" ca="1" si="1"/>
        <v/>
      </c>
      <c r="E32" s="9" t="str">
        <f ca="1">IFERROR(YEAR(Tableau11[Date])&amp;"/"&amp;TEXT(Tableau11[Date],"mmmm"),"")</f>
        <v/>
      </c>
      <c r="F32" s="38"/>
      <c r="G32" s="16"/>
      <c r="H32" s="16"/>
      <c r="I32" s="16"/>
      <c r="J32" s="16"/>
    </row>
    <row r="33" spans="1:10" x14ac:dyDescent="0.35">
      <c r="A33" s="7" t="str">
        <f>IFERROR(IF(Tableau11[[#This Row],[N° employer]]="","",A32+1),"")</f>
        <v/>
      </c>
      <c r="B33" s="30"/>
      <c r="C33" s="16" t="str">
        <f t="shared" ca="1" si="0"/>
        <v/>
      </c>
      <c r="D33" s="8" t="str">
        <f t="shared" ca="1" si="1"/>
        <v/>
      </c>
      <c r="E33" s="9" t="str">
        <f ca="1">IFERROR(YEAR(Tableau11[Date])&amp;"/"&amp;TEXT(Tableau11[Date],"mmmm"),"")</f>
        <v/>
      </c>
      <c r="F33" s="38"/>
      <c r="G33" s="16"/>
      <c r="H33" s="16"/>
      <c r="I33" s="16"/>
      <c r="J33" s="16"/>
    </row>
    <row r="34" spans="1:10" x14ac:dyDescent="0.35">
      <c r="A34" s="7" t="str">
        <f>IFERROR(IF(Tableau11[[#This Row],[N° employer]]="","",A33+1),"")</f>
        <v/>
      </c>
      <c r="B34" s="30"/>
      <c r="C34" s="16" t="str">
        <f t="shared" ca="1" si="0"/>
        <v/>
      </c>
      <c r="D34" s="8" t="str">
        <f t="shared" ca="1" si="1"/>
        <v/>
      </c>
      <c r="E34" s="9" t="str">
        <f ca="1">IFERROR(YEAR(Tableau11[Date])&amp;"/"&amp;TEXT(Tableau11[Date],"mmmm"),"")</f>
        <v/>
      </c>
      <c r="F34" s="38"/>
      <c r="G34" s="16"/>
      <c r="H34" s="16"/>
      <c r="I34" s="16"/>
      <c r="J34" s="16"/>
    </row>
    <row r="35" spans="1:10" x14ac:dyDescent="0.35">
      <c r="A35" s="7" t="str">
        <f>IFERROR(IF(Tableau11[[#This Row],[N° employer]]="","",A34+1),"")</f>
        <v/>
      </c>
      <c r="B35" s="30"/>
      <c r="C35" s="16" t="str">
        <f t="shared" ca="1" si="0"/>
        <v/>
      </c>
      <c r="D35" s="8" t="str">
        <f t="shared" ca="1" si="1"/>
        <v/>
      </c>
      <c r="E35" s="9" t="str">
        <f ca="1">IFERROR(YEAR(Tableau11[Date])&amp;"/"&amp;TEXT(Tableau11[Date],"mmmm"),"")</f>
        <v/>
      </c>
      <c r="F35" s="35"/>
    </row>
    <row r="36" spans="1:10" x14ac:dyDescent="0.35">
      <c r="A36" s="7" t="str">
        <f>IFERROR(IF(Tableau11[[#This Row],[N° employer]]="","",A35+1),"")</f>
        <v/>
      </c>
      <c r="B36" s="30"/>
      <c r="C36" s="16" t="str">
        <f t="shared" ca="1" si="0"/>
        <v/>
      </c>
      <c r="D36" s="8" t="str">
        <f t="shared" ca="1" si="1"/>
        <v/>
      </c>
      <c r="E36" s="9" t="str">
        <f ca="1">IFERROR(YEAR(Tableau11[Date])&amp;"/"&amp;TEXT(Tableau11[Date],"mmmm"),"")</f>
        <v/>
      </c>
      <c r="F36" s="35"/>
    </row>
    <row r="37" spans="1:10" x14ac:dyDescent="0.35">
      <c r="A37" s="7" t="str">
        <f>IFERROR(IF(Tableau11[[#This Row],[N° employer]]="","",A36+1),"")</f>
        <v/>
      </c>
      <c r="B37" s="30"/>
      <c r="C37" s="16" t="str">
        <f t="shared" ca="1" si="0"/>
        <v/>
      </c>
      <c r="D37" s="8" t="str">
        <f t="shared" ca="1" si="1"/>
        <v/>
      </c>
      <c r="E37" s="9" t="str">
        <f ca="1">IFERROR(YEAR(Tableau11[Date])&amp;"/"&amp;TEXT(Tableau11[Date],"mmmm"),"")</f>
        <v/>
      </c>
      <c r="F37" s="35"/>
    </row>
    <row r="38" spans="1:10" x14ac:dyDescent="0.35">
      <c r="A38" s="7" t="str">
        <f>IFERROR(IF(Tableau11[[#This Row],[N° employer]]="","",A37+1),"")</f>
        <v/>
      </c>
      <c r="B38" s="30"/>
      <c r="C38" s="16" t="str">
        <f t="shared" ca="1" si="0"/>
        <v/>
      </c>
      <c r="D38" s="8" t="str">
        <f t="shared" ca="1" si="1"/>
        <v/>
      </c>
      <c r="E38" s="9" t="str">
        <f ca="1">IFERROR(YEAR(Tableau11[Date])&amp;"/"&amp;TEXT(Tableau11[Date],"mmmm"),"")</f>
        <v/>
      </c>
      <c r="F38" s="35"/>
    </row>
    <row r="39" spans="1:10" x14ac:dyDescent="0.35">
      <c r="A39" s="7" t="str">
        <f>IFERROR(IF(Tableau11[[#This Row],[N° employer]]="","",A38+1),"")</f>
        <v/>
      </c>
      <c r="B39" s="30"/>
      <c r="C39" s="16" t="str">
        <f t="shared" ca="1" si="0"/>
        <v/>
      </c>
      <c r="D39" s="8" t="str">
        <f t="shared" ca="1" si="1"/>
        <v/>
      </c>
      <c r="E39" s="9" t="str">
        <f ca="1">IFERROR(YEAR(Tableau11[Date])&amp;"/"&amp;TEXT(Tableau11[Date],"mmmm"),"")</f>
        <v/>
      </c>
      <c r="F39" s="35"/>
    </row>
    <row r="40" spans="1:10" x14ac:dyDescent="0.35">
      <c r="A40" s="7" t="str">
        <f>IFERROR(IF(Tableau11[[#This Row],[N° employer]]="","",A39+1),"")</f>
        <v/>
      </c>
      <c r="B40" s="30"/>
      <c r="C40" s="16" t="str">
        <f t="shared" ca="1" si="0"/>
        <v/>
      </c>
      <c r="D40" s="8" t="str">
        <f t="shared" ca="1" si="1"/>
        <v/>
      </c>
      <c r="E40" s="9" t="str">
        <f ca="1">IFERROR(YEAR(Tableau11[Date])&amp;"/"&amp;TEXT(Tableau11[Date],"mmmm"),"")</f>
        <v/>
      </c>
      <c r="F40" s="35"/>
    </row>
    <row r="41" spans="1:10" x14ac:dyDescent="0.35">
      <c r="A41" s="7" t="str">
        <f>IFERROR(IF(Tableau11[[#This Row],[N° employer]]="","",A40+1),"")</f>
        <v/>
      </c>
      <c r="B41" s="30"/>
      <c r="C41" s="16" t="str">
        <f t="shared" ca="1" si="0"/>
        <v/>
      </c>
      <c r="D41" s="8" t="str">
        <f t="shared" ca="1" si="1"/>
        <v/>
      </c>
      <c r="E41" s="9" t="str">
        <f ca="1">IFERROR(YEAR(Tableau11[Date])&amp;"/"&amp;TEXT(Tableau11[Date],"mmmm"),"")</f>
        <v/>
      </c>
      <c r="F41" s="35"/>
    </row>
    <row r="42" spans="1:10" x14ac:dyDescent="0.35">
      <c r="A42" s="7" t="str">
        <f>IFERROR(IF(Tableau11[[#This Row],[N° employer]]="","",A41+1),"")</f>
        <v/>
      </c>
      <c r="B42" s="30"/>
      <c r="C42" s="16" t="str">
        <f t="shared" ca="1" si="0"/>
        <v/>
      </c>
      <c r="D42" s="8" t="str">
        <f t="shared" ca="1" si="1"/>
        <v/>
      </c>
      <c r="E42" s="9" t="str">
        <f ca="1">IFERROR(YEAR(Tableau11[Date])&amp;"/"&amp;TEXT(Tableau11[Date],"mmmm"),"")</f>
        <v/>
      </c>
      <c r="F42" s="35"/>
    </row>
    <row r="43" spans="1:10" x14ac:dyDescent="0.35">
      <c r="A43" s="7" t="str">
        <f>IFERROR(IF(Tableau11[[#This Row],[N° employer]]="","",A42+1),"")</f>
        <v/>
      </c>
      <c r="B43" s="30"/>
      <c r="C43" s="16" t="str">
        <f t="shared" ca="1" si="0"/>
        <v/>
      </c>
      <c r="D43" s="8" t="str">
        <f t="shared" ca="1" si="1"/>
        <v/>
      </c>
      <c r="E43" s="9" t="str">
        <f ca="1">IFERROR(YEAR(Tableau11[Date])&amp;"/"&amp;TEXT(Tableau11[Date],"mmmm"),"")</f>
        <v/>
      </c>
      <c r="F43" s="35"/>
    </row>
    <row r="44" spans="1:10" x14ac:dyDescent="0.35">
      <c r="A44" s="7" t="str">
        <f>IFERROR(IF(Tableau11[[#This Row],[N° employer]]="","",A43+1),"")</f>
        <v/>
      </c>
      <c r="B44" s="30"/>
      <c r="C44" s="16" t="str">
        <f t="shared" ca="1" si="0"/>
        <v/>
      </c>
      <c r="D44" s="8" t="str">
        <f t="shared" ca="1" si="1"/>
        <v/>
      </c>
      <c r="E44" s="9" t="str">
        <f ca="1">IFERROR(YEAR(Tableau11[Date])&amp;"/"&amp;TEXT(Tableau11[Date],"mmmm"),"")</f>
        <v/>
      </c>
      <c r="F44" s="35"/>
    </row>
    <row r="45" spans="1:10" x14ac:dyDescent="0.35">
      <c r="A45" s="7" t="str">
        <f>IFERROR(IF(Tableau11[[#This Row],[N° employer]]="","",A44+1),"")</f>
        <v/>
      </c>
      <c r="B45" s="30"/>
      <c r="C45" s="16" t="str">
        <f t="shared" ca="1" si="0"/>
        <v/>
      </c>
      <c r="D45" s="8" t="str">
        <f t="shared" ca="1" si="1"/>
        <v/>
      </c>
      <c r="E45" s="9" t="str">
        <f ca="1">IFERROR(YEAR(Tableau11[Date])&amp;"/"&amp;TEXT(Tableau11[Date],"mmmm"),"")</f>
        <v/>
      </c>
      <c r="F45" s="35"/>
    </row>
    <row r="46" spans="1:10" x14ac:dyDescent="0.35">
      <c r="A46" s="7" t="str">
        <f>IFERROR(IF(Tableau11[[#This Row],[N° employer]]="","",A45+1),"")</f>
        <v/>
      </c>
      <c r="B46" s="30"/>
      <c r="C46" s="16" t="str">
        <f t="shared" ca="1" si="0"/>
        <v/>
      </c>
      <c r="D46" s="8" t="str">
        <f t="shared" ca="1" si="1"/>
        <v/>
      </c>
      <c r="E46" s="9" t="str">
        <f ca="1">IFERROR(YEAR(Tableau11[Date])&amp;"/"&amp;TEXT(Tableau11[Date],"mmmm"),"")</f>
        <v/>
      </c>
      <c r="F46" s="35"/>
    </row>
    <row r="47" spans="1:10" x14ac:dyDescent="0.35">
      <c r="A47" s="7" t="str">
        <f>IFERROR(IF(Tableau11[[#This Row],[N° employer]]="","",A46+1),"")</f>
        <v/>
      </c>
      <c r="B47" s="30"/>
      <c r="C47" s="16" t="str">
        <f t="shared" ca="1" si="0"/>
        <v/>
      </c>
      <c r="D47" s="8" t="str">
        <f t="shared" ca="1" si="1"/>
        <v/>
      </c>
      <c r="E47" s="9" t="str">
        <f ca="1">IFERROR(YEAR(Tableau11[Date])&amp;"/"&amp;TEXT(Tableau11[Date],"mmmm"),"")</f>
        <v/>
      </c>
      <c r="F47" s="35"/>
    </row>
    <row r="48" spans="1:10" x14ac:dyDescent="0.35">
      <c r="A48" s="7" t="str">
        <f>IFERROR(IF(Tableau11[[#This Row],[N° employer]]="","",A47+1),"")</f>
        <v/>
      </c>
      <c r="B48" s="30"/>
      <c r="C48" s="16" t="str">
        <f t="shared" ca="1" si="0"/>
        <v/>
      </c>
      <c r="D48" s="8" t="str">
        <f t="shared" ca="1" si="1"/>
        <v/>
      </c>
      <c r="E48" s="9" t="str">
        <f ca="1">IFERROR(YEAR(Tableau11[Date])&amp;"/"&amp;TEXT(Tableau11[Date],"mmmm"),"")</f>
        <v/>
      </c>
      <c r="F48" s="35"/>
    </row>
    <row r="49" spans="1:6" x14ac:dyDescent="0.35">
      <c r="A49" s="7" t="str">
        <f>IFERROR(IF(Tableau11[[#This Row],[N° employer]]="","",A48+1),"")</f>
        <v/>
      </c>
      <c r="B49" s="30"/>
      <c r="C49" s="16" t="str">
        <f t="shared" ca="1" si="0"/>
        <v/>
      </c>
      <c r="D49" s="8" t="str">
        <f t="shared" ca="1" si="1"/>
        <v/>
      </c>
      <c r="E49" s="9" t="str">
        <f ca="1">IFERROR(YEAR(Tableau11[Date])&amp;"/"&amp;TEXT(Tableau11[Date],"mmmm"),"")</f>
        <v/>
      </c>
      <c r="F49" s="35"/>
    </row>
    <row r="50" spans="1:6" x14ac:dyDescent="0.35">
      <c r="A50" s="7" t="str">
        <f>IFERROR(IF(Tableau11[[#This Row],[N° employer]]="","",A49+1),"")</f>
        <v/>
      </c>
      <c r="B50" s="30"/>
      <c r="C50" s="16" t="str">
        <f t="shared" ca="1" si="0"/>
        <v/>
      </c>
      <c r="D50" s="8" t="str">
        <f t="shared" ca="1" si="1"/>
        <v/>
      </c>
      <c r="E50" s="9" t="str">
        <f ca="1">IFERROR(YEAR(Tableau11[Date])&amp;"/"&amp;TEXT(Tableau11[Date],"mmmm"),"")</f>
        <v/>
      </c>
      <c r="F50" s="35"/>
    </row>
    <row r="51" spans="1:6" x14ac:dyDescent="0.35">
      <c r="A51" s="7" t="str">
        <f>IFERROR(IF(Tableau11[[#This Row],[N° employer]]="","",A50+1),"")</f>
        <v/>
      </c>
      <c r="B51" s="30"/>
      <c r="C51" s="16" t="str">
        <f t="shared" ca="1" si="0"/>
        <v/>
      </c>
      <c r="D51" s="8" t="str">
        <f t="shared" ca="1" si="1"/>
        <v/>
      </c>
      <c r="E51" s="9" t="str">
        <f ca="1">IFERROR(YEAR(Tableau11[Date])&amp;"/"&amp;TEXT(Tableau11[Date],"mmmm"),"")</f>
        <v/>
      </c>
      <c r="F51" s="35"/>
    </row>
    <row r="52" spans="1:6" x14ac:dyDescent="0.35">
      <c r="A52" s="7" t="str">
        <f>IFERROR(IF(Tableau11[[#This Row],[N° employer]]="","",A51+1),"")</f>
        <v/>
      </c>
      <c r="B52" s="30"/>
      <c r="C52" s="16" t="str">
        <f t="shared" ca="1" si="0"/>
        <v/>
      </c>
      <c r="D52" s="8" t="str">
        <f t="shared" ca="1" si="1"/>
        <v/>
      </c>
      <c r="E52" s="9" t="str">
        <f ca="1">IFERROR(YEAR(Tableau11[Date])&amp;"/"&amp;TEXT(Tableau11[Date],"mmmm"),"")</f>
        <v/>
      </c>
      <c r="F52" s="35"/>
    </row>
    <row r="53" spans="1:6" x14ac:dyDescent="0.35">
      <c r="A53" s="7" t="str">
        <f>IFERROR(IF(Tableau11[[#This Row],[N° employer]]="","",A52+1),"")</f>
        <v/>
      </c>
      <c r="B53" s="30"/>
      <c r="C53" s="16" t="str">
        <f t="shared" ca="1" si="0"/>
        <v/>
      </c>
      <c r="D53" s="8" t="str">
        <f t="shared" ca="1" si="1"/>
        <v/>
      </c>
      <c r="E53" s="9" t="str">
        <f ca="1">IFERROR(YEAR(Tableau11[Date])&amp;"/"&amp;TEXT(Tableau11[Date],"mmmm"),"")</f>
        <v/>
      </c>
      <c r="F53" s="35"/>
    </row>
    <row r="54" spans="1:6" x14ac:dyDescent="0.35">
      <c r="A54" s="7" t="str">
        <f>IFERROR(IF(Tableau11[[#This Row],[N° employer]]="","",A53+1),"")</f>
        <v/>
      </c>
      <c r="B54" s="30"/>
      <c r="C54" s="16" t="str">
        <f t="shared" ca="1" si="0"/>
        <v/>
      </c>
      <c r="D54" s="8" t="str">
        <f t="shared" ca="1" si="1"/>
        <v/>
      </c>
      <c r="E54" s="9" t="str">
        <f ca="1">IFERROR(YEAR(Tableau11[Date])&amp;"/"&amp;TEXT(Tableau11[Date],"mmmm"),"")</f>
        <v/>
      </c>
      <c r="F54" s="35"/>
    </row>
    <row r="55" spans="1:6" x14ac:dyDescent="0.35">
      <c r="A55" s="7" t="str">
        <f>IFERROR(IF(Tableau11[[#This Row],[N° employer]]="","",A54+1),"")</f>
        <v/>
      </c>
      <c r="B55" s="30"/>
      <c r="C55" s="16" t="str">
        <f t="shared" ca="1" si="0"/>
        <v/>
      </c>
      <c r="D55" s="8" t="str">
        <f t="shared" ca="1" si="1"/>
        <v/>
      </c>
      <c r="E55" s="9" t="str">
        <f ca="1">IFERROR(YEAR(Tableau11[Date])&amp;"/"&amp;TEXT(Tableau11[Date],"mmmm"),"")</f>
        <v/>
      </c>
      <c r="F55" s="35"/>
    </row>
    <row r="56" spans="1:6" x14ac:dyDescent="0.35">
      <c r="A56" s="7" t="str">
        <f>IFERROR(IF(Tableau11[[#This Row],[N° employer]]="","",A55+1),"")</f>
        <v/>
      </c>
      <c r="B56" s="30"/>
      <c r="C56" s="16" t="str">
        <f t="shared" ca="1" si="0"/>
        <v/>
      </c>
      <c r="D56" s="8" t="str">
        <f t="shared" ca="1" si="1"/>
        <v/>
      </c>
      <c r="E56" s="9" t="str">
        <f ca="1">IFERROR(YEAR(Tableau11[Date])&amp;"/"&amp;TEXT(Tableau11[Date],"mmmm"),"")</f>
        <v/>
      </c>
      <c r="F56" s="35"/>
    </row>
    <row r="57" spans="1:6" x14ac:dyDescent="0.35">
      <c r="A57" s="7" t="str">
        <f>IFERROR(IF(Tableau11[[#This Row],[N° employer]]="","",A56+1),"")</f>
        <v/>
      </c>
      <c r="B57" s="30"/>
      <c r="C57" s="16" t="str">
        <f t="shared" ca="1" si="0"/>
        <v/>
      </c>
      <c r="D57" s="8" t="str">
        <f t="shared" ca="1" si="1"/>
        <v/>
      </c>
      <c r="E57" s="9" t="str">
        <f ca="1">IFERROR(YEAR(Tableau11[Date])&amp;"/"&amp;TEXT(Tableau11[Date],"mmmm"),"")</f>
        <v/>
      </c>
      <c r="F57" s="35"/>
    </row>
    <row r="58" spans="1:6" x14ac:dyDescent="0.35">
      <c r="A58" s="7" t="str">
        <f>IFERROR(IF(Tableau11[[#This Row],[N° employer]]="","",A57+1),"")</f>
        <v/>
      </c>
      <c r="B58" s="30"/>
      <c r="C58" s="16" t="str">
        <f t="shared" ca="1" si="0"/>
        <v/>
      </c>
      <c r="D58" s="8" t="str">
        <f t="shared" ca="1" si="1"/>
        <v/>
      </c>
      <c r="E58" s="9" t="str">
        <f ca="1">IFERROR(YEAR(Tableau11[Date])&amp;"/"&amp;TEXT(Tableau11[Date],"mmmm"),"")</f>
        <v/>
      </c>
      <c r="F58" s="35"/>
    </row>
    <row r="59" spans="1:6" x14ac:dyDescent="0.35">
      <c r="A59" s="7" t="str">
        <f>IFERROR(IF(Tableau11[[#This Row],[N° employer]]="","",A58+1),"")</f>
        <v/>
      </c>
      <c r="B59" s="30"/>
      <c r="C59" s="16" t="str">
        <f t="shared" ca="1" si="0"/>
        <v/>
      </c>
      <c r="D59" s="8" t="str">
        <f t="shared" ca="1" si="1"/>
        <v/>
      </c>
      <c r="E59" s="9" t="str">
        <f ca="1">IFERROR(YEAR(Tableau11[Date])&amp;"/"&amp;TEXT(Tableau11[Date],"mmmm"),"")</f>
        <v/>
      </c>
      <c r="F59" s="35"/>
    </row>
    <row r="60" spans="1:6" x14ac:dyDescent="0.35">
      <c r="A60" s="7" t="str">
        <f>IFERROR(IF(Tableau11[[#This Row],[N° employer]]="","",A59+1),"")</f>
        <v/>
      </c>
      <c r="B60" s="30"/>
      <c r="C60" s="16" t="str">
        <f t="shared" ca="1" si="0"/>
        <v/>
      </c>
      <c r="D60" s="8" t="str">
        <f t="shared" ca="1" si="1"/>
        <v/>
      </c>
      <c r="E60" s="9" t="str">
        <f ca="1">IFERROR(YEAR(Tableau11[Date])&amp;"/"&amp;TEXT(Tableau11[Date],"mmmm"),"")</f>
        <v/>
      </c>
      <c r="F60" s="35"/>
    </row>
    <row r="61" spans="1:6" x14ac:dyDescent="0.35">
      <c r="A61" s="7" t="str">
        <f>IFERROR(IF(Tableau11[[#This Row],[N° employer]]="","",A60+1),"")</f>
        <v/>
      </c>
      <c r="B61" s="30"/>
      <c r="C61" s="16" t="str">
        <f t="shared" ca="1" si="0"/>
        <v/>
      </c>
      <c r="D61" s="8" t="str">
        <f t="shared" ca="1" si="1"/>
        <v/>
      </c>
      <c r="E61" s="9" t="str">
        <f ca="1">IFERROR(YEAR(Tableau11[Date])&amp;"/"&amp;TEXT(Tableau11[Date],"mmmm"),"")</f>
        <v/>
      </c>
      <c r="F61" s="35"/>
    </row>
    <row r="62" spans="1:6" x14ac:dyDescent="0.35">
      <c r="A62" s="7" t="str">
        <f>IFERROR(IF(Tableau11[[#This Row],[N° employer]]="","",A61+1),"")</f>
        <v/>
      </c>
      <c r="B62" s="30"/>
      <c r="C62" s="16" t="str">
        <f t="shared" ca="1" si="0"/>
        <v/>
      </c>
      <c r="D62" s="8" t="str">
        <f t="shared" ca="1" si="1"/>
        <v/>
      </c>
      <c r="E62" s="9" t="str">
        <f ca="1">IFERROR(YEAR(Tableau11[Date])&amp;"/"&amp;TEXT(Tableau11[Date],"mmmm"),"")</f>
        <v/>
      </c>
      <c r="F62" s="35"/>
    </row>
    <row r="63" spans="1:6" x14ac:dyDescent="0.35">
      <c r="A63" s="7" t="str">
        <f>IFERROR(IF(Tableau11[[#This Row],[N° employer]]="","",A62+1),"")</f>
        <v/>
      </c>
      <c r="B63" s="30"/>
      <c r="C63" s="16" t="str">
        <f t="shared" ca="1" si="0"/>
        <v/>
      </c>
      <c r="D63" s="8" t="str">
        <f t="shared" ca="1" si="1"/>
        <v/>
      </c>
      <c r="E63" s="9" t="str">
        <f ca="1">IFERROR(YEAR(Tableau11[Date])&amp;"/"&amp;TEXT(Tableau11[Date],"mmmm"),"")</f>
        <v/>
      </c>
      <c r="F63" s="35"/>
    </row>
    <row r="64" spans="1:6" x14ac:dyDescent="0.35">
      <c r="A64" s="7" t="str">
        <f>IFERROR(IF(Tableau11[[#This Row],[N° employer]]="","",A63+1),"")</f>
        <v/>
      </c>
      <c r="B64" s="30"/>
      <c r="C64" s="16" t="str">
        <f t="shared" ca="1" si="0"/>
        <v/>
      </c>
      <c r="D64" s="8" t="str">
        <f t="shared" ca="1" si="1"/>
        <v/>
      </c>
      <c r="E64" s="9" t="str">
        <f ca="1">IFERROR(YEAR(Tableau11[Date])&amp;"/"&amp;TEXT(Tableau11[Date],"mmmm"),"")</f>
        <v/>
      </c>
      <c r="F64" s="35"/>
    </row>
    <row r="65" spans="1:6" x14ac:dyDescent="0.35">
      <c r="A65" s="7" t="str">
        <f>IFERROR(IF(Tableau11[[#This Row],[N° employer]]="","",A64+1),"")</f>
        <v/>
      </c>
      <c r="B65" s="30"/>
      <c r="C65" s="16" t="str">
        <f t="shared" ca="1" si="0"/>
        <v/>
      </c>
      <c r="D65" s="8" t="str">
        <f t="shared" ca="1" si="1"/>
        <v/>
      </c>
      <c r="E65" s="9" t="str">
        <f ca="1">IFERROR(YEAR(Tableau11[Date])&amp;"/"&amp;TEXT(Tableau11[Date],"mmmm"),"")</f>
        <v/>
      </c>
      <c r="F65" s="35"/>
    </row>
    <row r="66" spans="1:6" x14ac:dyDescent="0.35">
      <c r="A66" s="7" t="str">
        <f>IFERROR(IF(Tableau11[[#This Row],[N° employer]]="","",A65+1),"")</f>
        <v/>
      </c>
      <c r="B66" s="30"/>
      <c r="C66" s="16" t="str">
        <f t="shared" ref="C66:C129" ca="1" si="2">IFERROR(IF(OFFSET($B66,-1,0)=$B66,OFFSET(C66,-1,0),INDEX(config_Colonne_Nom,MATCH($B66,config_Colonne_N_,0))),"")</f>
        <v/>
      </c>
      <c r="D66" s="8" t="str">
        <f t="shared" ref="D66:D129" ca="1" si="3">IF(F66="","",IF(D66&lt;"",D66,NOW()))</f>
        <v/>
      </c>
      <c r="E66" s="9" t="str">
        <f ca="1">IFERROR(YEAR(Tableau11[Date])&amp;"/"&amp;TEXT(Tableau11[Date],"mmmm"),"")</f>
        <v/>
      </c>
      <c r="F66" s="35"/>
    </row>
    <row r="67" spans="1:6" x14ac:dyDescent="0.35">
      <c r="A67" s="7" t="str">
        <f>IFERROR(IF(Tableau11[[#This Row],[N° employer]]="","",A66+1),"")</f>
        <v/>
      </c>
      <c r="B67" s="30"/>
      <c r="C67" s="16" t="str">
        <f t="shared" ca="1" si="2"/>
        <v/>
      </c>
      <c r="D67" s="8" t="str">
        <f t="shared" ca="1" si="3"/>
        <v/>
      </c>
      <c r="E67" s="9" t="str">
        <f ca="1">IFERROR(YEAR(Tableau11[Date])&amp;"/"&amp;TEXT(Tableau11[Date],"mmmm"),"")</f>
        <v/>
      </c>
      <c r="F67" s="35"/>
    </row>
    <row r="68" spans="1:6" x14ac:dyDescent="0.35">
      <c r="A68" s="7" t="str">
        <f>IFERROR(IF(Tableau11[[#This Row],[N° employer]]="","",A67+1),"")</f>
        <v/>
      </c>
      <c r="B68" s="30"/>
      <c r="C68" s="16" t="str">
        <f t="shared" ca="1" si="2"/>
        <v/>
      </c>
      <c r="D68" s="8" t="str">
        <f t="shared" ca="1" si="3"/>
        <v/>
      </c>
      <c r="E68" s="9" t="str">
        <f ca="1">IFERROR(YEAR(Tableau11[Date])&amp;"/"&amp;TEXT(Tableau11[Date],"mmmm"),"")</f>
        <v/>
      </c>
      <c r="F68" s="35"/>
    </row>
    <row r="69" spans="1:6" x14ac:dyDescent="0.35">
      <c r="A69" s="7" t="str">
        <f>IFERROR(IF(Tableau11[[#This Row],[N° employer]]="","",A68+1),"")</f>
        <v/>
      </c>
      <c r="B69" s="30"/>
      <c r="C69" s="16" t="str">
        <f t="shared" ca="1" si="2"/>
        <v/>
      </c>
      <c r="D69" s="8" t="str">
        <f t="shared" ca="1" si="3"/>
        <v/>
      </c>
      <c r="E69" s="9" t="str">
        <f ca="1">IFERROR(YEAR(Tableau11[Date])&amp;"/"&amp;TEXT(Tableau11[Date],"mmmm"),"")</f>
        <v/>
      </c>
      <c r="F69" s="35"/>
    </row>
    <row r="70" spans="1:6" x14ac:dyDescent="0.35">
      <c r="A70" s="7" t="str">
        <f>IFERROR(IF(Tableau11[[#This Row],[N° employer]]="","",A69+1),"")</f>
        <v/>
      </c>
      <c r="B70" s="30"/>
      <c r="C70" s="16" t="str">
        <f t="shared" ca="1" si="2"/>
        <v/>
      </c>
      <c r="D70" s="8" t="str">
        <f t="shared" ca="1" si="3"/>
        <v/>
      </c>
      <c r="E70" s="9" t="str">
        <f ca="1">IFERROR(YEAR(Tableau11[Date])&amp;"/"&amp;TEXT(Tableau11[Date],"mmmm"),"")</f>
        <v/>
      </c>
      <c r="F70" s="35"/>
    </row>
    <row r="71" spans="1:6" x14ac:dyDescent="0.35">
      <c r="A71" s="7" t="str">
        <f>IFERROR(IF(Tableau11[[#This Row],[N° employer]]="","",A70+1),"")</f>
        <v/>
      </c>
      <c r="B71" s="30"/>
      <c r="C71" s="16" t="str">
        <f t="shared" ca="1" si="2"/>
        <v/>
      </c>
      <c r="D71" s="8" t="str">
        <f t="shared" ca="1" si="3"/>
        <v/>
      </c>
      <c r="E71" s="9" t="str">
        <f ca="1">IFERROR(YEAR(Tableau11[Date])&amp;"/"&amp;TEXT(Tableau11[Date],"mmmm"),"")</f>
        <v/>
      </c>
      <c r="F71" s="35"/>
    </row>
    <row r="72" spans="1:6" x14ac:dyDescent="0.35">
      <c r="A72" s="7" t="str">
        <f>IFERROR(IF(Tableau11[[#This Row],[N° employer]]="","",A71+1),"")</f>
        <v/>
      </c>
      <c r="B72" s="30"/>
      <c r="C72" s="16" t="str">
        <f t="shared" ca="1" si="2"/>
        <v/>
      </c>
      <c r="D72" s="8" t="str">
        <f t="shared" ca="1" si="3"/>
        <v/>
      </c>
      <c r="E72" s="9" t="str">
        <f ca="1">IFERROR(YEAR(Tableau11[Date])&amp;"/"&amp;TEXT(Tableau11[Date],"mmmm"),"")</f>
        <v/>
      </c>
      <c r="F72" s="35"/>
    </row>
    <row r="73" spans="1:6" x14ac:dyDescent="0.35">
      <c r="A73" s="7" t="str">
        <f>IFERROR(IF(Tableau11[[#This Row],[N° employer]]="","",A72+1),"")</f>
        <v/>
      </c>
      <c r="B73" s="30"/>
      <c r="C73" s="16" t="str">
        <f t="shared" ca="1" si="2"/>
        <v/>
      </c>
      <c r="D73" s="8" t="str">
        <f t="shared" ca="1" si="3"/>
        <v/>
      </c>
      <c r="E73" s="9" t="str">
        <f ca="1">IFERROR(YEAR(Tableau11[Date])&amp;"/"&amp;TEXT(Tableau11[Date],"mmmm"),"")</f>
        <v/>
      </c>
      <c r="F73" s="35"/>
    </row>
    <row r="74" spans="1:6" x14ac:dyDescent="0.35">
      <c r="A74" s="7" t="str">
        <f>IFERROR(IF(Tableau11[[#This Row],[N° employer]]="","",A73+1),"")</f>
        <v/>
      </c>
      <c r="B74" s="30"/>
      <c r="C74" s="16" t="str">
        <f t="shared" ca="1" si="2"/>
        <v/>
      </c>
      <c r="D74" s="8" t="str">
        <f t="shared" ca="1" si="3"/>
        <v/>
      </c>
      <c r="E74" s="9" t="str">
        <f ca="1">IFERROR(YEAR(Tableau11[Date])&amp;"/"&amp;TEXT(Tableau11[Date],"mmmm"),"")</f>
        <v/>
      </c>
      <c r="F74" s="35"/>
    </row>
    <row r="75" spans="1:6" x14ac:dyDescent="0.35">
      <c r="A75" s="7" t="str">
        <f>IFERROR(IF(Tableau11[[#This Row],[N° employer]]="","",A74+1),"")</f>
        <v/>
      </c>
      <c r="B75" s="30"/>
      <c r="C75" s="16" t="str">
        <f t="shared" ca="1" si="2"/>
        <v/>
      </c>
      <c r="D75" s="8" t="str">
        <f t="shared" ca="1" si="3"/>
        <v/>
      </c>
      <c r="E75" s="9" t="str">
        <f ca="1">IFERROR(YEAR(Tableau11[Date])&amp;"/"&amp;TEXT(Tableau11[Date],"mmmm"),"")</f>
        <v/>
      </c>
      <c r="F75" s="35"/>
    </row>
    <row r="76" spans="1:6" x14ac:dyDescent="0.35">
      <c r="A76" s="7" t="str">
        <f>IFERROR(IF(Tableau11[[#This Row],[N° employer]]="","",A75+1),"")</f>
        <v/>
      </c>
      <c r="B76" s="30"/>
      <c r="C76" s="16" t="str">
        <f t="shared" ca="1" si="2"/>
        <v/>
      </c>
      <c r="D76" s="8" t="str">
        <f t="shared" ca="1" si="3"/>
        <v/>
      </c>
      <c r="E76" s="9" t="str">
        <f ca="1">IFERROR(YEAR(Tableau11[Date])&amp;"/"&amp;TEXT(Tableau11[Date],"mmmm"),"")</f>
        <v/>
      </c>
      <c r="F76" s="35"/>
    </row>
    <row r="77" spans="1:6" x14ac:dyDescent="0.35">
      <c r="A77" s="7" t="str">
        <f>IFERROR(IF(Tableau11[[#This Row],[N° employer]]="","",A76+1),"")</f>
        <v/>
      </c>
      <c r="B77" s="30"/>
      <c r="C77" s="16" t="str">
        <f t="shared" ca="1" si="2"/>
        <v/>
      </c>
      <c r="D77" s="8" t="str">
        <f t="shared" ca="1" si="3"/>
        <v/>
      </c>
      <c r="E77" s="9" t="str">
        <f ca="1">IFERROR(YEAR(Tableau11[Date])&amp;"/"&amp;TEXT(Tableau11[Date],"mmmm"),"")</f>
        <v/>
      </c>
      <c r="F77" s="35"/>
    </row>
    <row r="78" spans="1:6" x14ac:dyDescent="0.35">
      <c r="A78" s="7" t="str">
        <f>IFERROR(IF(Tableau11[[#This Row],[N° employer]]="","",A77+1),"")</f>
        <v/>
      </c>
      <c r="B78" s="30"/>
      <c r="C78" s="16" t="str">
        <f t="shared" ca="1" si="2"/>
        <v/>
      </c>
      <c r="D78" s="8" t="str">
        <f t="shared" ca="1" si="3"/>
        <v/>
      </c>
      <c r="E78" s="9" t="str">
        <f ca="1">IFERROR(YEAR(Tableau11[Date])&amp;"/"&amp;TEXT(Tableau11[Date],"mmmm"),"")</f>
        <v/>
      </c>
      <c r="F78" s="35"/>
    </row>
    <row r="79" spans="1:6" x14ac:dyDescent="0.35">
      <c r="A79" s="7" t="str">
        <f>IFERROR(IF(Tableau11[[#This Row],[N° employer]]="","",A78+1),"")</f>
        <v/>
      </c>
      <c r="B79" s="30"/>
      <c r="C79" s="16" t="str">
        <f t="shared" ca="1" si="2"/>
        <v/>
      </c>
      <c r="D79" s="8" t="str">
        <f t="shared" ca="1" si="3"/>
        <v/>
      </c>
      <c r="E79" s="9" t="str">
        <f ca="1">IFERROR(YEAR(Tableau11[Date])&amp;"/"&amp;TEXT(Tableau11[Date],"mmmm"),"")</f>
        <v/>
      </c>
      <c r="F79" s="35"/>
    </row>
    <row r="80" spans="1:6" x14ac:dyDescent="0.35">
      <c r="A80" s="7" t="str">
        <f>IFERROR(IF(Tableau11[[#This Row],[N° employer]]="","",A79+1),"")</f>
        <v/>
      </c>
      <c r="B80" s="30"/>
      <c r="C80" s="16" t="str">
        <f t="shared" ca="1" si="2"/>
        <v/>
      </c>
      <c r="D80" s="8" t="str">
        <f t="shared" ca="1" si="3"/>
        <v/>
      </c>
      <c r="E80" s="9" t="str">
        <f ca="1">IFERROR(YEAR(Tableau11[Date])&amp;"/"&amp;TEXT(Tableau11[Date],"mmmm"),"")</f>
        <v/>
      </c>
      <c r="F80" s="35"/>
    </row>
    <row r="81" spans="1:6" x14ac:dyDescent="0.35">
      <c r="A81" s="7" t="str">
        <f>IFERROR(IF(Tableau11[[#This Row],[N° employer]]="","",A80+1),"")</f>
        <v/>
      </c>
      <c r="B81" s="30"/>
      <c r="C81" s="16" t="str">
        <f t="shared" ca="1" si="2"/>
        <v/>
      </c>
      <c r="D81" s="8" t="str">
        <f t="shared" ca="1" si="3"/>
        <v/>
      </c>
      <c r="E81" s="9" t="str">
        <f ca="1">IFERROR(YEAR(Tableau11[Date])&amp;"/"&amp;TEXT(Tableau11[Date],"mmmm"),"")</f>
        <v/>
      </c>
      <c r="F81" s="35"/>
    </row>
    <row r="82" spans="1:6" x14ac:dyDescent="0.35">
      <c r="A82" s="7" t="str">
        <f>IFERROR(IF(Tableau11[[#This Row],[N° employer]]="","",A81+1),"")</f>
        <v/>
      </c>
      <c r="B82" s="30"/>
      <c r="C82" s="16" t="str">
        <f t="shared" ca="1" si="2"/>
        <v/>
      </c>
      <c r="D82" s="8" t="str">
        <f t="shared" ca="1" si="3"/>
        <v/>
      </c>
      <c r="E82" s="9" t="str">
        <f ca="1">IFERROR(YEAR(Tableau11[Date])&amp;"/"&amp;TEXT(Tableau11[Date],"mmmm"),"")</f>
        <v/>
      </c>
      <c r="F82" s="35"/>
    </row>
    <row r="83" spans="1:6" x14ac:dyDescent="0.35">
      <c r="A83" s="7" t="str">
        <f>IFERROR(IF(Tableau11[[#This Row],[N° employer]]="","",A82+1),"")</f>
        <v/>
      </c>
      <c r="B83" s="30"/>
      <c r="C83" s="16" t="str">
        <f t="shared" ca="1" si="2"/>
        <v/>
      </c>
      <c r="D83" s="8" t="str">
        <f t="shared" ca="1" si="3"/>
        <v/>
      </c>
      <c r="E83" s="9" t="str">
        <f ca="1">IFERROR(YEAR(Tableau11[Date])&amp;"/"&amp;TEXT(Tableau11[Date],"mmmm"),"")</f>
        <v/>
      </c>
      <c r="F83" s="35"/>
    </row>
    <row r="84" spans="1:6" x14ac:dyDescent="0.35">
      <c r="A84" s="7" t="str">
        <f>IFERROR(IF(Tableau11[[#This Row],[N° employer]]="","",A83+1),"")</f>
        <v/>
      </c>
      <c r="B84" s="30"/>
      <c r="C84" s="16" t="str">
        <f t="shared" ca="1" si="2"/>
        <v/>
      </c>
      <c r="D84" s="8" t="str">
        <f t="shared" ca="1" si="3"/>
        <v/>
      </c>
      <c r="E84" s="9" t="str">
        <f ca="1">IFERROR(YEAR(Tableau11[Date])&amp;"/"&amp;TEXT(Tableau11[Date],"mmmm"),"")</f>
        <v/>
      </c>
      <c r="F84" s="35"/>
    </row>
    <row r="85" spans="1:6" x14ac:dyDescent="0.35">
      <c r="A85" s="7" t="str">
        <f>IFERROR(IF(Tableau11[[#This Row],[N° employer]]="","",A84+1),"")</f>
        <v/>
      </c>
      <c r="B85" s="30"/>
      <c r="C85" s="16" t="str">
        <f t="shared" ca="1" si="2"/>
        <v/>
      </c>
      <c r="D85" s="8" t="str">
        <f t="shared" ca="1" si="3"/>
        <v/>
      </c>
      <c r="E85" s="9" t="str">
        <f ca="1">IFERROR(YEAR(Tableau11[Date])&amp;"/"&amp;TEXT(Tableau11[Date],"mmmm"),"")</f>
        <v/>
      </c>
      <c r="F85" s="35"/>
    </row>
    <row r="86" spans="1:6" x14ac:dyDescent="0.35">
      <c r="A86" s="7" t="str">
        <f>IFERROR(IF(Tableau11[[#This Row],[N° employer]]="","",A85+1),"")</f>
        <v/>
      </c>
      <c r="B86" s="30"/>
      <c r="C86" s="16" t="str">
        <f t="shared" ca="1" si="2"/>
        <v/>
      </c>
      <c r="D86" s="8" t="str">
        <f t="shared" ca="1" si="3"/>
        <v/>
      </c>
      <c r="E86" s="9" t="str">
        <f ca="1">IFERROR(YEAR(Tableau11[Date])&amp;"/"&amp;TEXT(Tableau11[Date],"mmmm"),"")</f>
        <v/>
      </c>
      <c r="F86" s="35"/>
    </row>
    <row r="87" spans="1:6" x14ac:dyDescent="0.35">
      <c r="A87" s="7" t="str">
        <f>IFERROR(IF(Tableau11[[#This Row],[N° employer]]="","",A86+1),"")</f>
        <v/>
      </c>
      <c r="B87" s="30"/>
      <c r="C87" s="16" t="str">
        <f t="shared" ca="1" si="2"/>
        <v/>
      </c>
      <c r="D87" s="8" t="str">
        <f t="shared" ca="1" si="3"/>
        <v/>
      </c>
      <c r="E87" s="9" t="str">
        <f ca="1">IFERROR(YEAR(Tableau11[Date])&amp;"/"&amp;TEXT(Tableau11[Date],"mmmm"),"")</f>
        <v/>
      </c>
      <c r="F87" s="35"/>
    </row>
    <row r="88" spans="1:6" x14ac:dyDescent="0.35">
      <c r="A88" s="7" t="str">
        <f>IFERROR(IF(Tableau11[[#This Row],[N° employer]]="","",A87+1),"")</f>
        <v/>
      </c>
      <c r="B88" s="30"/>
      <c r="C88" s="16" t="str">
        <f t="shared" ca="1" si="2"/>
        <v/>
      </c>
      <c r="D88" s="8" t="str">
        <f t="shared" ca="1" si="3"/>
        <v/>
      </c>
      <c r="E88" s="9" t="str">
        <f ca="1">IFERROR(YEAR(Tableau11[Date])&amp;"/"&amp;TEXT(Tableau11[Date],"mmmm"),"")</f>
        <v/>
      </c>
      <c r="F88" s="35"/>
    </row>
    <row r="89" spans="1:6" x14ac:dyDescent="0.35">
      <c r="A89" s="7" t="str">
        <f>IFERROR(IF(Tableau11[[#This Row],[N° employer]]="","",A88+1),"")</f>
        <v/>
      </c>
      <c r="B89" s="30"/>
      <c r="C89" s="16" t="str">
        <f t="shared" ca="1" si="2"/>
        <v/>
      </c>
      <c r="D89" s="8" t="str">
        <f t="shared" ca="1" si="3"/>
        <v/>
      </c>
      <c r="E89" s="9" t="str">
        <f ca="1">IFERROR(YEAR(Tableau11[Date])&amp;"/"&amp;TEXT(Tableau11[Date],"mmmm"),"")</f>
        <v/>
      </c>
      <c r="F89" s="35"/>
    </row>
    <row r="90" spans="1:6" x14ac:dyDescent="0.35">
      <c r="A90" s="7" t="str">
        <f>IFERROR(IF(Tableau11[[#This Row],[N° employer]]="","",A89+1),"")</f>
        <v/>
      </c>
      <c r="B90" s="30"/>
      <c r="C90" s="16" t="str">
        <f t="shared" ca="1" si="2"/>
        <v/>
      </c>
      <c r="D90" s="8" t="str">
        <f t="shared" ca="1" si="3"/>
        <v/>
      </c>
      <c r="E90" s="9" t="str">
        <f ca="1">IFERROR(YEAR(Tableau11[Date])&amp;"/"&amp;TEXT(Tableau11[Date],"mmmm"),"")</f>
        <v/>
      </c>
      <c r="F90" s="35"/>
    </row>
    <row r="91" spans="1:6" x14ac:dyDescent="0.35">
      <c r="A91" s="7" t="str">
        <f>IFERROR(IF(Tableau11[[#This Row],[N° employer]]="","",A90+1),"")</f>
        <v/>
      </c>
      <c r="B91" s="30"/>
      <c r="C91" s="16" t="str">
        <f t="shared" ca="1" si="2"/>
        <v/>
      </c>
      <c r="D91" s="8" t="str">
        <f t="shared" ca="1" si="3"/>
        <v/>
      </c>
      <c r="E91" s="9" t="str">
        <f ca="1">IFERROR(YEAR(Tableau11[Date])&amp;"/"&amp;TEXT(Tableau11[Date],"mmmm"),"")</f>
        <v/>
      </c>
      <c r="F91" s="35"/>
    </row>
    <row r="92" spans="1:6" x14ac:dyDescent="0.35">
      <c r="A92" s="7" t="str">
        <f>IFERROR(IF(Tableau11[[#This Row],[N° employer]]="","",A91+1),"")</f>
        <v/>
      </c>
      <c r="B92" s="30"/>
      <c r="C92" s="16" t="str">
        <f t="shared" ca="1" si="2"/>
        <v/>
      </c>
      <c r="D92" s="8" t="str">
        <f t="shared" ca="1" si="3"/>
        <v/>
      </c>
      <c r="E92" s="9" t="str">
        <f ca="1">IFERROR(YEAR(Tableau11[Date])&amp;"/"&amp;TEXT(Tableau11[Date],"mmmm"),"")</f>
        <v/>
      </c>
      <c r="F92" s="35"/>
    </row>
    <row r="93" spans="1:6" x14ac:dyDescent="0.35">
      <c r="A93" s="7" t="str">
        <f>IFERROR(IF(Tableau11[[#This Row],[N° employer]]="","",A92+1),"")</f>
        <v/>
      </c>
      <c r="B93" s="30"/>
      <c r="C93" s="16" t="str">
        <f t="shared" ca="1" si="2"/>
        <v/>
      </c>
      <c r="D93" s="8" t="str">
        <f t="shared" ca="1" si="3"/>
        <v/>
      </c>
      <c r="E93" s="9" t="str">
        <f ca="1">IFERROR(YEAR(Tableau11[Date])&amp;"/"&amp;TEXT(Tableau11[Date],"mmmm"),"")</f>
        <v/>
      </c>
      <c r="F93" s="35"/>
    </row>
    <row r="94" spans="1:6" x14ac:dyDescent="0.35">
      <c r="A94" s="7" t="str">
        <f>IFERROR(IF(Tableau11[[#This Row],[N° employer]]="","",A93+1),"")</f>
        <v/>
      </c>
      <c r="B94" s="30"/>
      <c r="C94" s="16" t="str">
        <f t="shared" ca="1" si="2"/>
        <v/>
      </c>
      <c r="D94" s="8" t="str">
        <f t="shared" ca="1" si="3"/>
        <v/>
      </c>
      <c r="E94" s="9" t="str">
        <f ca="1">IFERROR(YEAR(Tableau11[Date])&amp;"/"&amp;TEXT(Tableau11[Date],"mmmm"),"")</f>
        <v/>
      </c>
      <c r="F94" s="35"/>
    </row>
    <row r="95" spans="1:6" x14ac:dyDescent="0.35">
      <c r="A95" s="7" t="str">
        <f>IFERROR(IF(Tableau11[[#This Row],[N° employer]]="","",A94+1),"")</f>
        <v/>
      </c>
      <c r="B95" s="30"/>
      <c r="C95" s="16" t="str">
        <f t="shared" ca="1" si="2"/>
        <v/>
      </c>
      <c r="D95" s="8" t="str">
        <f t="shared" ca="1" si="3"/>
        <v/>
      </c>
      <c r="E95" s="9" t="str">
        <f ca="1">IFERROR(YEAR(Tableau11[Date])&amp;"/"&amp;TEXT(Tableau11[Date],"mmmm"),"")</f>
        <v/>
      </c>
      <c r="F95" s="35"/>
    </row>
    <row r="96" spans="1:6" x14ac:dyDescent="0.35">
      <c r="A96" s="7" t="str">
        <f>IFERROR(IF(Tableau11[[#This Row],[N° employer]]="","",A95+1),"")</f>
        <v/>
      </c>
      <c r="B96" s="30"/>
      <c r="C96" s="16" t="str">
        <f t="shared" ca="1" si="2"/>
        <v/>
      </c>
      <c r="D96" s="8" t="str">
        <f t="shared" ca="1" si="3"/>
        <v/>
      </c>
      <c r="E96" s="9" t="str">
        <f ca="1">IFERROR(YEAR(Tableau11[Date])&amp;"/"&amp;TEXT(Tableau11[Date],"mmmm"),"")</f>
        <v/>
      </c>
      <c r="F96" s="35"/>
    </row>
    <row r="97" spans="1:6" x14ac:dyDescent="0.35">
      <c r="A97" s="7" t="str">
        <f>IFERROR(IF(Tableau11[[#This Row],[N° employer]]="","",A96+1),"")</f>
        <v/>
      </c>
      <c r="B97" s="30"/>
      <c r="C97" s="16" t="str">
        <f t="shared" ca="1" si="2"/>
        <v/>
      </c>
      <c r="D97" s="8" t="str">
        <f t="shared" ca="1" si="3"/>
        <v/>
      </c>
      <c r="E97" s="9" t="str">
        <f ca="1">IFERROR(YEAR(Tableau11[Date])&amp;"/"&amp;TEXT(Tableau11[Date],"mmmm"),"")</f>
        <v/>
      </c>
      <c r="F97" s="35"/>
    </row>
    <row r="98" spans="1:6" x14ac:dyDescent="0.35">
      <c r="A98" s="7" t="str">
        <f>IFERROR(IF(Tableau11[[#This Row],[N° employer]]="","",A97+1),"")</f>
        <v/>
      </c>
      <c r="B98" s="30"/>
      <c r="C98" s="16" t="str">
        <f t="shared" ca="1" si="2"/>
        <v/>
      </c>
      <c r="D98" s="8" t="str">
        <f t="shared" ca="1" si="3"/>
        <v/>
      </c>
      <c r="E98" s="9" t="str">
        <f ca="1">IFERROR(YEAR(Tableau11[Date])&amp;"/"&amp;TEXT(Tableau11[Date],"mmmm"),"")</f>
        <v/>
      </c>
      <c r="F98" s="35"/>
    </row>
    <row r="99" spans="1:6" x14ac:dyDescent="0.35">
      <c r="A99" s="7" t="str">
        <f>IFERROR(IF(Tableau11[[#This Row],[N° employer]]="","",A98+1),"")</f>
        <v/>
      </c>
      <c r="B99" s="30"/>
      <c r="C99" s="16" t="str">
        <f t="shared" ca="1" si="2"/>
        <v/>
      </c>
      <c r="D99" s="8" t="str">
        <f t="shared" ca="1" si="3"/>
        <v/>
      </c>
      <c r="E99" s="9" t="str">
        <f ca="1">IFERROR(YEAR(Tableau11[Date])&amp;"/"&amp;TEXT(Tableau11[Date],"mmmm"),"")</f>
        <v/>
      </c>
      <c r="F99" s="35"/>
    </row>
    <row r="100" spans="1:6" x14ac:dyDescent="0.35">
      <c r="A100" s="7" t="str">
        <f>IFERROR(IF(Tableau11[[#This Row],[N° employer]]="","",A99+1),"")</f>
        <v/>
      </c>
      <c r="B100" s="30"/>
      <c r="C100" s="16" t="str">
        <f t="shared" ca="1" si="2"/>
        <v/>
      </c>
      <c r="D100" s="8" t="str">
        <f t="shared" ca="1" si="3"/>
        <v/>
      </c>
      <c r="E100" s="9" t="str">
        <f ca="1">IFERROR(YEAR(Tableau11[Date])&amp;"/"&amp;TEXT(Tableau11[Date],"mmmm"),"")</f>
        <v/>
      </c>
      <c r="F100" s="35"/>
    </row>
    <row r="101" spans="1:6" x14ac:dyDescent="0.35">
      <c r="A101" s="7" t="str">
        <f>IFERROR(IF(Tableau11[[#This Row],[N° employer]]="","",A100+1),"")</f>
        <v/>
      </c>
      <c r="B101" s="30"/>
      <c r="C101" s="16" t="str">
        <f t="shared" ca="1" si="2"/>
        <v/>
      </c>
      <c r="D101" s="8" t="str">
        <f t="shared" ca="1" si="3"/>
        <v/>
      </c>
      <c r="E101" s="9" t="str">
        <f ca="1">IFERROR(YEAR(Tableau11[Date])&amp;"/"&amp;TEXT(Tableau11[Date],"mmmm"),"")</f>
        <v/>
      </c>
      <c r="F101" s="35"/>
    </row>
    <row r="102" spans="1:6" x14ac:dyDescent="0.35">
      <c r="A102" s="7" t="str">
        <f>IFERROR(IF(Tableau11[[#This Row],[N° employer]]="","",A101+1),"")</f>
        <v/>
      </c>
      <c r="B102" s="30"/>
      <c r="C102" s="16" t="str">
        <f t="shared" ca="1" si="2"/>
        <v/>
      </c>
      <c r="D102" s="8" t="str">
        <f t="shared" ca="1" si="3"/>
        <v/>
      </c>
      <c r="E102" s="9" t="str">
        <f ca="1">IFERROR(YEAR(Tableau11[Date])&amp;"/"&amp;TEXT(Tableau11[Date],"mmmm"),"")</f>
        <v/>
      </c>
      <c r="F102" s="35"/>
    </row>
    <row r="103" spans="1:6" x14ac:dyDescent="0.35">
      <c r="A103" s="7" t="str">
        <f>IFERROR(IF(Tableau11[[#This Row],[N° employer]]="","",A102+1),"")</f>
        <v/>
      </c>
      <c r="B103" s="30"/>
      <c r="C103" s="16" t="str">
        <f t="shared" ca="1" si="2"/>
        <v/>
      </c>
      <c r="D103" s="8" t="str">
        <f t="shared" ca="1" si="3"/>
        <v/>
      </c>
      <c r="E103" s="9" t="str">
        <f ca="1">IFERROR(YEAR(Tableau11[Date])&amp;"/"&amp;TEXT(Tableau11[Date],"mmmm"),"")</f>
        <v/>
      </c>
      <c r="F103" s="35"/>
    </row>
    <row r="104" spans="1:6" x14ac:dyDescent="0.35">
      <c r="A104" s="7" t="str">
        <f>IFERROR(IF(Tableau11[[#This Row],[N° employer]]="","",A103+1),"")</f>
        <v/>
      </c>
      <c r="B104" s="30"/>
      <c r="C104" s="16" t="str">
        <f t="shared" ca="1" si="2"/>
        <v/>
      </c>
      <c r="D104" s="8" t="str">
        <f t="shared" ca="1" si="3"/>
        <v/>
      </c>
      <c r="E104" s="9" t="str">
        <f ca="1">IFERROR(YEAR(Tableau11[Date])&amp;"/"&amp;TEXT(Tableau11[Date],"mmmm"),"")</f>
        <v/>
      </c>
      <c r="F104" s="35"/>
    </row>
    <row r="105" spans="1:6" x14ac:dyDescent="0.35">
      <c r="A105" s="7" t="str">
        <f>IFERROR(IF(Tableau11[[#This Row],[N° employer]]="","",A104+1),"")</f>
        <v/>
      </c>
      <c r="B105" s="30"/>
      <c r="C105" s="16" t="str">
        <f t="shared" ca="1" si="2"/>
        <v/>
      </c>
      <c r="D105" s="8" t="str">
        <f t="shared" ca="1" si="3"/>
        <v/>
      </c>
      <c r="E105" s="9" t="str">
        <f ca="1">IFERROR(YEAR(Tableau11[Date])&amp;"/"&amp;TEXT(Tableau11[Date],"mmmm"),"")</f>
        <v/>
      </c>
      <c r="F105" s="35"/>
    </row>
    <row r="106" spans="1:6" x14ac:dyDescent="0.35">
      <c r="A106" s="7" t="str">
        <f>IFERROR(IF(Tableau11[[#This Row],[N° employer]]="","",A105+1),"")</f>
        <v/>
      </c>
      <c r="B106" s="30"/>
      <c r="C106" s="16" t="str">
        <f t="shared" ca="1" si="2"/>
        <v/>
      </c>
      <c r="D106" s="8" t="str">
        <f t="shared" ca="1" si="3"/>
        <v/>
      </c>
      <c r="E106" s="9" t="str">
        <f ca="1">IFERROR(YEAR(Tableau11[Date])&amp;"/"&amp;TEXT(Tableau11[Date],"mmmm"),"")</f>
        <v/>
      </c>
      <c r="F106" s="35"/>
    </row>
    <row r="107" spans="1:6" x14ac:dyDescent="0.35">
      <c r="A107" s="7" t="str">
        <f>IFERROR(IF(Tableau11[[#This Row],[N° employer]]="","",A106+1),"")</f>
        <v/>
      </c>
      <c r="B107" s="30"/>
      <c r="C107" s="16" t="str">
        <f t="shared" ca="1" si="2"/>
        <v/>
      </c>
      <c r="D107" s="8" t="str">
        <f t="shared" ca="1" si="3"/>
        <v/>
      </c>
      <c r="E107" s="9" t="str">
        <f ca="1">IFERROR(YEAR(Tableau11[Date])&amp;"/"&amp;TEXT(Tableau11[Date],"mmmm"),"")</f>
        <v/>
      </c>
      <c r="F107" s="35"/>
    </row>
    <row r="108" spans="1:6" x14ac:dyDescent="0.35">
      <c r="A108" s="7" t="str">
        <f>IFERROR(IF(Tableau11[[#This Row],[N° employer]]="","",A107+1),"")</f>
        <v/>
      </c>
      <c r="B108" s="30"/>
      <c r="C108" s="16" t="str">
        <f t="shared" ca="1" si="2"/>
        <v/>
      </c>
      <c r="D108" s="8" t="str">
        <f t="shared" ca="1" si="3"/>
        <v/>
      </c>
      <c r="E108" s="9" t="str">
        <f ca="1">IFERROR(YEAR(Tableau11[Date])&amp;"/"&amp;TEXT(Tableau11[Date],"mmmm"),"")</f>
        <v/>
      </c>
      <c r="F108" s="35"/>
    </row>
    <row r="109" spans="1:6" x14ac:dyDescent="0.35">
      <c r="A109" s="7" t="str">
        <f>IFERROR(IF(Tableau11[[#This Row],[N° employer]]="","",A108+1),"")</f>
        <v/>
      </c>
      <c r="B109" s="30"/>
      <c r="C109" s="16" t="str">
        <f t="shared" ca="1" si="2"/>
        <v/>
      </c>
      <c r="D109" s="8" t="str">
        <f t="shared" ca="1" si="3"/>
        <v/>
      </c>
      <c r="E109" s="9" t="str">
        <f ca="1">IFERROR(YEAR(Tableau11[Date])&amp;"/"&amp;TEXT(Tableau11[Date],"mmmm"),"")</f>
        <v/>
      </c>
      <c r="F109" s="35"/>
    </row>
    <row r="110" spans="1:6" x14ac:dyDescent="0.35">
      <c r="A110" s="7" t="str">
        <f>IFERROR(IF(Tableau11[[#This Row],[N° employer]]="","",A109+1),"")</f>
        <v/>
      </c>
      <c r="B110" s="30"/>
      <c r="C110" s="16" t="str">
        <f t="shared" ca="1" si="2"/>
        <v/>
      </c>
      <c r="D110" s="8" t="str">
        <f t="shared" ca="1" si="3"/>
        <v/>
      </c>
      <c r="E110" s="9" t="str">
        <f ca="1">IFERROR(YEAR(Tableau11[Date])&amp;"/"&amp;TEXT(Tableau11[Date],"mmmm"),"")</f>
        <v/>
      </c>
      <c r="F110" s="35"/>
    </row>
    <row r="111" spans="1:6" x14ac:dyDescent="0.35">
      <c r="A111" s="7" t="str">
        <f>IFERROR(IF(Tableau11[[#This Row],[N° employer]]="","",A110+1),"")</f>
        <v/>
      </c>
      <c r="B111" s="30"/>
      <c r="C111" s="16" t="str">
        <f t="shared" ca="1" si="2"/>
        <v/>
      </c>
      <c r="D111" s="8" t="str">
        <f t="shared" ca="1" si="3"/>
        <v/>
      </c>
      <c r="E111" s="9" t="str">
        <f ca="1">IFERROR(YEAR(Tableau11[Date])&amp;"/"&amp;TEXT(Tableau11[Date],"mmmm"),"")</f>
        <v/>
      </c>
      <c r="F111" s="35"/>
    </row>
    <row r="112" spans="1:6" x14ac:dyDescent="0.35">
      <c r="A112" s="7" t="str">
        <f>IFERROR(IF(Tableau11[[#This Row],[N° employer]]="","",A111+1),"")</f>
        <v/>
      </c>
      <c r="B112" s="30"/>
      <c r="C112" s="16" t="str">
        <f t="shared" ca="1" si="2"/>
        <v/>
      </c>
      <c r="D112" s="8" t="str">
        <f t="shared" ca="1" si="3"/>
        <v/>
      </c>
      <c r="E112" s="9" t="str">
        <f ca="1">IFERROR(YEAR(Tableau11[Date])&amp;"/"&amp;TEXT(Tableau11[Date],"mmmm"),"")</f>
        <v/>
      </c>
      <c r="F112" s="35"/>
    </row>
    <row r="113" spans="1:6" x14ac:dyDescent="0.35">
      <c r="A113" s="7" t="str">
        <f>IFERROR(IF(Tableau11[[#This Row],[N° employer]]="","",A112+1),"")</f>
        <v/>
      </c>
      <c r="B113" s="30"/>
      <c r="C113" s="16" t="str">
        <f t="shared" ca="1" si="2"/>
        <v/>
      </c>
      <c r="D113" s="8" t="str">
        <f t="shared" ca="1" si="3"/>
        <v/>
      </c>
      <c r="E113" s="9" t="str">
        <f ca="1">IFERROR(YEAR(Tableau11[Date])&amp;"/"&amp;TEXT(Tableau11[Date],"mmmm"),"")</f>
        <v/>
      </c>
      <c r="F113" s="35"/>
    </row>
    <row r="114" spans="1:6" x14ac:dyDescent="0.35">
      <c r="A114" s="7" t="str">
        <f>IFERROR(IF(Tableau11[[#This Row],[N° employer]]="","",A113+1),"")</f>
        <v/>
      </c>
      <c r="B114" s="30"/>
      <c r="C114" s="16" t="str">
        <f t="shared" ca="1" si="2"/>
        <v/>
      </c>
      <c r="D114" s="8" t="str">
        <f t="shared" ca="1" si="3"/>
        <v/>
      </c>
      <c r="E114" s="9" t="str">
        <f ca="1">IFERROR(YEAR(Tableau11[Date])&amp;"/"&amp;TEXT(Tableau11[Date],"mmmm"),"")</f>
        <v/>
      </c>
      <c r="F114" s="35"/>
    </row>
    <row r="115" spans="1:6" x14ac:dyDescent="0.35">
      <c r="A115" s="7" t="str">
        <f>IFERROR(IF(Tableau11[[#This Row],[N° employer]]="","",A114+1),"")</f>
        <v/>
      </c>
      <c r="B115" s="30"/>
      <c r="C115" s="16" t="str">
        <f t="shared" ca="1" si="2"/>
        <v/>
      </c>
      <c r="D115" s="8" t="str">
        <f t="shared" ca="1" si="3"/>
        <v/>
      </c>
      <c r="E115" s="9" t="str">
        <f ca="1">IFERROR(YEAR(Tableau11[Date])&amp;"/"&amp;TEXT(Tableau11[Date],"mmmm"),"")</f>
        <v/>
      </c>
      <c r="F115" s="35"/>
    </row>
    <row r="116" spans="1:6" x14ac:dyDescent="0.35">
      <c r="A116" s="7" t="str">
        <f>IFERROR(IF(Tableau11[[#This Row],[N° employer]]="","",A115+1),"")</f>
        <v/>
      </c>
      <c r="B116" s="30"/>
      <c r="C116" s="16" t="str">
        <f t="shared" ca="1" si="2"/>
        <v/>
      </c>
      <c r="D116" s="8" t="str">
        <f t="shared" ca="1" si="3"/>
        <v/>
      </c>
      <c r="E116" s="9" t="str">
        <f ca="1">IFERROR(YEAR(Tableau11[Date])&amp;"/"&amp;TEXT(Tableau11[Date],"mmmm"),"")</f>
        <v/>
      </c>
      <c r="F116" s="35"/>
    </row>
    <row r="117" spans="1:6" x14ac:dyDescent="0.35">
      <c r="A117" s="7" t="str">
        <f>IFERROR(IF(Tableau11[[#This Row],[N° employer]]="","",A116+1),"")</f>
        <v/>
      </c>
      <c r="B117" s="30"/>
      <c r="C117" s="16" t="str">
        <f t="shared" ca="1" si="2"/>
        <v/>
      </c>
      <c r="D117" s="8" t="str">
        <f t="shared" ca="1" si="3"/>
        <v/>
      </c>
      <c r="E117" s="9" t="str">
        <f ca="1">IFERROR(YEAR(Tableau11[Date])&amp;"/"&amp;TEXT(Tableau11[Date],"mmmm"),"")</f>
        <v/>
      </c>
      <c r="F117" s="35"/>
    </row>
    <row r="118" spans="1:6" x14ac:dyDescent="0.35">
      <c r="A118" s="7" t="str">
        <f>IFERROR(IF(Tableau11[[#This Row],[N° employer]]="","",A117+1),"")</f>
        <v/>
      </c>
      <c r="B118" s="30"/>
      <c r="C118" s="16" t="str">
        <f t="shared" ca="1" si="2"/>
        <v/>
      </c>
      <c r="D118" s="8" t="str">
        <f t="shared" ca="1" si="3"/>
        <v/>
      </c>
      <c r="E118" s="9" t="str">
        <f ca="1">IFERROR(YEAR(Tableau11[Date])&amp;"/"&amp;TEXT(Tableau11[Date],"mmmm"),"")</f>
        <v/>
      </c>
      <c r="F118" s="35"/>
    </row>
    <row r="119" spans="1:6" x14ac:dyDescent="0.35">
      <c r="A119" s="7" t="str">
        <f>IFERROR(IF(Tableau11[[#This Row],[N° employer]]="","",A118+1),"")</f>
        <v/>
      </c>
      <c r="B119" s="30"/>
      <c r="C119" s="16" t="str">
        <f t="shared" ca="1" si="2"/>
        <v/>
      </c>
      <c r="D119" s="8" t="str">
        <f t="shared" ca="1" si="3"/>
        <v/>
      </c>
      <c r="E119" s="9" t="str">
        <f ca="1">IFERROR(YEAR(Tableau11[Date])&amp;"/"&amp;TEXT(Tableau11[Date],"mmmm"),"")</f>
        <v/>
      </c>
      <c r="F119" s="35"/>
    </row>
    <row r="120" spans="1:6" x14ac:dyDescent="0.35">
      <c r="A120" s="7" t="str">
        <f>IFERROR(IF(Tableau11[[#This Row],[N° employer]]="","",A119+1),"")</f>
        <v/>
      </c>
      <c r="B120" s="30"/>
      <c r="C120" s="16" t="str">
        <f t="shared" ca="1" si="2"/>
        <v/>
      </c>
      <c r="D120" s="8" t="str">
        <f t="shared" ca="1" si="3"/>
        <v/>
      </c>
      <c r="E120" s="9" t="str">
        <f ca="1">IFERROR(YEAR(Tableau11[Date])&amp;"/"&amp;TEXT(Tableau11[Date],"mmmm"),"")</f>
        <v/>
      </c>
      <c r="F120" s="35"/>
    </row>
    <row r="121" spans="1:6" x14ac:dyDescent="0.35">
      <c r="A121" s="7" t="str">
        <f>IFERROR(IF(Tableau11[[#This Row],[N° employer]]="","",A120+1),"")</f>
        <v/>
      </c>
      <c r="B121" s="30"/>
      <c r="C121" s="16" t="str">
        <f t="shared" ca="1" si="2"/>
        <v/>
      </c>
      <c r="D121" s="8" t="str">
        <f t="shared" ca="1" si="3"/>
        <v/>
      </c>
      <c r="E121" s="9" t="str">
        <f ca="1">IFERROR(YEAR(Tableau11[Date])&amp;"/"&amp;TEXT(Tableau11[Date],"mmmm"),"")</f>
        <v/>
      </c>
      <c r="F121" s="35"/>
    </row>
    <row r="122" spans="1:6" x14ac:dyDescent="0.35">
      <c r="A122" s="7" t="str">
        <f>IFERROR(IF(Tableau11[[#This Row],[N° employer]]="","",A121+1),"")</f>
        <v/>
      </c>
      <c r="B122" s="30"/>
      <c r="C122" s="16" t="str">
        <f t="shared" ca="1" si="2"/>
        <v/>
      </c>
      <c r="D122" s="8" t="str">
        <f t="shared" ca="1" si="3"/>
        <v/>
      </c>
      <c r="E122" s="9" t="str">
        <f ca="1">IFERROR(YEAR(Tableau11[Date])&amp;"/"&amp;TEXT(Tableau11[Date],"mmmm"),"")</f>
        <v/>
      </c>
      <c r="F122" s="35"/>
    </row>
    <row r="123" spans="1:6" x14ac:dyDescent="0.35">
      <c r="A123" s="7" t="str">
        <f>IFERROR(IF(Tableau11[[#This Row],[N° employer]]="","",A122+1),"")</f>
        <v/>
      </c>
      <c r="B123" s="30"/>
      <c r="C123" s="16" t="str">
        <f t="shared" ca="1" si="2"/>
        <v/>
      </c>
      <c r="D123" s="8" t="str">
        <f t="shared" ca="1" si="3"/>
        <v/>
      </c>
      <c r="E123" s="9" t="str">
        <f ca="1">IFERROR(YEAR(Tableau11[Date])&amp;"/"&amp;TEXT(Tableau11[Date],"mmmm"),"")</f>
        <v/>
      </c>
      <c r="F123" s="35"/>
    </row>
    <row r="124" spans="1:6" x14ac:dyDescent="0.35">
      <c r="A124" s="7" t="str">
        <f>IFERROR(IF(Tableau11[[#This Row],[N° employer]]="","",A123+1),"")</f>
        <v/>
      </c>
      <c r="B124" s="30"/>
      <c r="C124" s="16" t="str">
        <f t="shared" ca="1" si="2"/>
        <v/>
      </c>
      <c r="D124" s="8" t="str">
        <f t="shared" ca="1" si="3"/>
        <v/>
      </c>
      <c r="E124" s="9" t="str">
        <f ca="1">IFERROR(YEAR(Tableau11[Date])&amp;"/"&amp;TEXT(Tableau11[Date],"mmmm"),"")</f>
        <v/>
      </c>
      <c r="F124" s="35"/>
    </row>
    <row r="125" spans="1:6" x14ac:dyDescent="0.35">
      <c r="A125" s="7" t="str">
        <f>IFERROR(IF(Tableau11[[#This Row],[N° employer]]="","",A124+1),"")</f>
        <v/>
      </c>
      <c r="B125" s="30"/>
      <c r="C125" s="16" t="str">
        <f t="shared" ca="1" si="2"/>
        <v/>
      </c>
      <c r="D125" s="8" t="str">
        <f t="shared" ca="1" si="3"/>
        <v/>
      </c>
      <c r="E125" s="9" t="str">
        <f ca="1">IFERROR(YEAR(Tableau11[Date])&amp;"/"&amp;TEXT(Tableau11[Date],"mmmm"),"")</f>
        <v/>
      </c>
      <c r="F125" s="35"/>
    </row>
    <row r="126" spans="1:6" x14ac:dyDescent="0.35">
      <c r="A126" s="7" t="str">
        <f>IFERROR(IF(Tableau11[[#This Row],[N° employer]]="","",A125+1),"")</f>
        <v/>
      </c>
      <c r="B126" s="30"/>
      <c r="C126" s="16" t="str">
        <f t="shared" ca="1" si="2"/>
        <v/>
      </c>
      <c r="D126" s="8" t="str">
        <f t="shared" ca="1" si="3"/>
        <v/>
      </c>
      <c r="E126" s="9" t="str">
        <f ca="1">IFERROR(YEAR(Tableau11[Date])&amp;"/"&amp;TEXT(Tableau11[Date],"mmmm"),"")</f>
        <v/>
      </c>
      <c r="F126" s="35"/>
    </row>
    <row r="127" spans="1:6" x14ac:dyDescent="0.35">
      <c r="A127" s="7" t="str">
        <f>IFERROR(IF(Tableau11[[#This Row],[N° employer]]="","",A126+1),"")</f>
        <v/>
      </c>
      <c r="B127" s="30"/>
      <c r="C127" s="16" t="str">
        <f t="shared" ca="1" si="2"/>
        <v/>
      </c>
      <c r="D127" s="8" t="str">
        <f t="shared" ca="1" si="3"/>
        <v/>
      </c>
      <c r="E127" s="9" t="str">
        <f ca="1">IFERROR(YEAR(Tableau11[Date])&amp;"/"&amp;TEXT(Tableau11[Date],"mmmm"),"")</f>
        <v/>
      </c>
      <c r="F127" s="35"/>
    </row>
    <row r="128" spans="1:6" x14ac:dyDescent="0.35">
      <c r="A128" s="7" t="str">
        <f>IFERROR(IF(Tableau11[[#This Row],[N° employer]]="","",A127+1),"")</f>
        <v/>
      </c>
      <c r="B128" s="30"/>
      <c r="C128" s="16" t="str">
        <f t="shared" ca="1" si="2"/>
        <v/>
      </c>
      <c r="D128" s="8" t="str">
        <f t="shared" ca="1" si="3"/>
        <v/>
      </c>
      <c r="E128" s="9" t="str">
        <f ca="1">IFERROR(YEAR(Tableau11[Date])&amp;"/"&amp;TEXT(Tableau11[Date],"mmmm"),"")</f>
        <v/>
      </c>
      <c r="F128" s="35"/>
    </row>
    <row r="129" spans="1:6" x14ac:dyDescent="0.35">
      <c r="A129" s="7" t="str">
        <f>IFERROR(IF(Tableau11[[#This Row],[N° employer]]="","",A128+1),"")</f>
        <v/>
      </c>
      <c r="B129" s="30"/>
      <c r="C129" s="16" t="str">
        <f t="shared" ca="1" si="2"/>
        <v/>
      </c>
      <c r="D129" s="8" t="str">
        <f t="shared" ca="1" si="3"/>
        <v/>
      </c>
      <c r="E129" s="9" t="str">
        <f ca="1">IFERROR(YEAR(Tableau11[Date])&amp;"/"&amp;TEXT(Tableau11[Date],"mmmm"),"")</f>
        <v/>
      </c>
      <c r="F129" s="35"/>
    </row>
    <row r="130" spans="1:6" x14ac:dyDescent="0.35">
      <c r="A130" s="7" t="str">
        <f>IFERROR(IF(Tableau11[[#This Row],[N° employer]]="","",A129+1),"")</f>
        <v/>
      </c>
      <c r="B130" s="30"/>
      <c r="C130" s="16" t="str">
        <f t="shared" ref="C130:C193" ca="1" si="4">IFERROR(IF(OFFSET($B130,-1,0)=$B130,OFFSET(C130,-1,0),INDEX(config_Colonne_Nom,MATCH($B130,config_Colonne_N_,0))),"")</f>
        <v/>
      </c>
      <c r="D130" s="8" t="str">
        <f t="shared" ref="D130:D193" ca="1" si="5">IF(F130="","",IF(D130&lt;"",D130,NOW()))</f>
        <v/>
      </c>
      <c r="E130" s="9" t="str">
        <f ca="1">IFERROR(YEAR(Tableau11[Date])&amp;"/"&amp;TEXT(Tableau11[Date],"mmmm"),"")</f>
        <v/>
      </c>
      <c r="F130" s="35"/>
    </row>
    <row r="131" spans="1:6" x14ac:dyDescent="0.35">
      <c r="A131" s="7" t="str">
        <f>IFERROR(IF(Tableau11[[#This Row],[N° employer]]="","",A130+1),"")</f>
        <v/>
      </c>
      <c r="B131" s="30"/>
      <c r="C131" s="16" t="str">
        <f t="shared" ca="1" si="4"/>
        <v/>
      </c>
      <c r="D131" s="8" t="str">
        <f t="shared" ca="1" si="5"/>
        <v/>
      </c>
      <c r="E131" s="9" t="str">
        <f ca="1">IFERROR(YEAR(Tableau11[Date])&amp;"/"&amp;TEXT(Tableau11[Date],"mmmm"),"")</f>
        <v/>
      </c>
      <c r="F131" s="35"/>
    </row>
    <row r="132" spans="1:6" x14ac:dyDescent="0.35">
      <c r="A132" s="7" t="str">
        <f>IFERROR(IF(Tableau11[[#This Row],[N° employer]]="","",A131+1),"")</f>
        <v/>
      </c>
      <c r="B132" s="30"/>
      <c r="C132" s="16" t="str">
        <f t="shared" ca="1" si="4"/>
        <v/>
      </c>
      <c r="D132" s="8" t="str">
        <f t="shared" ca="1" si="5"/>
        <v/>
      </c>
      <c r="E132" s="9" t="str">
        <f ca="1">IFERROR(YEAR(Tableau11[Date])&amp;"/"&amp;TEXT(Tableau11[Date],"mmmm"),"")</f>
        <v/>
      </c>
      <c r="F132" s="35"/>
    </row>
    <row r="133" spans="1:6" x14ac:dyDescent="0.35">
      <c r="A133" s="7" t="str">
        <f>IFERROR(IF(Tableau11[[#This Row],[N° employer]]="","",A132+1),"")</f>
        <v/>
      </c>
      <c r="B133" s="30"/>
      <c r="C133" s="16" t="str">
        <f t="shared" ca="1" si="4"/>
        <v/>
      </c>
      <c r="D133" s="8" t="str">
        <f t="shared" ca="1" si="5"/>
        <v/>
      </c>
      <c r="E133" s="9" t="str">
        <f ca="1">IFERROR(YEAR(Tableau11[Date])&amp;"/"&amp;TEXT(Tableau11[Date],"mmmm"),"")</f>
        <v/>
      </c>
      <c r="F133" s="35"/>
    </row>
    <row r="134" spans="1:6" x14ac:dyDescent="0.35">
      <c r="A134" s="7" t="str">
        <f>IFERROR(IF(Tableau11[[#This Row],[N° employer]]="","",A133+1),"")</f>
        <v/>
      </c>
      <c r="B134" s="30"/>
      <c r="C134" s="16" t="str">
        <f t="shared" ca="1" si="4"/>
        <v/>
      </c>
      <c r="D134" s="8" t="str">
        <f t="shared" ca="1" si="5"/>
        <v/>
      </c>
      <c r="E134" s="9" t="str">
        <f ca="1">IFERROR(YEAR(Tableau11[Date])&amp;"/"&amp;TEXT(Tableau11[Date],"mmmm"),"")</f>
        <v/>
      </c>
      <c r="F134" s="35"/>
    </row>
    <row r="135" spans="1:6" x14ac:dyDescent="0.35">
      <c r="A135" s="7" t="str">
        <f>IFERROR(IF(Tableau11[[#This Row],[N° employer]]="","",A134+1),"")</f>
        <v/>
      </c>
      <c r="B135" s="30"/>
      <c r="C135" s="16" t="str">
        <f t="shared" ca="1" si="4"/>
        <v/>
      </c>
      <c r="D135" s="8" t="str">
        <f t="shared" ca="1" si="5"/>
        <v/>
      </c>
      <c r="E135" s="9" t="str">
        <f ca="1">IFERROR(YEAR(Tableau11[Date])&amp;"/"&amp;TEXT(Tableau11[Date],"mmmm"),"")</f>
        <v/>
      </c>
      <c r="F135" s="35"/>
    </row>
    <row r="136" spans="1:6" x14ac:dyDescent="0.35">
      <c r="A136" s="7" t="str">
        <f>IFERROR(IF(Tableau11[[#This Row],[N° employer]]="","",A135+1),"")</f>
        <v/>
      </c>
      <c r="B136" s="30"/>
      <c r="C136" s="16" t="str">
        <f t="shared" ca="1" si="4"/>
        <v/>
      </c>
      <c r="D136" s="8" t="str">
        <f t="shared" ca="1" si="5"/>
        <v/>
      </c>
      <c r="E136" s="9" t="str">
        <f ca="1">IFERROR(YEAR(Tableau11[Date])&amp;"/"&amp;TEXT(Tableau11[Date],"mmmm"),"")</f>
        <v/>
      </c>
      <c r="F136" s="35"/>
    </row>
    <row r="137" spans="1:6" x14ac:dyDescent="0.35">
      <c r="A137" s="7" t="str">
        <f>IFERROR(IF(Tableau11[[#This Row],[N° employer]]="","",A136+1),"")</f>
        <v/>
      </c>
      <c r="B137" s="30"/>
      <c r="C137" s="16" t="str">
        <f t="shared" ca="1" si="4"/>
        <v/>
      </c>
      <c r="D137" s="8" t="str">
        <f t="shared" ca="1" si="5"/>
        <v/>
      </c>
      <c r="E137" s="9" t="str">
        <f ca="1">IFERROR(YEAR(Tableau11[Date])&amp;"/"&amp;TEXT(Tableau11[Date],"mmmm"),"")</f>
        <v/>
      </c>
      <c r="F137" s="35"/>
    </row>
    <row r="138" spans="1:6" x14ac:dyDescent="0.35">
      <c r="A138" s="7" t="str">
        <f>IFERROR(IF(Tableau11[[#This Row],[N° employer]]="","",A137+1),"")</f>
        <v/>
      </c>
      <c r="B138" s="30"/>
      <c r="C138" s="16" t="str">
        <f t="shared" ca="1" si="4"/>
        <v/>
      </c>
      <c r="D138" s="8" t="str">
        <f t="shared" ca="1" si="5"/>
        <v/>
      </c>
      <c r="E138" s="9" t="str">
        <f ca="1">IFERROR(YEAR(Tableau11[Date])&amp;"/"&amp;TEXT(Tableau11[Date],"mmmm"),"")</f>
        <v/>
      </c>
      <c r="F138" s="35"/>
    </row>
    <row r="139" spans="1:6" x14ac:dyDescent="0.35">
      <c r="A139" s="7" t="str">
        <f>IFERROR(IF(Tableau11[[#This Row],[N° employer]]="","",A138+1),"")</f>
        <v/>
      </c>
      <c r="B139" s="30"/>
      <c r="C139" s="16" t="str">
        <f t="shared" ca="1" si="4"/>
        <v/>
      </c>
      <c r="D139" s="8" t="str">
        <f t="shared" ca="1" si="5"/>
        <v/>
      </c>
      <c r="E139" s="9" t="str">
        <f ca="1">IFERROR(YEAR(Tableau11[Date])&amp;"/"&amp;TEXT(Tableau11[Date],"mmmm"),"")</f>
        <v/>
      </c>
      <c r="F139" s="35"/>
    </row>
    <row r="140" spans="1:6" x14ac:dyDescent="0.35">
      <c r="A140" s="7" t="str">
        <f>IFERROR(IF(Tableau11[[#This Row],[N° employer]]="","",A139+1),"")</f>
        <v/>
      </c>
      <c r="B140" s="30"/>
      <c r="C140" s="16" t="str">
        <f t="shared" ca="1" si="4"/>
        <v/>
      </c>
      <c r="D140" s="8" t="str">
        <f t="shared" ca="1" si="5"/>
        <v/>
      </c>
      <c r="E140" s="9" t="str">
        <f ca="1">IFERROR(YEAR(Tableau11[Date])&amp;"/"&amp;TEXT(Tableau11[Date],"mmmm"),"")</f>
        <v/>
      </c>
      <c r="F140" s="35"/>
    </row>
    <row r="141" spans="1:6" x14ac:dyDescent="0.35">
      <c r="A141" s="7" t="str">
        <f>IFERROR(IF(Tableau11[[#This Row],[N° employer]]="","",A140+1),"")</f>
        <v/>
      </c>
      <c r="B141" s="30"/>
      <c r="C141" s="16" t="str">
        <f t="shared" ca="1" si="4"/>
        <v/>
      </c>
      <c r="D141" s="8" t="str">
        <f t="shared" ca="1" si="5"/>
        <v/>
      </c>
      <c r="E141" s="9" t="str">
        <f ca="1">IFERROR(YEAR(Tableau11[Date])&amp;"/"&amp;TEXT(Tableau11[Date],"mmmm"),"")</f>
        <v/>
      </c>
      <c r="F141" s="35"/>
    </row>
    <row r="142" spans="1:6" x14ac:dyDescent="0.35">
      <c r="A142" s="7" t="str">
        <f>IFERROR(IF(Tableau11[[#This Row],[N° employer]]="","",A141+1),"")</f>
        <v/>
      </c>
      <c r="B142" s="30"/>
      <c r="C142" s="16" t="str">
        <f t="shared" ca="1" si="4"/>
        <v/>
      </c>
      <c r="D142" s="8" t="str">
        <f t="shared" ca="1" si="5"/>
        <v/>
      </c>
      <c r="E142" s="9" t="str">
        <f ca="1">IFERROR(YEAR(Tableau11[Date])&amp;"/"&amp;TEXT(Tableau11[Date],"mmmm"),"")</f>
        <v/>
      </c>
      <c r="F142" s="35"/>
    </row>
    <row r="143" spans="1:6" x14ac:dyDescent="0.35">
      <c r="A143" s="7" t="str">
        <f>IFERROR(IF(Tableau11[[#This Row],[N° employer]]="","",A142+1),"")</f>
        <v/>
      </c>
      <c r="B143" s="30"/>
      <c r="C143" s="16" t="str">
        <f t="shared" ca="1" si="4"/>
        <v/>
      </c>
      <c r="D143" s="8" t="str">
        <f t="shared" ca="1" si="5"/>
        <v/>
      </c>
      <c r="E143" s="9" t="str">
        <f ca="1">IFERROR(YEAR(Tableau11[Date])&amp;"/"&amp;TEXT(Tableau11[Date],"mmmm"),"")</f>
        <v/>
      </c>
      <c r="F143" s="35"/>
    </row>
    <row r="144" spans="1:6" x14ac:dyDescent="0.35">
      <c r="A144" s="7" t="str">
        <f>IFERROR(IF(Tableau11[[#This Row],[N° employer]]="","",A143+1),"")</f>
        <v/>
      </c>
      <c r="B144" s="30"/>
      <c r="C144" s="16" t="str">
        <f t="shared" ca="1" si="4"/>
        <v/>
      </c>
      <c r="D144" s="8" t="str">
        <f t="shared" ca="1" si="5"/>
        <v/>
      </c>
      <c r="E144" s="9" t="str">
        <f ca="1">IFERROR(YEAR(Tableau11[Date])&amp;"/"&amp;TEXT(Tableau11[Date],"mmmm"),"")</f>
        <v/>
      </c>
      <c r="F144" s="35"/>
    </row>
    <row r="145" spans="1:6" x14ac:dyDescent="0.35">
      <c r="A145" s="7" t="str">
        <f>IFERROR(IF(Tableau11[[#This Row],[N° employer]]="","",A144+1),"")</f>
        <v/>
      </c>
      <c r="B145" s="30"/>
      <c r="C145" s="16" t="str">
        <f t="shared" ca="1" si="4"/>
        <v/>
      </c>
      <c r="D145" s="8" t="str">
        <f t="shared" ca="1" si="5"/>
        <v/>
      </c>
      <c r="E145" s="9" t="str">
        <f ca="1">IFERROR(YEAR(Tableau11[Date])&amp;"/"&amp;TEXT(Tableau11[Date],"mmmm"),"")</f>
        <v/>
      </c>
      <c r="F145" s="35"/>
    </row>
    <row r="146" spans="1:6" x14ac:dyDescent="0.35">
      <c r="A146" s="7" t="str">
        <f>IFERROR(IF(Tableau11[[#This Row],[N° employer]]="","",A145+1),"")</f>
        <v/>
      </c>
      <c r="B146" s="30"/>
      <c r="C146" s="16" t="str">
        <f t="shared" ca="1" si="4"/>
        <v/>
      </c>
      <c r="D146" s="8" t="str">
        <f t="shared" ca="1" si="5"/>
        <v/>
      </c>
      <c r="E146" s="9" t="str">
        <f ca="1">IFERROR(YEAR(Tableau11[Date])&amp;"/"&amp;TEXT(Tableau11[Date],"mmmm"),"")</f>
        <v/>
      </c>
      <c r="F146" s="35"/>
    </row>
    <row r="147" spans="1:6" x14ac:dyDescent="0.35">
      <c r="A147" s="7" t="str">
        <f>IFERROR(IF(Tableau11[[#This Row],[N° employer]]="","",A146+1),"")</f>
        <v/>
      </c>
      <c r="B147" s="30"/>
      <c r="C147" s="16" t="str">
        <f t="shared" ca="1" si="4"/>
        <v/>
      </c>
      <c r="D147" s="8" t="str">
        <f t="shared" ca="1" si="5"/>
        <v/>
      </c>
      <c r="E147" s="9" t="str">
        <f ca="1">IFERROR(YEAR(Tableau11[Date])&amp;"/"&amp;TEXT(Tableau11[Date],"mmmm"),"")</f>
        <v/>
      </c>
      <c r="F147" s="35"/>
    </row>
    <row r="148" spans="1:6" x14ac:dyDescent="0.35">
      <c r="A148" s="7" t="str">
        <f>IFERROR(IF(Tableau11[[#This Row],[N° employer]]="","",A147+1),"")</f>
        <v/>
      </c>
      <c r="B148" s="30"/>
      <c r="C148" s="16" t="str">
        <f t="shared" ca="1" si="4"/>
        <v/>
      </c>
      <c r="D148" s="8" t="str">
        <f t="shared" ca="1" si="5"/>
        <v/>
      </c>
      <c r="E148" s="9" t="str">
        <f ca="1">IFERROR(YEAR(Tableau11[Date])&amp;"/"&amp;TEXT(Tableau11[Date],"mmmm"),"")</f>
        <v/>
      </c>
      <c r="F148" s="35"/>
    </row>
    <row r="149" spans="1:6" x14ac:dyDescent="0.35">
      <c r="A149" s="7" t="str">
        <f>IFERROR(IF(Tableau11[[#This Row],[N° employer]]="","",A148+1),"")</f>
        <v/>
      </c>
      <c r="B149" s="30"/>
      <c r="C149" s="16" t="str">
        <f t="shared" ca="1" si="4"/>
        <v/>
      </c>
      <c r="D149" s="8" t="str">
        <f t="shared" ca="1" si="5"/>
        <v/>
      </c>
      <c r="E149" s="9" t="str">
        <f ca="1">IFERROR(YEAR(Tableau11[Date])&amp;"/"&amp;TEXT(Tableau11[Date],"mmmm"),"")</f>
        <v/>
      </c>
      <c r="F149" s="35"/>
    </row>
    <row r="150" spans="1:6" x14ac:dyDescent="0.35">
      <c r="A150" s="7" t="str">
        <f>IFERROR(IF(Tableau11[[#This Row],[N° employer]]="","",A149+1),"")</f>
        <v/>
      </c>
      <c r="B150" s="30"/>
      <c r="C150" s="16" t="str">
        <f t="shared" ca="1" si="4"/>
        <v/>
      </c>
      <c r="D150" s="8" t="str">
        <f t="shared" ca="1" si="5"/>
        <v/>
      </c>
      <c r="E150" s="9" t="str">
        <f ca="1">IFERROR(YEAR(Tableau11[Date])&amp;"/"&amp;TEXT(Tableau11[Date],"mmmm"),"")</f>
        <v/>
      </c>
      <c r="F150" s="35"/>
    </row>
    <row r="151" spans="1:6" x14ac:dyDescent="0.35">
      <c r="A151" s="7" t="str">
        <f>IFERROR(IF(Tableau11[[#This Row],[N° employer]]="","",A150+1),"")</f>
        <v/>
      </c>
      <c r="B151" s="30"/>
      <c r="C151" s="16" t="str">
        <f t="shared" ca="1" si="4"/>
        <v/>
      </c>
      <c r="D151" s="8" t="str">
        <f t="shared" ca="1" si="5"/>
        <v/>
      </c>
      <c r="E151" s="9" t="str">
        <f ca="1">IFERROR(YEAR(Tableau11[Date])&amp;"/"&amp;TEXT(Tableau11[Date],"mmmm"),"")</f>
        <v/>
      </c>
      <c r="F151" s="35"/>
    </row>
    <row r="152" spans="1:6" x14ac:dyDescent="0.35">
      <c r="A152" s="7" t="str">
        <f>IFERROR(IF(Tableau11[[#This Row],[N° employer]]="","",A151+1),"")</f>
        <v/>
      </c>
      <c r="B152" s="30"/>
      <c r="C152" s="16" t="str">
        <f t="shared" ca="1" si="4"/>
        <v/>
      </c>
      <c r="D152" s="8" t="str">
        <f t="shared" ca="1" si="5"/>
        <v/>
      </c>
      <c r="E152" s="9" t="str">
        <f ca="1">IFERROR(YEAR(Tableau11[Date])&amp;"/"&amp;TEXT(Tableau11[Date],"mmmm"),"")</f>
        <v/>
      </c>
      <c r="F152" s="35"/>
    </row>
    <row r="153" spans="1:6" x14ac:dyDescent="0.35">
      <c r="A153" s="7" t="str">
        <f>IFERROR(IF(Tableau11[[#This Row],[N° employer]]="","",A152+1),"")</f>
        <v/>
      </c>
      <c r="B153" s="30"/>
      <c r="C153" s="16" t="str">
        <f t="shared" ca="1" si="4"/>
        <v/>
      </c>
      <c r="D153" s="8" t="str">
        <f t="shared" ca="1" si="5"/>
        <v/>
      </c>
      <c r="E153" s="9" t="str">
        <f ca="1">IFERROR(YEAR(Tableau11[Date])&amp;"/"&amp;TEXT(Tableau11[Date],"mmmm"),"")</f>
        <v/>
      </c>
      <c r="F153" s="35"/>
    </row>
    <row r="154" spans="1:6" x14ac:dyDescent="0.35">
      <c r="A154" s="7" t="str">
        <f>IFERROR(IF(Tableau11[[#This Row],[N° employer]]="","",A153+1),"")</f>
        <v/>
      </c>
      <c r="B154" s="30"/>
      <c r="C154" s="16" t="str">
        <f t="shared" ca="1" si="4"/>
        <v/>
      </c>
      <c r="D154" s="8" t="str">
        <f t="shared" ca="1" si="5"/>
        <v/>
      </c>
      <c r="E154" s="9" t="str">
        <f ca="1">IFERROR(YEAR(Tableau11[Date])&amp;"/"&amp;TEXT(Tableau11[Date],"mmmm"),"")</f>
        <v/>
      </c>
      <c r="F154" s="35"/>
    </row>
    <row r="155" spans="1:6" x14ac:dyDescent="0.35">
      <c r="A155" s="7" t="str">
        <f>IFERROR(IF(Tableau11[[#This Row],[N° employer]]="","",A154+1),"")</f>
        <v/>
      </c>
      <c r="B155" s="30"/>
      <c r="C155" s="16" t="str">
        <f t="shared" ca="1" si="4"/>
        <v/>
      </c>
      <c r="D155" s="8" t="str">
        <f t="shared" ca="1" si="5"/>
        <v/>
      </c>
      <c r="E155" s="9" t="str">
        <f ca="1">IFERROR(YEAR(Tableau11[Date])&amp;"/"&amp;TEXT(Tableau11[Date],"mmmm"),"")</f>
        <v/>
      </c>
      <c r="F155" s="35"/>
    </row>
    <row r="156" spans="1:6" x14ac:dyDescent="0.35">
      <c r="A156" s="7" t="str">
        <f>IFERROR(IF(Tableau11[[#This Row],[N° employer]]="","",A155+1),"")</f>
        <v/>
      </c>
      <c r="B156" s="30"/>
      <c r="C156" s="16" t="str">
        <f t="shared" ca="1" si="4"/>
        <v/>
      </c>
      <c r="D156" s="8" t="str">
        <f t="shared" ca="1" si="5"/>
        <v/>
      </c>
      <c r="E156" s="9" t="str">
        <f ca="1">IFERROR(YEAR(Tableau11[Date])&amp;"/"&amp;TEXT(Tableau11[Date],"mmmm"),"")</f>
        <v/>
      </c>
      <c r="F156" s="35"/>
    </row>
    <row r="157" spans="1:6" x14ac:dyDescent="0.35">
      <c r="A157" s="7" t="str">
        <f>IFERROR(IF(Tableau11[[#This Row],[N° employer]]="","",A156+1),"")</f>
        <v/>
      </c>
      <c r="B157" s="30"/>
      <c r="C157" s="16" t="str">
        <f t="shared" ca="1" si="4"/>
        <v/>
      </c>
      <c r="D157" s="8" t="str">
        <f t="shared" ca="1" si="5"/>
        <v/>
      </c>
      <c r="E157" s="9" t="str">
        <f ca="1">IFERROR(YEAR(Tableau11[Date])&amp;"/"&amp;TEXT(Tableau11[Date],"mmmm"),"")</f>
        <v/>
      </c>
      <c r="F157" s="35"/>
    </row>
    <row r="158" spans="1:6" x14ac:dyDescent="0.35">
      <c r="A158" s="7" t="str">
        <f>IFERROR(IF(Tableau11[[#This Row],[N° employer]]="","",A157+1),"")</f>
        <v/>
      </c>
      <c r="B158" s="30"/>
      <c r="C158" s="16" t="str">
        <f t="shared" ca="1" si="4"/>
        <v/>
      </c>
      <c r="D158" s="8" t="str">
        <f t="shared" ca="1" si="5"/>
        <v/>
      </c>
      <c r="E158" s="9" t="str">
        <f ca="1">IFERROR(YEAR(Tableau11[Date])&amp;"/"&amp;TEXT(Tableau11[Date],"mmmm"),"")</f>
        <v/>
      </c>
      <c r="F158" s="35"/>
    </row>
    <row r="159" spans="1:6" x14ac:dyDescent="0.35">
      <c r="A159" s="7" t="str">
        <f>IFERROR(IF(Tableau11[[#This Row],[N° employer]]="","",A158+1),"")</f>
        <v/>
      </c>
      <c r="B159" s="30"/>
      <c r="C159" s="16" t="str">
        <f t="shared" ca="1" si="4"/>
        <v/>
      </c>
      <c r="D159" s="8" t="str">
        <f t="shared" ca="1" si="5"/>
        <v/>
      </c>
      <c r="E159" s="9" t="str">
        <f ca="1">IFERROR(YEAR(Tableau11[Date])&amp;"/"&amp;TEXT(Tableau11[Date],"mmmm"),"")</f>
        <v/>
      </c>
      <c r="F159" s="35"/>
    </row>
    <row r="160" spans="1:6" x14ac:dyDescent="0.35">
      <c r="A160" s="7" t="str">
        <f>IFERROR(IF(Tableau11[[#This Row],[N° employer]]="","",A159+1),"")</f>
        <v/>
      </c>
      <c r="B160" s="30"/>
      <c r="C160" s="16" t="str">
        <f t="shared" ca="1" si="4"/>
        <v/>
      </c>
      <c r="D160" s="8" t="str">
        <f t="shared" ca="1" si="5"/>
        <v/>
      </c>
      <c r="E160" s="9" t="str">
        <f ca="1">IFERROR(YEAR(Tableau11[Date])&amp;"/"&amp;TEXT(Tableau11[Date],"mmmm"),"")</f>
        <v/>
      </c>
      <c r="F160" s="35"/>
    </row>
    <row r="161" spans="1:6" x14ac:dyDescent="0.35">
      <c r="A161" s="7" t="str">
        <f>IFERROR(IF(Tableau11[[#This Row],[N° employer]]="","",A160+1),"")</f>
        <v/>
      </c>
      <c r="B161" s="30"/>
      <c r="C161" s="16" t="str">
        <f t="shared" ca="1" si="4"/>
        <v/>
      </c>
      <c r="D161" s="8" t="str">
        <f t="shared" ca="1" si="5"/>
        <v/>
      </c>
      <c r="E161" s="9" t="str">
        <f ca="1">IFERROR(YEAR(Tableau11[Date])&amp;"/"&amp;TEXT(Tableau11[Date],"mmmm"),"")</f>
        <v/>
      </c>
      <c r="F161" s="35"/>
    </row>
    <row r="162" spans="1:6" x14ac:dyDescent="0.35">
      <c r="A162" s="7" t="str">
        <f>IFERROR(IF(Tableau11[[#This Row],[N° employer]]="","",A161+1),"")</f>
        <v/>
      </c>
      <c r="B162" s="30"/>
      <c r="C162" s="16" t="str">
        <f t="shared" ca="1" si="4"/>
        <v/>
      </c>
      <c r="D162" s="8" t="str">
        <f t="shared" ca="1" si="5"/>
        <v/>
      </c>
      <c r="E162" s="9" t="str">
        <f ca="1">IFERROR(YEAR(Tableau11[Date])&amp;"/"&amp;TEXT(Tableau11[Date],"mmmm"),"")</f>
        <v/>
      </c>
      <c r="F162" s="35"/>
    </row>
    <row r="163" spans="1:6" x14ac:dyDescent="0.35">
      <c r="A163" s="7" t="str">
        <f>IFERROR(IF(Tableau11[[#This Row],[N° employer]]="","",A162+1),"")</f>
        <v/>
      </c>
      <c r="B163" s="30"/>
      <c r="C163" s="16" t="str">
        <f t="shared" ca="1" si="4"/>
        <v/>
      </c>
      <c r="D163" s="8" t="str">
        <f t="shared" ca="1" si="5"/>
        <v/>
      </c>
      <c r="E163" s="9" t="str">
        <f ca="1">IFERROR(YEAR(Tableau11[Date])&amp;"/"&amp;TEXT(Tableau11[Date],"mmmm"),"")</f>
        <v/>
      </c>
      <c r="F163" s="35"/>
    </row>
    <row r="164" spans="1:6" x14ac:dyDescent="0.35">
      <c r="A164" s="7" t="str">
        <f>IFERROR(IF(Tableau11[[#This Row],[N° employer]]="","",A163+1),"")</f>
        <v/>
      </c>
      <c r="B164" s="30"/>
      <c r="C164" s="16" t="str">
        <f t="shared" ca="1" si="4"/>
        <v/>
      </c>
      <c r="D164" s="8" t="str">
        <f t="shared" ca="1" si="5"/>
        <v/>
      </c>
      <c r="E164" s="9" t="str">
        <f ca="1">IFERROR(YEAR(Tableau11[Date])&amp;"/"&amp;TEXT(Tableau11[Date],"mmmm"),"")</f>
        <v/>
      </c>
      <c r="F164" s="35"/>
    </row>
    <row r="165" spans="1:6" x14ac:dyDescent="0.35">
      <c r="A165" s="7" t="str">
        <f>IFERROR(IF(Tableau11[[#This Row],[N° employer]]="","",A164+1),"")</f>
        <v/>
      </c>
      <c r="B165" s="30"/>
      <c r="C165" s="16" t="str">
        <f t="shared" ca="1" si="4"/>
        <v/>
      </c>
      <c r="D165" s="8" t="str">
        <f t="shared" ca="1" si="5"/>
        <v/>
      </c>
      <c r="E165" s="9" t="str">
        <f ca="1">IFERROR(YEAR(Tableau11[Date])&amp;"/"&amp;TEXT(Tableau11[Date],"mmmm"),"")</f>
        <v/>
      </c>
      <c r="F165" s="35"/>
    </row>
    <row r="166" spans="1:6" x14ac:dyDescent="0.35">
      <c r="A166" s="7" t="str">
        <f>IFERROR(IF(Tableau11[[#This Row],[N° employer]]="","",A165+1),"")</f>
        <v/>
      </c>
      <c r="B166" s="30"/>
      <c r="C166" s="16" t="str">
        <f t="shared" ca="1" si="4"/>
        <v/>
      </c>
      <c r="D166" s="8" t="str">
        <f t="shared" ca="1" si="5"/>
        <v/>
      </c>
      <c r="E166" s="9" t="str">
        <f ca="1">IFERROR(YEAR(Tableau11[Date])&amp;"/"&amp;TEXT(Tableau11[Date],"mmmm"),"")</f>
        <v/>
      </c>
      <c r="F166" s="35"/>
    </row>
    <row r="167" spans="1:6" x14ac:dyDescent="0.35">
      <c r="A167" s="7" t="str">
        <f>IFERROR(IF(Tableau11[[#This Row],[N° employer]]="","",A166+1),"")</f>
        <v/>
      </c>
      <c r="B167" s="30"/>
      <c r="C167" s="16" t="str">
        <f t="shared" ca="1" si="4"/>
        <v/>
      </c>
      <c r="D167" s="8" t="str">
        <f t="shared" ca="1" si="5"/>
        <v/>
      </c>
      <c r="E167" s="9" t="str">
        <f ca="1">IFERROR(YEAR(Tableau11[Date])&amp;"/"&amp;TEXT(Tableau11[Date],"mmmm"),"")</f>
        <v/>
      </c>
      <c r="F167" s="35"/>
    </row>
    <row r="168" spans="1:6" x14ac:dyDescent="0.35">
      <c r="A168" s="7" t="str">
        <f>IFERROR(IF(Tableau11[[#This Row],[N° employer]]="","",A167+1),"")</f>
        <v/>
      </c>
      <c r="B168" s="30"/>
      <c r="C168" s="16" t="str">
        <f t="shared" ca="1" si="4"/>
        <v/>
      </c>
      <c r="D168" s="8" t="str">
        <f t="shared" ca="1" si="5"/>
        <v/>
      </c>
      <c r="E168" s="9" t="str">
        <f ca="1">IFERROR(YEAR(Tableau11[Date])&amp;"/"&amp;TEXT(Tableau11[Date],"mmmm"),"")</f>
        <v/>
      </c>
      <c r="F168" s="35"/>
    </row>
    <row r="169" spans="1:6" x14ac:dyDescent="0.35">
      <c r="A169" s="7" t="str">
        <f>IFERROR(IF(Tableau11[[#This Row],[N° employer]]="","",A168+1),"")</f>
        <v/>
      </c>
      <c r="B169" s="30"/>
      <c r="C169" s="16" t="str">
        <f t="shared" ca="1" si="4"/>
        <v/>
      </c>
      <c r="D169" s="8" t="str">
        <f t="shared" ca="1" si="5"/>
        <v/>
      </c>
      <c r="E169" s="9" t="str">
        <f ca="1">IFERROR(YEAR(Tableau11[Date])&amp;"/"&amp;TEXT(Tableau11[Date],"mmmm"),"")</f>
        <v/>
      </c>
      <c r="F169" s="35"/>
    </row>
    <row r="170" spans="1:6" x14ac:dyDescent="0.35">
      <c r="A170" s="7" t="str">
        <f>IFERROR(IF(Tableau11[[#This Row],[N° employer]]="","",A169+1),"")</f>
        <v/>
      </c>
      <c r="B170" s="30"/>
      <c r="C170" s="16" t="str">
        <f t="shared" ca="1" si="4"/>
        <v/>
      </c>
      <c r="D170" s="8" t="str">
        <f t="shared" ca="1" si="5"/>
        <v/>
      </c>
      <c r="E170" s="9" t="str">
        <f ca="1">IFERROR(YEAR(Tableau11[Date])&amp;"/"&amp;TEXT(Tableau11[Date],"mmmm"),"")</f>
        <v/>
      </c>
      <c r="F170" s="35"/>
    </row>
    <row r="171" spans="1:6" x14ac:dyDescent="0.35">
      <c r="A171" s="7" t="str">
        <f>IFERROR(IF(Tableau11[[#This Row],[N° employer]]="","",A170+1),"")</f>
        <v/>
      </c>
      <c r="B171" s="30"/>
      <c r="C171" s="16" t="str">
        <f t="shared" ca="1" si="4"/>
        <v/>
      </c>
      <c r="D171" s="8" t="str">
        <f t="shared" ca="1" si="5"/>
        <v/>
      </c>
      <c r="E171" s="9" t="str">
        <f ca="1">IFERROR(YEAR(Tableau11[Date])&amp;"/"&amp;TEXT(Tableau11[Date],"mmmm"),"")</f>
        <v/>
      </c>
      <c r="F171" s="35"/>
    </row>
    <row r="172" spans="1:6" x14ac:dyDescent="0.35">
      <c r="A172" s="7" t="str">
        <f>IFERROR(IF(Tableau11[[#This Row],[N° employer]]="","",A171+1),"")</f>
        <v/>
      </c>
      <c r="B172" s="30"/>
      <c r="C172" s="16" t="str">
        <f t="shared" ca="1" si="4"/>
        <v/>
      </c>
      <c r="D172" s="8" t="str">
        <f t="shared" ca="1" si="5"/>
        <v/>
      </c>
      <c r="E172" s="9" t="str">
        <f ca="1">IFERROR(YEAR(Tableau11[Date])&amp;"/"&amp;TEXT(Tableau11[Date],"mmmm"),"")</f>
        <v/>
      </c>
      <c r="F172" s="35"/>
    </row>
    <row r="173" spans="1:6" x14ac:dyDescent="0.35">
      <c r="A173" s="7" t="str">
        <f>IFERROR(IF(Tableau11[[#This Row],[N° employer]]="","",A172+1),"")</f>
        <v/>
      </c>
      <c r="B173" s="30"/>
      <c r="C173" s="16" t="str">
        <f t="shared" ca="1" si="4"/>
        <v/>
      </c>
      <c r="D173" s="8" t="str">
        <f t="shared" ca="1" si="5"/>
        <v/>
      </c>
      <c r="E173" s="9" t="str">
        <f ca="1">IFERROR(YEAR(Tableau11[Date])&amp;"/"&amp;TEXT(Tableau11[Date],"mmmm"),"")</f>
        <v/>
      </c>
      <c r="F173" s="35"/>
    </row>
    <row r="174" spans="1:6" x14ac:dyDescent="0.35">
      <c r="A174" s="7" t="str">
        <f>IFERROR(IF(Tableau11[[#This Row],[N° employer]]="","",A173+1),"")</f>
        <v/>
      </c>
      <c r="B174" s="30"/>
      <c r="C174" s="16" t="str">
        <f t="shared" ca="1" si="4"/>
        <v/>
      </c>
      <c r="D174" s="8" t="str">
        <f t="shared" ca="1" si="5"/>
        <v/>
      </c>
      <c r="E174" s="9" t="str">
        <f ca="1">IFERROR(YEAR(Tableau11[Date])&amp;"/"&amp;TEXT(Tableau11[Date],"mmmm"),"")</f>
        <v/>
      </c>
      <c r="F174" s="35"/>
    </row>
    <row r="175" spans="1:6" x14ac:dyDescent="0.35">
      <c r="A175" s="7" t="str">
        <f>IFERROR(IF(Tableau11[[#This Row],[N° employer]]="","",A174+1),"")</f>
        <v/>
      </c>
      <c r="B175" s="30"/>
      <c r="C175" s="16" t="str">
        <f t="shared" ca="1" si="4"/>
        <v/>
      </c>
      <c r="D175" s="8" t="str">
        <f t="shared" ca="1" si="5"/>
        <v/>
      </c>
      <c r="E175" s="9" t="str">
        <f ca="1">IFERROR(YEAR(Tableau11[Date])&amp;"/"&amp;TEXT(Tableau11[Date],"mmmm"),"")</f>
        <v/>
      </c>
      <c r="F175" s="35"/>
    </row>
    <row r="176" spans="1:6" x14ac:dyDescent="0.35">
      <c r="A176" s="7" t="str">
        <f>IFERROR(IF(Tableau11[[#This Row],[N° employer]]="","",A175+1),"")</f>
        <v/>
      </c>
      <c r="B176" s="30"/>
      <c r="C176" s="16" t="str">
        <f t="shared" ca="1" si="4"/>
        <v/>
      </c>
      <c r="D176" s="8" t="str">
        <f t="shared" ca="1" si="5"/>
        <v/>
      </c>
      <c r="E176" s="9" t="str">
        <f ca="1">IFERROR(YEAR(Tableau11[Date])&amp;"/"&amp;TEXT(Tableau11[Date],"mmmm"),"")</f>
        <v/>
      </c>
      <c r="F176" s="35"/>
    </row>
    <row r="177" spans="1:6" x14ac:dyDescent="0.35">
      <c r="A177" s="7" t="str">
        <f>IFERROR(IF(Tableau11[[#This Row],[N° employer]]="","",A176+1),"")</f>
        <v/>
      </c>
      <c r="B177" s="30"/>
      <c r="C177" s="16" t="str">
        <f t="shared" ca="1" si="4"/>
        <v/>
      </c>
      <c r="D177" s="8" t="str">
        <f t="shared" ca="1" si="5"/>
        <v/>
      </c>
      <c r="E177" s="9" t="str">
        <f ca="1">IFERROR(YEAR(Tableau11[Date])&amp;"/"&amp;TEXT(Tableau11[Date],"mmmm"),"")</f>
        <v/>
      </c>
      <c r="F177" s="35"/>
    </row>
    <row r="178" spans="1:6" x14ac:dyDescent="0.35">
      <c r="A178" s="7" t="str">
        <f>IFERROR(IF(Tableau11[[#This Row],[N° employer]]="","",A177+1),"")</f>
        <v/>
      </c>
      <c r="B178" s="30"/>
      <c r="C178" s="16" t="str">
        <f t="shared" ca="1" si="4"/>
        <v/>
      </c>
      <c r="D178" s="8" t="str">
        <f t="shared" ca="1" si="5"/>
        <v/>
      </c>
      <c r="E178" s="9" t="str">
        <f ca="1">IFERROR(YEAR(Tableau11[Date])&amp;"/"&amp;TEXT(Tableau11[Date],"mmmm"),"")</f>
        <v/>
      </c>
      <c r="F178" s="35"/>
    </row>
    <row r="179" spans="1:6" x14ac:dyDescent="0.35">
      <c r="A179" s="7" t="str">
        <f>IFERROR(IF(Tableau11[[#This Row],[N° employer]]="","",A178+1),"")</f>
        <v/>
      </c>
      <c r="B179" s="30"/>
      <c r="C179" s="16" t="str">
        <f t="shared" ca="1" si="4"/>
        <v/>
      </c>
      <c r="D179" s="8" t="str">
        <f t="shared" ca="1" si="5"/>
        <v/>
      </c>
      <c r="E179" s="9" t="str">
        <f ca="1">IFERROR(YEAR(Tableau11[Date])&amp;"/"&amp;TEXT(Tableau11[Date],"mmmm"),"")</f>
        <v/>
      </c>
      <c r="F179" s="35"/>
    </row>
    <row r="180" spans="1:6" x14ac:dyDescent="0.35">
      <c r="A180" s="7" t="str">
        <f>IFERROR(IF(Tableau11[[#This Row],[N° employer]]="","",A179+1),"")</f>
        <v/>
      </c>
      <c r="B180" s="30"/>
      <c r="C180" s="16" t="str">
        <f t="shared" ca="1" si="4"/>
        <v/>
      </c>
      <c r="D180" s="8" t="str">
        <f t="shared" ca="1" si="5"/>
        <v/>
      </c>
      <c r="E180" s="9" t="str">
        <f ca="1">IFERROR(YEAR(Tableau11[Date])&amp;"/"&amp;TEXT(Tableau11[Date],"mmmm"),"")</f>
        <v/>
      </c>
      <c r="F180" s="35"/>
    </row>
    <row r="181" spans="1:6" x14ac:dyDescent="0.35">
      <c r="A181" s="7" t="str">
        <f>IFERROR(IF(Tableau11[[#This Row],[N° employer]]="","",A180+1),"")</f>
        <v/>
      </c>
      <c r="B181" s="30"/>
      <c r="C181" s="16" t="str">
        <f t="shared" ca="1" si="4"/>
        <v/>
      </c>
      <c r="D181" s="8" t="str">
        <f t="shared" ca="1" si="5"/>
        <v/>
      </c>
      <c r="E181" s="9" t="str">
        <f ca="1">IFERROR(YEAR(Tableau11[Date])&amp;"/"&amp;TEXT(Tableau11[Date],"mmmm"),"")</f>
        <v/>
      </c>
      <c r="F181" s="35"/>
    </row>
    <row r="182" spans="1:6" x14ac:dyDescent="0.35">
      <c r="A182" s="7" t="str">
        <f>IFERROR(IF(Tableau11[[#This Row],[N° employer]]="","",A181+1),"")</f>
        <v/>
      </c>
      <c r="B182" s="30"/>
      <c r="C182" s="16" t="str">
        <f t="shared" ca="1" si="4"/>
        <v/>
      </c>
      <c r="D182" s="8" t="str">
        <f t="shared" ca="1" si="5"/>
        <v/>
      </c>
      <c r="E182" s="9" t="str">
        <f ca="1">IFERROR(YEAR(Tableau11[Date])&amp;"/"&amp;TEXT(Tableau11[Date],"mmmm"),"")</f>
        <v/>
      </c>
      <c r="F182" s="35"/>
    </row>
    <row r="183" spans="1:6" x14ac:dyDescent="0.35">
      <c r="A183" s="7" t="str">
        <f>IFERROR(IF(Tableau11[[#This Row],[N° employer]]="","",A182+1),"")</f>
        <v/>
      </c>
      <c r="B183" s="30"/>
      <c r="C183" s="16" t="str">
        <f t="shared" ca="1" si="4"/>
        <v/>
      </c>
      <c r="D183" s="8" t="str">
        <f t="shared" ca="1" si="5"/>
        <v/>
      </c>
      <c r="E183" s="9" t="str">
        <f ca="1">IFERROR(YEAR(Tableau11[Date])&amp;"/"&amp;TEXT(Tableau11[Date],"mmmm"),"")</f>
        <v/>
      </c>
      <c r="F183" s="35"/>
    </row>
    <row r="184" spans="1:6" x14ac:dyDescent="0.35">
      <c r="A184" s="7" t="str">
        <f>IFERROR(IF(Tableau11[[#This Row],[N° employer]]="","",A183+1),"")</f>
        <v/>
      </c>
      <c r="B184" s="30"/>
      <c r="C184" s="16" t="str">
        <f t="shared" ca="1" si="4"/>
        <v/>
      </c>
      <c r="D184" s="8" t="str">
        <f t="shared" ca="1" si="5"/>
        <v/>
      </c>
      <c r="E184" s="9" t="str">
        <f ca="1">IFERROR(YEAR(Tableau11[Date])&amp;"/"&amp;TEXT(Tableau11[Date],"mmmm"),"")</f>
        <v/>
      </c>
      <c r="F184" s="35"/>
    </row>
    <row r="185" spans="1:6" x14ac:dyDescent="0.35">
      <c r="A185" s="7" t="str">
        <f>IFERROR(IF(Tableau11[[#This Row],[N° employer]]="","",A184+1),"")</f>
        <v/>
      </c>
      <c r="B185" s="30"/>
      <c r="C185" s="16" t="str">
        <f t="shared" ca="1" si="4"/>
        <v/>
      </c>
      <c r="D185" s="8" t="str">
        <f t="shared" ca="1" si="5"/>
        <v/>
      </c>
      <c r="E185" s="9" t="str">
        <f ca="1">IFERROR(YEAR(Tableau11[Date])&amp;"/"&amp;TEXT(Tableau11[Date],"mmmm"),"")</f>
        <v/>
      </c>
      <c r="F185" s="35"/>
    </row>
    <row r="186" spans="1:6" x14ac:dyDescent="0.35">
      <c r="A186" s="7" t="str">
        <f>IFERROR(IF(Tableau11[[#This Row],[N° employer]]="","",A185+1),"")</f>
        <v/>
      </c>
      <c r="B186" s="30"/>
      <c r="C186" s="16" t="str">
        <f t="shared" ca="1" si="4"/>
        <v/>
      </c>
      <c r="D186" s="8" t="str">
        <f t="shared" ca="1" si="5"/>
        <v/>
      </c>
      <c r="E186" s="9" t="str">
        <f ca="1">IFERROR(YEAR(Tableau11[Date])&amp;"/"&amp;TEXT(Tableau11[Date],"mmmm"),"")</f>
        <v/>
      </c>
      <c r="F186" s="35"/>
    </row>
    <row r="187" spans="1:6" x14ac:dyDescent="0.35">
      <c r="A187" s="7" t="str">
        <f>IFERROR(IF(Tableau11[[#This Row],[N° employer]]="","",A186+1),"")</f>
        <v/>
      </c>
      <c r="B187" s="30"/>
      <c r="C187" s="16" t="str">
        <f t="shared" ca="1" si="4"/>
        <v/>
      </c>
      <c r="D187" s="8" t="str">
        <f t="shared" ca="1" si="5"/>
        <v/>
      </c>
      <c r="E187" s="9" t="str">
        <f ca="1">IFERROR(YEAR(Tableau11[Date])&amp;"/"&amp;TEXT(Tableau11[Date],"mmmm"),"")</f>
        <v/>
      </c>
      <c r="F187" s="35"/>
    </row>
    <row r="188" spans="1:6" x14ac:dyDescent="0.35">
      <c r="A188" s="7" t="str">
        <f>IFERROR(IF(Tableau11[[#This Row],[N° employer]]="","",A187+1),"")</f>
        <v/>
      </c>
      <c r="B188" s="30"/>
      <c r="C188" s="16" t="str">
        <f t="shared" ca="1" si="4"/>
        <v/>
      </c>
      <c r="D188" s="8" t="str">
        <f t="shared" ca="1" si="5"/>
        <v/>
      </c>
      <c r="E188" s="9" t="str">
        <f ca="1">IFERROR(YEAR(Tableau11[Date])&amp;"/"&amp;TEXT(Tableau11[Date],"mmmm"),"")</f>
        <v/>
      </c>
      <c r="F188" s="35"/>
    </row>
    <row r="189" spans="1:6" x14ac:dyDescent="0.35">
      <c r="A189" s="7" t="str">
        <f>IFERROR(IF(Tableau11[[#This Row],[N° employer]]="","",A188+1),"")</f>
        <v/>
      </c>
      <c r="B189" s="30"/>
      <c r="C189" s="16" t="str">
        <f t="shared" ca="1" si="4"/>
        <v/>
      </c>
      <c r="D189" s="8" t="str">
        <f t="shared" ca="1" si="5"/>
        <v/>
      </c>
      <c r="E189" s="9" t="str">
        <f ca="1">IFERROR(YEAR(Tableau11[Date])&amp;"/"&amp;TEXT(Tableau11[Date],"mmmm"),"")</f>
        <v/>
      </c>
      <c r="F189" s="35"/>
    </row>
    <row r="190" spans="1:6" x14ac:dyDescent="0.35">
      <c r="A190" s="7" t="str">
        <f>IFERROR(IF(Tableau11[[#This Row],[N° employer]]="","",A189+1),"")</f>
        <v/>
      </c>
      <c r="B190" s="30"/>
      <c r="C190" s="16" t="str">
        <f t="shared" ca="1" si="4"/>
        <v/>
      </c>
      <c r="D190" s="8" t="str">
        <f t="shared" ca="1" si="5"/>
        <v/>
      </c>
      <c r="E190" s="9" t="str">
        <f ca="1">IFERROR(YEAR(Tableau11[Date])&amp;"/"&amp;TEXT(Tableau11[Date],"mmmm"),"")</f>
        <v/>
      </c>
      <c r="F190" s="35"/>
    </row>
    <row r="191" spans="1:6" x14ac:dyDescent="0.35">
      <c r="A191" s="7" t="str">
        <f>IFERROR(IF(Tableau11[[#This Row],[N° employer]]="","",A190+1),"")</f>
        <v/>
      </c>
      <c r="B191" s="30"/>
      <c r="C191" s="16" t="str">
        <f t="shared" ca="1" si="4"/>
        <v/>
      </c>
      <c r="D191" s="8" t="str">
        <f t="shared" ca="1" si="5"/>
        <v/>
      </c>
      <c r="E191" s="9" t="str">
        <f ca="1">IFERROR(YEAR(Tableau11[Date])&amp;"/"&amp;TEXT(Tableau11[Date],"mmmm"),"")</f>
        <v/>
      </c>
      <c r="F191" s="35"/>
    </row>
    <row r="192" spans="1:6" x14ac:dyDescent="0.35">
      <c r="A192" s="7" t="str">
        <f>IFERROR(IF(Tableau11[[#This Row],[N° employer]]="","",A191+1),"")</f>
        <v/>
      </c>
      <c r="B192" s="30"/>
      <c r="C192" s="16" t="str">
        <f t="shared" ca="1" si="4"/>
        <v/>
      </c>
      <c r="D192" s="8" t="str">
        <f t="shared" ca="1" si="5"/>
        <v/>
      </c>
      <c r="E192" s="9" t="str">
        <f ca="1">IFERROR(YEAR(Tableau11[Date])&amp;"/"&amp;TEXT(Tableau11[Date],"mmmm"),"")</f>
        <v/>
      </c>
      <c r="F192" s="35"/>
    </row>
    <row r="193" spans="1:6" x14ac:dyDescent="0.35">
      <c r="A193" s="7" t="str">
        <f>IFERROR(IF(Tableau11[[#This Row],[N° employer]]="","",A192+1),"")</f>
        <v/>
      </c>
      <c r="B193" s="30"/>
      <c r="C193" s="16" t="str">
        <f t="shared" ca="1" si="4"/>
        <v/>
      </c>
      <c r="D193" s="8" t="str">
        <f t="shared" ca="1" si="5"/>
        <v/>
      </c>
      <c r="E193" s="9" t="str">
        <f ca="1">IFERROR(YEAR(Tableau11[Date])&amp;"/"&amp;TEXT(Tableau11[Date],"mmmm"),"")</f>
        <v/>
      </c>
      <c r="F193" s="35"/>
    </row>
    <row r="194" spans="1:6" x14ac:dyDescent="0.35">
      <c r="A194" s="7" t="str">
        <f>IFERROR(IF(Tableau11[[#This Row],[N° employer]]="","",A193+1),"")</f>
        <v/>
      </c>
      <c r="B194" s="30"/>
      <c r="C194" s="16" t="str">
        <f t="shared" ref="C194:C257" ca="1" si="6">IFERROR(IF(OFFSET($B194,-1,0)=$B194,OFFSET(C194,-1,0),INDEX(config_Colonne_Nom,MATCH($B194,config_Colonne_N_,0))),"")</f>
        <v/>
      </c>
      <c r="D194" s="8" t="str">
        <f t="shared" ref="D194:D257" ca="1" si="7">IF(F194="","",IF(D194&lt;"",D194,NOW()))</f>
        <v/>
      </c>
      <c r="E194" s="9" t="str">
        <f ca="1">IFERROR(YEAR(Tableau11[Date])&amp;"/"&amp;TEXT(Tableau11[Date],"mmmm"),"")</f>
        <v/>
      </c>
      <c r="F194" s="35"/>
    </row>
    <row r="195" spans="1:6" x14ac:dyDescent="0.35">
      <c r="A195" s="7" t="str">
        <f>IFERROR(IF(Tableau11[[#This Row],[N° employer]]="","",A194+1),"")</f>
        <v/>
      </c>
      <c r="B195" s="30"/>
      <c r="C195" s="16" t="str">
        <f t="shared" ca="1" si="6"/>
        <v/>
      </c>
      <c r="D195" s="8" t="str">
        <f t="shared" ca="1" si="7"/>
        <v/>
      </c>
      <c r="E195" s="9" t="str">
        <f ca="1">IFERROR(YEAR(Tableau11[Date])&amp;"/"&amp;TEXT(Tableau11[Date],"mmmm"),"")</f>
        <v/>
      </c>
      <c r="F195" s="35"/>
    </row>
    <row r="196" spans="1:6" x14ac:dyDescent="0.35">
      <c r="A196" s="7" t="str">
        <f>IFERROR(IF(Tableau11[[#This Row],[N° employer]]="","",A195+1),"")</f>
        <v/>
      </c>
      <c r="B196" s="30"/>
      <c r="C196" s="16" t="str">
        <f t="shared" ca="1" si="6"/>
        <v/>
      </c>
      <c r="D196" s="8" t="str">
        <f t="shared" ca="1" si="7"/>
        <v/>
      </c>
      <c r="E196" s="9" t="str">
        <f ca="1">IFERROR(YEAR(Tableau11[Date])&amp;"/"&amp;TEXT(Tableau11[Date],"mmmm"),"")</f>
        <v/>
      </c>
      <c r="F196" s="35"/>
    </row>
    <row r="197" spans="1:6" x14ac:dyDescent="0.35">
      <c r="A197" s="7" t="str">
        <f>IFERROR(IF(Tableau11[[#This Row],[N° employer]]="","",A196+1),"")</f>
        <v/>
      </c>
      <c r="B197" s="30"/>
      <c r="C197" s="16" t="str">
        <f t="shared" ca="1" si="6"/>
        <v/>
      </c>
      <c r="D197" s="8" t="str">
        <f t="shared" ca="1" si="7"/>
        <v/>
      </c>
      <c r="E197" s="9" t="str">
        <f ca="1">IFERROR(YEAR(Tableau11[Date])&amp;"/"&amp;TEXT(Tableau11[Date],"mmmm"),"")</f>
        <v/>
      </c>
      <c r="F197" s="35"/>
    </row>
    <row r="198" spans="1:6" x14ac:dyDescent="0.35">
      <c r="A198" s="7" t="str">
        <f>IFERROR(IF(Tableau11[[#This Row],[N° employer]]="","",A197+1),"")</f>
        <v/>
      </c>
      <c r="B198" s="30"/>
      <c r="C198" s="16" t="str">
        <f t="shared" ca="1" si="6"/>
        <v/>
      </c>
      <c r="D198" s="8" t="str">
        <f t="shared" ca="1" si="7"/>
        <v/>
      </c>
      <c r="E198" s="9" t="str">
        <f ca="1">IFERROR(YEAR(Tableau11[Date])&amp;"/"&amp;TEXT(Tableau11[Date],"mmmm"),"")</f>
        <v/>
      </c>
      <c r="F198" s="35"/>
    </row>
    <row r="199" spans="1:6" x14ac:dyDescent="0.35">
      <c r="A199" s="7" t="str">
        <f>IFERROR(IF(Tableau11[[#This Row],[N° employer]]="","",A198+1),"")</f>
        <v/>
      </c>
      <c r="B199" s="30"/>
      <c r="C199" s="16" t="str">
        <f t="shared" ca="1" si="6"/>
        <v/>
      </c>
      <c r="D199" s="8" t="str">
        <f t="shared" ca="1" si="7"/>
        <v/>
      </c>
      <c r="E199" s="9" t="str">
        <f ca="1">IFERROR(YEAR(Tableau11[Date])&amp;"/"&amp;TEXT(Tableau11[Date],"mmmm"),"")</f>
        <v/>
      </c>
      <c r="F199" s="35"/>
    </row>
    <row r="200" spans="1:6" x14ac:dyDescent="0.35">
      <c r="A200" s="7" t="str">
        <f>IFERROR(IF(Tableau11[[#This Row],[N° employer]]="","",A199+1),"")</f>
        <v/>
      </c>
      <c r="B200" s="30"/>
      <c r="C200" s="16" t="str">
        <f t="shared" ca="1" si="6"/>
        <v/>
      </c>
      <c r="D200" s="8" t="str">
        <f t="shared" ca="1" si="7"/>
        <v/>
      </c>
      <c r="E200" s="9" t="str">
        <f ca="1">IFERROR(YEAR(Tableau11[Date])&amp;"/"&amp;TEXT(Tableau11[Date],"mmmm"),"")</f>
        <v/>
      </c>
      <c r="F200" s="35"/>
    </row>
    <row r="201" spans="1:6" x14ac:dyDescent="0.35">
      <c r="A201" s="7" t="str">
        <f>IFERROR(IF(Tableau11[[#This Row],[N° employer]]="","",A200+1),"")</f>
        <v/>
      </c>
      <c r="B201" s="30"/>
      <c r="C201" s="16" t="str">
        <f t="shared" ca="1" si="6"/>
        <v/>
      </c>
      <c r="D201" s="8" t="str">
        <f t="shared" ca="1" si="7"/>
        <v/>
      </c>
      <c r="E201" s="9" t="str">
        <f ca="1">IFERROR(YEAR(Tableau11[Date])&amp;"/"&amp;TEXT(Tableau11[Date],"mmmm"),"")</f>
        <v/>
      </c>
      <c r="F201" s="35"/>
    </row>
    <row r="202" spans="1:6" x14ac:dyDescent="0.35">
      <c r="A202" s="7" t="str">
        <f>IFERROR(IF(Tableau11[[#This Row],[N° employer]]="","",A201+1),"")</f>
        <v/>
      </c>
      <c r="B202" s="30"/>
      <c r="C202" s="16" t="str">
        <f t="shared" ca="1" si="6"/>
        <v/>
      </c>
      <c r="D202" s="8" t="str">
        <f t="shared" ca="1" si="7"/>
        <v/>
      </c>
      <c r="E202" s="9" t="str">
        <f ca="1">IFERROR(YEAR(Tableau11[Date])&amp;"/"&amp;TEXT(Tableau11[Date],"mmmm"),"")</f>
        <v/>
      </c>
      <c r="F202" s="35"/>
    </row>
    <row r="203" spans="1:6" x14ac:dyDescent="0.35">
      <c r="A203" s="7" t="str">
        <f>IFERROR(IF(Tableau11[[#This Row],[N° employer]]="","",A202+1),"")</f>
        <v/>
      </c>
      <c r="B203" s="30"/>
      <c r="C203" s="16" t="str">
        <f t="shared" ca="1" si="6"/>
        <v/>
      </c>
      <c r="D203" s="8" t="str">
        <f t="shared" ca="1" si="7"/>
        <v/>
      </c>
      <c r="E203" s="9" t="str">
        <f ca="1">IFERROR(YEAR(Tableau11[Date])&amp;"/"&amp;TEXT(Tableau11[Date],"mmmm"),"")</f>
        <v/>
      </c>
      <c r="F203" s="35"/>
    </row>
    <row r="204" spans="1:6" x14ac:dyDescent="0.35">
      <c r="A204" s="7" t="str">
        <f>IFERROR(IF(Tableau11[[#This Row],[N° employer]]="","",A203+1),"")</f>
        <v/>
      </c>
      <c r="B204" s="30"/>
      <c r="C204" s="16" t="str">
        <f t="shared" ca="1" si="6"/>
        <v/>
      </c>
      <c r="D204" s="8" t="str">
        <f t="shared" ca="1" si="7"/>
        <v/>
      </c>
      <c r="E204" s="9" t="str">
        <f ca="1">IFERROR(YEAR(Tableau11[Date])&amp;"/"&amp;TEXT(Tableau11[Date],"mmmm"),"")</f>
        <v/>
      </c>
      <c r="F204" s="35"/>
    </row>
    <row r="205" spans="1:6" x14ac:dyDescent="0.35">
      <c r="A205" s="7" t="str">
        <f>IFERROR(IF(Tableau11[[#This Row],[N° employer]]="","",A204+1),"")</f>
        <v/>
      </c>
      <c r="B205" s="30"/>
      <c r="C205" s="16" t="str">
        <f t="shared" ca="1" si="6"/>
        <v/>
      </c>
      <c r="D205" s="8" t="str">
        <f t="shared" ca="1" si="7"/>
        <v/>
      </c>
      <c r="E205" s="9" t="str">
        <f ca="1">IFERROR(YEAR(Tableau11[Date])&amp;"/"&amp;TEXT(Tableau11[Date],"mmmm"),"")</f>
        <v/>
      </c>
      <c r="F205" s="35"/>
    </row>
    <row r="206" spans="1:6" x14ac:dyDescent="0.35">
      <c r="A206" s="7" t="str">
        <f>IFERROR(IF(Tableau11[[#This Row],[N° employer]]="","",A205+1),"")</f>
        <v/>
      </c>
      <c r="B206" s="30"/>
      <c r="C206" s="16" t="str">
        <f t="shared" ca="1" si="6"/>
        <v/>
      </c>
      <c r="D206" s="8" t="str">
        <f t="shared" ca="1" si="7"/>
        <v/>
      </c>
      <c r="E206" s="9" t="str">
        <f ca="1">IFERROR(YEAR(Tableau11[Date])&amp;"/"&amp;TEXT(Tableau11[Date],"mmmm"),"")</f>
        <v/>
      </c>
      <c r="F206" s="35"/>
    </row>
    <row r="207" spans="1:6" x14ac:dyDescent="0.35">
      <c r="A207" s="7" t="str">
        <f>IFERROR(IF(Tableau11[[#This Row],[N° employer]]="","",A206+1),"")</f>
        <v/>
      </c>
      <c r="B207" s="30"/>
      <c r="C207" s="16" t="str">
        <f t="shared" ca="1" si="6"/>
        <v/>
      </c>
      <c r="D207" s="8" t="str">
        <f t="shared" ca="1" si="7"/>
        <v/>
      </c>
      <c r="E207" s="9" t="str">
        <f ca="1">IFERROR(YEAR(Tableau11[Date])&amp;"/"&amp;TEXT(Tableau11[Date],"mmmm"),"")</f>
        <v/>
      </c>
      <c r="F207" s="35"/>
    </row>
    <row r="208" spans="1:6" x14ac:dyDescent="0.35">
      <c r="A208" s="7" t="str">
        <f>IFERROR(IF(Tableau11[[#This Row],[N° employer]]="","",A207+1),"")</f>
        <v/>
      </c>
      <c r="B208" s="30"/>
      <c r="C208" s="16" t="str">
        <f t="shared" ca="1" si="6"/>
        <v/>
      </c>
      <c r="D208" s="8" t="str">
        <f t="shared" ca="1" si="7"/>
        <v/>
      </c>
      <c r="E208" s="9" t="str">
        <f ca="1">IFERROR(YEAR(Tableau11[Date])&amp;"/"&amp;TEXT(Tableau11[Date],"mmmm"),"")</f>
        <v/>
      </c>
      <c r="F208" s="35"/>
    </row>
    <row r="209" spans="1:6" x14ac:dyDescent="0.35">
      <c r="A209" s="7" t="str">
        <f>IFERROR(IF(Tableau11[[#This Row],[N° employer]]="","",A208+1),"")</f>
        <v/>
      </c>
      <c r="B209" s="30"/>
      <c r="C209" s="16" t="str">
        <f t="shared" ca="1" si="6"/>
        <v/>
      </c>
      <c r="D209" s="8" t="str">
        <f t="shared" ca="1" si="7"/>
        <v/>
      </c>
      <c r="E209" s="9" t="str">
        <f ca="1">IFERROR(YEAR(Tableau11[Date])&amp;"/"&amp;TEXT(Tableau11[Date],"mmmm"),"")</f>
        <v/>
      </c>
      <c r="F209" s="35"/>
    </row>
    <row r="210" spans="1:6" x14ac:dyDescent="0.35">
      <c r="A210" s="7" t="str">
        <f>IFERROR(IF(Tableau11[[#This Row],[N° employer]]="","",A209+1),"")</f>
        <v/>
      </c>
      <c r="B210" s="30"/>
      <c r="C210" s="16" t="str">
        <f t="shared" ca="1" si="6"/>
        <v/>
      </c>
      <c r="D210" s="8" t="str">
        <f t="shared" ca="1" si="7"/>
        <v/>
      </c>
      <c r="E210" s="9" t="str">
        <f ca="1">IFERROR(YEAR(Tableau11[Date])&amp;"/"&amp;TEXT(Tableau11[Date],"mmmm"),"")</f>
        <v/>
      </c>
      <c r="F210" s="35"/>
    </row>
    <row r="211" spans="1:6" x14ac:dyDescent="0.35">
      <c r="A211" s="7" t="str">
        <f>IFERROR(IF(Tableau11[[#This Row],[N° employer]]="","",A210+1),"")</f>
        <v/>
      </c>
      <c r="B211" s="30"/>
      <c r="C211" s="16" t="str">
        <f t="shared" ca="1" si="6"/>
        <v/>
      </c>
      <c r="D211" s="8" t="str">
        <f t="shared" ca="1" si="7"/>
        <v/>
      </c>
      <c r="E211" s="9" t="str">
        <f ca="1">IFERROR(YEAR(Tableau11[Date])&amp;"/"&amp;TEXT(Tableau11[Date],"mmmm"),"")</f>
        <v/>
      </c>
      <c r="F211" s="35"/>
    </row>
    <row r="212" spans="1:6" x14ac:dyDescent="0.35">
      <c r="A212" s="7" t="str">
        <f>IFERROR(IF(Tableau11[[#This Row],[N° employer]]="","",A211+1),"")</f>
        <v/>
      </c>
      <c r="B212" s="30"/>
      <c r="C212" s="16" t="str">
        <f t="shared" ca="1" si="6"/>
        <v/>
      </c>
      <c r="D212" s="8" t="str">
        <f t="shared" ca="1" si="7"/>
        <v/>
      </c>
      <c r="E212" s="9" t="str">
        <f ca="1">IFERROR(YEAR(Tableau11[Date])&amp;"/"&amp;TEXT(Tableau11[Date],"mmmm"),"")</f>
        <v/>
      </c>
      <c r="F212" s="35"/>
    </row>
    <row r="213" spans="1:6" x14ac:dyDescent="0.35">
      <c r="A213" s="7" t="str">
        <f>IFERROR(IF(Tableau11[[#This Row],[N° employer]]="","",A212+1),"")</f>
        <v/>
      </c>
      <c r="B213" s="30"/>
      <c r="C213" s="16" t="str">
        <f t="shared" ca="1" si="6"/>
        <v/>
      </c>
      <c r="D213" s="8" t="str">
        <f t="shared" ca="1" si="7"/>
        <v/>
      </c>
      <c r="E213" s="9" t="str">
        <f ca="1">IFERROR(YEAR(Tableau11[Date])&amp;"/"&amp;TEXT(Tableau11[Date],"mmmm"),"")</f>
        <v/>
      </c>
      <c r="F213" s="35"/>
    </row>
    <row r="214" spans="1:6" x14ac:dyDescent="0.35">
      <c r="A214" s="7" t="str">
        <f>IFERROR(IF(Tableau11[[#This Row],[N° employer]]="","",A213+1),"")</f>
        <v/>
      </c>
      <c r="B214" s="30"/>
      <c r="C214" s="16" t="str">
        <f t="shared" ca="1" si="6"/>
        <v/>
      </c>
      <c r="D214" s="8" t="str">
        <f t="shared" ca="1" si="7"/>
        <v/>
      </c>
      <c r="E214" s="9" t="str">
        <f ca="1">IFERROR(YEAR(Tableau11[Date])&amp;"/"&amp;TEXT(Tableau11[Date],"mmmm"),"")</f>
        <v/>
      </c>
      <c r="F214" s="35"/>
    </row>
    <row r="215" spans="1:6" x14ac:dyDescent="0.35">
      <c r="A215" s="7" t="str">
        <f>IFERROR(IF(Tableau11[[#This Row],[N° employer]]="","",A214+1),"")</f>
        <v/>
      </c>
      <c r="B215" s="30"/>
      <c r="C215" s="16" t="str">
        <f t="shared" ca="1" si="6"/>
        <v/>
      </c>
      <c r="D215" s="8" t="str">
        <f t="shared" ca="1" si="7"/>
        <v/>
      </c>
      <c r="E215" s="9" t="str">
        <f ca="1">IFERROR(YEAR(Tableau11[Date])&amp;"/"&amp;TEXT(Tableau11[Date],"mmmm"),"")</f>
        <v/>
      </c>
      <c r="F215" s="35"/>
    </row>
    <row r="216" spans="1:6" x14ac:dyDescent="0.35">
      <c r="A216" s="7" t="str">
        <f>IFERROR(IF(Tableau11[[#This Row],[N° employer]]="","",A215+1),"")</f>
        <v/>
      </c>
      <c r="B216" s="30"/>
      <c r="C216" s="16" t="str">
        <f t="shared" ca="1" si="6"/>
        <v/>
      </c>
      <c r="D216" s="8" t="str">
        <f t="shared" ca="1" si="7"/>
        <v/>
      </c>
      <c r="E216" s="9" t="str">
        <f ca="1">IFERROR(YEAR(Tableau11[Date])&amp;"/"&amp;TEXT(Tableau11[Date],"mmmm"),"")</f>
        <v/>
      </c>
      <c r="F216" s="35"/>
    </row>
    <row r="217" spans="1:6" x14ac:dyDescent="0.35">
      <c r="A217" s="7" t="str">
        <f>IFERROR(IF(Tableau11[[#This Row],[N° employer]]="","",A216+1),"")</f>
        <v/>
      </c>
      <c r="B217" s="30"/>
      <c r="C217" s="16" t="str">
        <f t="shared" ca="1" si="6"/>
        <v/>
      </c>
      <c r="D217" s="8" t="str">
        <f t="shared" ca="1" si="7"/>
        <v/>
      </c>
      <c r="E217" s="9" t="str">
        <f ca="1">IFERROR(YEAR(Tableau11[Date])&amp;"/"&amp;TEXT(Tableau11[Date],"mmmm"),"")</f>
        <v/>
      </c>
      <c r="F217" s="35"/>
    </row>
    <row r="218" spans="1:6" x14ac:dyDescent="0.35">
      <c r="A218" s="7" t="str">
        <f>IFERROR(IF(Tableau11[[#This Row],[N° employer]]="","",A217+1),"")</f>
        <v/>
      </c>
      <c r="B218" s="30"/>
      <c r="C218" s="16" t="str">
        <f t="shared" ca="1" si="6"/>
        <v/>
      </c>
      <c r="D218" s="8" t="str">
        <f t="shared" ca="1" si="7"/>
        <v/>
      </c>
      <c r="E218" s="9" t="str">
        <f ca="1">IFERROR(YEAR(Tableau11[Date])&amp;"/"&amp;TEXT(Tableau11[Date],"mmmm"),"")</f>
        <v/>
      </c>
      <c r="F218" s="35"/>
    </row>
    <row r="219" spans="1:6" x14ac:dyDescent="0.35">
      <c r="A219" s="7" t="str">
        <f>IFERROR(IF(Tableau11[[#This Row],[N° employer]]="","",A218+1),"")</f>
        <v/>
      </c>
      <c r="B219" s="30"/>
      <c r="C219" s="16" t="str">
        <f t="shared" ca="1" si="6"/>
        <v/>
      </c>
      <c r="D219" s="8" t="str">
        <f t="shared" ca="1" si="7"/>
        <v/>
      </c>
      <c r="E219" s="9" t="str">
        <f ca="1">IFERROR(YEAR(Tableau11[Date])&amp;"/"&amp;TEXT(Tableau11[Date],"mmmm"),"")</f>
        <v/>
      </c>
      <c r="F219" s="35"/>
    </row>
    <row r="220" spans="1:6" x14ac:dyDescent="0.35">
      <c r="A220" s="7" t="str">
        <f>IFERROR(IF(Tableau11[[#This Row],[N° employer]]="","",A219+1),"")</f>
        <v/>
      </c>
      <c r="B220" s="30"/>
      <c r="C220" s="16" t="str">
        <f t="shared" ca="1" si="6"/>
        <v/>
      </c>
      <c r="D220" s="8" t="str">
        <f t="shared" ca="1" si="7"/>
        <v/>
      </c>
      <c r="E220" s="9" t="str">
        <f ca="1">IFERROR(YEAR(Tableau11[Date])&amp;"/"&amp;TEXT(Tableau11[Date],"mmmm"),"")</f>
        <v/>
      </c>
      <c r="F220" s="35"/>
    </row>
    <row r="221" spans="1:6" x14ac:dyDescent="0.35">
      <c r="A221" s="7" t="str">
        <f>IFERROR(IF(Tableau11[[#This Row],[N° employer]]="","",A220+1),"")</f>
        <v/>
      </c>
      <c r="B221" s="30"/>
      <c r="C221" s="16" t="str">
        <f t="shared" ca="1" si="6"/>
        <v/>
      </c>
      <c r="D221" s="8" t="str">
        <f t="shared" ca="1" si="7"/>
        <v/>
      </c>
      <c r="E221" s="9" t="str">
        <f ca="1">IFERROR(YEAR(Tableau11[Date])&amp;"/"&amp;TEXT(Tableau11[Date],"mmmm"),"")</f>
        <v/>
      </c>
      <c r="F221" s="35"/>
    </row>
    <row r="222" spans="1:6" x14ac:dyDescent="0.35">
      <c r="A222" s="7" t="str">
        <f>IFERROR(IF(Tableau11[[#This Row],[N° employer]]="","",A221+1),"")</f>
        <v/>
      </c>
      <c r="B222" s="30"/>
      <c r="C222" s="16" t="str">
        <f t="shared" ca="1" si="6"/>
        <v/>
      </c>
      <c r="D222" s="8" t="str">
        <f t="shared" ca="1" si="7"/>
        <v/>
      </c>
      <c r="E222" s="9" t="str">
        <f ca="1">IFERROR(YEAR(Tableau11[Date])&amp;"/"&amp;TEXT(Tableau11[Date],"mmmm"),"")</f>
        <v/>
      </c>
      <c r="F222" s="35"/>
    </row>
    <row r="223" spans="1:6" x14ac:dyDescent="0.35">
      <c r="A223" s="7" t="str">
        <f>IFERROR(IF(Tableau11[[#This Row],[N° employer]]="","",A222+1),"")</f>
        <v/>
      </c>
      <c r="B223" s="30"/>
      <c r="C223" s="16" t="str">
        <f t="shared" ca="1" si="6"/>
        <v/>
      </c>
      <c r="D223" s="8" t="str">
        <f t="shared" ca="1" si="7"/>
        <v/>
      </c>
      <c r="E223" s="9" t="str">
        <f ca="1">IFERROR(YEAR(Tableau11[Date])&amp;"/"&amp;TEXT(Tableau11[Date],"mmmm"),"")</f>
        <v/>
      </c>
      <c r="F223" s="35"/>
    </row>
    <row r="224" spans="1:6" x14ac:dyDescent="0.35">
      <c r="A224" s="7" t="str">
        <f>IFERROR(IF(Tableau11[[#This Row],[N° employer]]="","",A223+1),"")</f>
        <v/>
      </c>
      <c r="B224" s="30"/>
      <c r="C224" s="16" t="str">
        <f t="shared" ca="1" si="6"/>
        <v/>
      </c>
      <c r="D224" s="8" t="str">
        <f t="shared" ca="1" si="7"/>
        <v/>
      </c>
      <c r="E224" s="9" t="str">
        <f ca="1">IFERROR(YEAR(Tableau11[Date])&amp;"/"&amp;TEXT(Tableau11[Date],"mmmm"),"")</f>
        <v/>
      </c>
      <c r="F224" s="35"/>
    </row>
    <row r="225" spans="1:6" x14ac:dyDescent="0.35">
      <c r="A225" s="7" t="str">
        <f>IFERROR(IF(Tableau11[[#This Row],[N° employer]]="","",A224+1),"")</f>
        <v/>
      </c>
      <c r="B225" s="30"/>
      <c r="C225" s="16" t="str">
        <f t="shared" ca="1" si="6"/>
        <v/>
      </c>
      <c r="D225" s="8" t="str">
        <f t="shared" ca="1" si="7"/>
        <v/>
      </c>
      <c r="E225" s="9" t="str">
        <f ca="1">IFERROR(YEAR(Tableau11[Date])&amp;"/"&amp;TEXT(Tableau11[Date],"mmmm"),"")</f>
        <v/>
      </c>
      <c r="F225" s="35"/>
    </row>
    <row r="226" spans="1:6" x14ac:dyDescent="0.35">
      <c r="A226" s="7" t="str">
        <f>IFERROR(IF(Tableau11[[#This Row],[N° employer]]="","",A225+1),"")</f>
        <v/>
      </c>
      <c r="B226" s="30"/>
      <c r="C226" s="16" t="str">
        <f t="shared" ca="1" si="6"/>
        <v/>
      </c>
      <c r="D226" s="8" t="str">
        <f t="shared" ca="1" si="7"/>
        <v/>
      </c>
      <c r="E226" s="9" t="str">
        <f ca="1">IFERROR(YEAR(Tableau11[Date])&amp;"/"&amp;TEXT(Tableau11[Date],"mmmm"),"")</f>
        <v/>
      </c>
      <c r="F226" s="35"/>
    </row>
    <row r="227" spans="1:6" x14ac:dyDescent="0.35">
      <c r="A227" s="7" t="str">
        <f>IFERROR(IF(Tableau11[[#This Row],[N° employer]]="","",A226+1),"")</f>
        <v/>
      </c>
      <c r="B227" s="30"/>
      <c r="C227" s="16" t="str">
        <f t="shared" ca="1" si="6"/>
        <v/>
      </c>
      <c r="D227" s="8" t="str">
        <f t="shared" ca="1" si="7"/>
        <v/>
      </c>
      <c r="E227" s="9" t="str">
        <f ca="1">IFERROR(YEAR(Tableau11[Date])&amp;"/"&amp;TEXT(Tableau11[Date],"mmmm"),"")</f>
        <v/>
      </c>
      <c r="F227" s="35"/>
    </row>
    <row r="228" spans="1:6" x14ac:dyDescent="0.35">
      <c r="A228" s="7" t="str">
        <f>IFERROR(IF(Tableau11[[#This Row],[N° employer]]="","",A227+1),"")</f>
        <v/>
      </c>
      <c r="B228" s="30"/>
      <c r="C228" s="16" t="str">
        <f t="shared" ca="1" si="6"/>
        <v/>
      </c>
      <c r="D228" s="8" t="str">
        <f t="shared" ca="1" si="7"/>
        <v/>
      </c>
      <c r="E228" s="9" t="str">
        <f ca="1">IFERROR(YEAR(Tableau11[Date])&amp;"/"&amp;TEXT(Tableau11[Date],"mmmm"),"")</f>
        <v/>
      </c>
      <c r="F228" s="35"/>
    </row>
    <row r="229" spans="1:6" x14ac:dyDescent="0.35">
      <c r="A229" s="7" t="str">
        <f>IFERROR(IF(Tableau11[[#This Row],[N° employer]]="","",A228+1),"")</f>
        <v/>
      </c>
      <c r="B229" s="30"/>
      <c r="C229" s="16" t="str">
        <f t="shared" ca="1" si="6"/>
        <v/>
      </c>
      <c r="D229" s="8" t="str">
        <f t="shared" ca="1" si="7"/>
        <v/>
      </c>
      <c r="E229" s="9" t="str">
        <f ca="1">IFERROR(YEAR(Tableau11[Date])&amp;"/"&amp;TEXT(Tableau11[Date],"mmmm"),"")</f>
        <v/>
      </c>
      <c r="F229" s="35"/>
    </row>
    <row r="230" spans="1:6" x14ac:dyDescent="0.35">
      <c r="A230" s="7" t="str">
        <f>IFERROR(IF(Tableau11[[#This Row],[N° employer]]="","",A229+1),"")</f>
        <v/>
      </c>
      <c r="B230" s="30"/>
      <c r="C230" s="16" t="str">
        <f t="shared" ca="1" si="6"/>
        <v/>
      </c>
      <c r="D230" s="8" t="str">
        <f t="shared" ca="1" si="7"/>
        <v/>
      </c>
      <c r="E230" s="9" t="str">
        <f ca="1">IFERROR(YEAR(Tableau11[Date])&amp;"/"&amp;TEXT(Tableau11[Date],"mmmm"),"")</f>
        <v/>
      </c>
      <c r="F230" s="35"/>
    </row>
    <row r="231" spans="1:6" x14ac:dyDescent="0.35">
      <c r="A231" s="7" t="str">
        <f>IFERROR(IF(Tableau11[[#This Row],[N° employer]]="","",A230+1),"")</f>
        <v/>
      </c>
      <c r="B231" s="30"/>
      <c r="C231" s="16" t="str">
        <f t="shared" ca="1" si="6"/>
        <v/>
      </c>
      <c r="D231" s="8" t="str">
        <f t="shared" ca="1" si="7"/>
        <v/>
      </c>
      <c r="E231" s="9" t="str">
        <f ca="1">IFERROR(YEAR(Tableau11[Date])&amp;"/"&amp;TEXT(Tableau11[Date],"mmmm"),"")</f>
        <v/>
      </c>
      <c r="F231" s="35"/>
    </row>
    <row r="232" spans="1:6" x14ac:dyDescent="0.35">
      <c r="A232" s="7" t="str">
        <f>IFERROR(IF(Tableau11[[#This Row],[N° employer]]="","",A231+1),"")</f>
        <v/>
      </c>
      <c r="B232" s="30"/>
      <c r="C232" s="16" t="str">
        <f t="shared" ca="1" si="6"/>
        <v/>
      </c>
      <c r="D232" s="8" t="str">
        <f t="shared" ca="1" si="7"/>
        <v/>
      </c>
      <c r="E232" s="9" t="str">
        <f ca="1">IFERROR(YEAR(Tableau11[Date])&amp;"/"&amp;TEXT(Tableau11[Date],"mmmm"),"")</f>
        <v/>
      </c>
      <c r="F232" s="35"/>
    </row>
    <row r="233" spans="1:6" x14ac:dyDescent="0.35">
      <c r="A233" s="7" t="str">
        <f>IFERROR(IF(Tableau11[[#This Row],[N° employer]]="","",A232+1),"")</f>
        <v/>
      </c>
      <c r="B233" s="30"/>
      <c r="C233" s="16" t="str">
        <f t="shared" ca="1" si="6"/>
        <v/>
      </c>
      <c r="D233" s="8" t="str">
        <f t="shared" ca="1" si="7"/>
        <v/>
      </c>
      <c r="E233" s="9" t="str">
        <f ca="1">IFERROR(YEAR(Tableau11[Date])&amp;"/"&amp;TEXT(Tableau11[Date],"mmmm"),"")</f>
        <v/>
      </c>
      <c r="F233" s="35"/>
    </row>
    <row r="234" spans="1:6" x14ac:dyDescent="0.35">
      <c r="A234" s="7" t="str">
        <f>IFERROR(IF(Tableau11[[#This Row],[N° employer]]="","",A233+1),"")</f>
        <v/>
      </c>
      <c r="B234" s="30"/>
      <c r="C234" s="16" t="str">
        <f t="shared" ca="1" si="6"/>
        <v/>
      </c>
      <c r="D234" s="8" t="str">
        <f t="shared" ca="1" si="7"/>
        <v/>
      </c>
      <c r="E234" s="9" t="str">
        <f ca="1">IFERROR(YEAR(Tableau11[Date])&amp;"/"&amp;TEXT(Tableau11[Date],"mmmm"),"")</f>
        <v/>
      </c>
      <c r="F234" s="35"/>
    </row>
    <row r="235" spans="1:6" x14ac:dyDescent="0.35">
      <c r="A235" s="7" t="str">
        <f>IFERROR(IF(Tableau11[[#This Row],[N° employer]]="","",A234+1),"")</f>
        <v/>
      </c>
      <c r="B235" s="30"/>
      <c r="C235" s="16" t="str">
        <f t="shared" ca="1" si="6"/>
        <v/>
      </c>
      <c r="D235" s="8" t="str">
        <f t="shared" ca="1" si="7"/>
        <v/>
      </c>
      <c r="E235" s="9" t="str">
        <f ca="1">IFERROR(YEAR(Tableau11[Date])&amp;"/"&amp;TEXT(Tableau11[Date],"mmmm"),"")</f>
        <v/>
      </c>
      <c r="F235" s="35"/>
    </row>
    <row r="236" spans="1:6" x14ac:dyDescent="0.35">
      <c r="A236" s="7" t="str">
        <f>IFERROR(IF(Tableau11[[#This Row],[N° employer]]="","",A235+1),"")</f>
        <v/>
      </c>
      <c r="B236" s="30"/>
      <c r="C236" s="16" t="str">
        <f t="shared" ca="1" si="6"/>
        <v/>
      </c>
      <c r="D236" s="8" t="str">
        <f t="shared" ca="1" si="7"/>
        <v/>
      </c>
      <c r="E236" s="9" t="str">
        <f ca="1">IFERROR(YEAR(Tableau11[Date])&amp;"/"&amp;TEXT(Tableau11[Date],"mmmm"),"")</f>
        <v/>
      </c>
      <c r="F236" s="35"/>
    </row>
    <row r="237" spans="1:6" x14ac:dyDescent="0.35">
      <c r="A237" s="7" t="str">
        <f>IFERROR(IF(Tableau11[[#This Row],[N° employer]]="","",A236+1),"")</f>
        <v/>
      </c>
      <c r="B237" s="30"/>
      <c r="C237" s="16" t="str">
        <f t="shared" ca="1" si="6"/>
        <v/>
      </c>
      <c r="D237" s="8" t="str">
        <f t="shared" ca="1" si="7"/>
        <v/>
      </c>
      <c r="E237" s="9" t="str">
        <f ca="1">IFERROR(YEAR(Tableau11[Date])&amp;"/"&amp;TEXT(Tableau11[Date],"mmmm"),"")</f>
        <v/>
      </c>
      <c r="F237" s="35"/>
    </row>
    <row r="238" spans="1:6" x14ac:dyDescent="0.35">
      <c r="A238" s="7" t="str">
        <f>IFERROR(IF(Tableau11[[#This Row],[N° employer]]="","",A237+1),"")</f>
        <v/>
      </c>
      <c r="B238" s="30"/>
      <c r="C238" s="16" t="str">
        <f t="shared" ca="1" si="6"/>
        <v/>
      </c>
      <c r="D238" s="8" t="str">
        <f t="shared" ca="1" si="7"/>
        <v/>
      </c>
      <c r="E238" s="9" t="str">
        <f ca="1">IFERROR(YEAR(Tableau11[Date])&amp;"/"&amp;TEXT(Tableau11[Date],"mmmm"),"")</f>
        <v/>
      </c>
      <c r="F238" s="35"/>
    </row>
    <row r="239" spans="1:6" x14ac:dyDescent="0.35">
      <c r="A239" s="7" t="str">
        <f>IFERROR(IF(Tableau11[[#This Row],[N° employer]]="","",A238+1),"")</f>
        <v/>
      </c>
      <c r="B239" s="30"/>
      <c r="C239" s="16" t="str">
        <f t="shared" ca="1" si="6"/>
        <v/>
      </c>
      <c r="D239" s="8" t="str">
        <f t="shared" ca="1" si="7"/>
        <v/>
      </c>
      <c r="E239" s="9" t="str">
        <f ca="1">IFERROR(YEAR(Tableau11[Date])&amp;"/"&amp;TEXT(Tableau11[Date],"mmmm"),"")</f>
        <v/>
      </c>
      <c r="F239" s="35"/>
    </row>
    <row r="240" spans="1:6" x14ac:dyDescent="0.35">
      <c r="A240" s="7" t="str">
        <f>IFERROR(IF(Tableau11[[#This Row],[N° employer]]="","",A239+1),"")</f>
        <v/>
      </c>
      <c r="B240" s="30"/>
      <c r="C240" s="16" t="str">
        <f t="shared" ca="1" si="6"/>
        <v/>
      </c>
      <c r="D240" s="8" t="str">
        <f t="shared" ca="1" si="7"/>
        <v/>
      </c>
      <c r="E240" s="9" t="str">
        <f ca="1">IFERROR(YEAR(Tableau11[Date])&amp;"/"&amp;TEXT(Tableau11[Date],"mmmm"),"")</f>
        <v/>
      </c>
      <c r="F240" s="35"/>
    </row>
    <row r="241" spans="1:6" x14ac:dyDescent="0.35">
      <c r="A241" s="7" t="str">
        <f>IFERROR(IF(Tableau11[[#This Row],[N° employer]]="","",A240+1),"")</f>
        <v/>
      </c>
      <c r="B241" s="30"/>
      <c r="C241" s="16" t="str">
        <f t="shared" ca="1" si="6"/>
        <v/>
      </c>
      <c r="D241" s="8" t="str">
        <f t="shared" ca="1" si="7"/>
        <v/>
      </c>
      <c r="E241" s="9" t="str">
        <f ca="1">IFERROR(YEAR(Tableau11[Date])&amp;"/"&amp;TEXT(Tableau11[Date],"mmmm"),"")</f>
        <v/>
      </c>
      <c r="F241" s="35"/>
    </row>
    <row r="242" spans="1:6" x14ac:dyDescent="0.35">
      <c r="A242" s="7" t="str">
        <f>IFERROR(IF(Tableau11[[#This Row],[N° employer]]="","",A241+1),"")</f>
        <v/>
      </c>
      <c r="B242" s="30"/>
      <c r="C242" s="16" t="str">
        <f t="shared" ca="1" si="6"/>
        <v/>
      </c>
      <c r="D242" s="8" t="str">
        <f t="shared" ca="1" si="7"/>
        <v/>
      </c>
      <c r="E242" s="9" t="str">
        <f ca="1">IFERROR(YEAR(Tableau11[Date])&amp;"/"&amp;TEXT(Tableau11[Date],"mmmm"),"")</f>
        <v/>
      </c>
      <c r="F242" s="35"/>
    </row>
    <row r="243" spans="1:6" x14ac:dyDescent="0.35">
      <c r="A243" s="7" t="str">
        <f>IFERROR(IF(Tableau11[[#This Row],[N° employer]]="","",A242+1),"")</f>
        <v/>
      </c>
      <c r="B243" s="30"/>
      <c r="C243" s="16" t="str">
        <f t="shared" ca="1" si="6"/>
        <v/>
      </c>
      <c r="D243" s="8" t="str">
        <f t="shared" ca="1" si="7"/>
        <v/>
      </c>
      <c r="E243" s="9" t="str">
        <f ca="1">IFERROR(YEAR(Tableau11[Date])&amp;"/"&amp;TEXT(Tableau11[Date],"mmmm"),"")</f>
        <v/>
      </c>
      <c r="F243" s="35"/>
    </row>
    <row r="244" spans="1:6" x14ac:dyDescent="0.35">
      <c r="A244" s="7" t="str">
        <f>IFERROR(IF(Tableau11[[#This Row],[N° employer]]="","",A243+1),"")</f>
        <v/>
      </c>
      <c r="B244" s="30"/>
      <c r="C244" s="16" t="str">
        <f t="shared" ca="1" si="6"/>
        <v/>
      </c>
      <c r="D244" s="8" t="str">
        <f t="shared" ca="1" si="7"/>
        <v/>
      </c>
      <c r="E244" s="9" t="str">
        <f ca="1">IFERROR(YEAR(Tableau11[Date])&amp;"/"&amp;TEXT(Tableau11[Date],"mmmm"),"")</f>
        <v/>
      </c>
      <c r="F244" s="35"/>
    </row>
    <row r="245" spans="1:6" x14ac:dyDescent="0.35">
      <c r="A245" s="7" t="str">
        <f>IFERROR(IF(Tableau11[[#This Row],[N° employer]]="","",A244+1),"")</f>
        <v/>
      </c>
      <c r="B245" s="30"/>
      <c r="C245" s="16" t="str">
        <f t="shared" ca="1" si="6"/>
        <v/>
      </c>
      <c r="D245" s="8" t="str">
        <f t="shared" ca="1" si="7"/>
        <v/>
      </c>
      <c r="E245" s="9" t="str">
        <f ca="1">IFERROR(YEAR(Tableau11[Date])&amp;"/"&amp;TEXT(Tableau11[Date],"mmmm"),"")</f>
        <v/>
      </c>
      <c r="F245" s="35"/>
    </row>
    <row r="246" spans="1:6" x14ac:dyDescent="0.35">
      <c r="A246" s="7" t="str">
        <f>IFERROR(IF(Tableau11[[#This Row],[N° employer]]="","",A245+1),"")</f>
        <v/>
      </c>
      <c r="B246" s="30"/>
      <c r="C246" s="16" t="str">
        <f t="shared" ca="1" si="6"/>
        <v/>
      </c>
      <c r="D246" s="8" t="str">
        <f t="shared" ca="1" si="7"/>
        <v/>
      </c>
      <c r="E246" s="9" t="str">
        <f ca="1">IFERROR(YEAR(Tableau11[Date])&amp;"/"&amp;TEXT(Tableau11[Date],"mmmm"),"")</f>
        <v/>
      </c>
      <c r="F246" s="35"/>
    </row>
    <row r="247" spans="1:6" x14ac:dyDescent="0.35">
      <c r="A247" s="7" t="str">
        <f>IFERROR(IF(Tableau11[[#This Row],[N° employer]]="","",A246+1),"")</f>
        <v/>
      </c>
      <c r="B247" s="30"/>
      <c r="C247" s="16" t="str">
        <f t="shared" ca="1" si="6"/>
        <v/>
      </c>
      <c r="D247" s="8" t="str">
        <f t="shared" ca="1" si="7"/>
        <v/>
      </c>
      <c r="E247" s="9" t="str">
        <f ca="1">IFERROR(YEAR(Tableau11[Date])&amp;"/"&amp;TEXT(Tableau11[Date],"mmmm"),"")</f>
        <v/>
      </c>
      <c r="F247" s="35"/>
    </row>
    <row r="248" spans="1:6" x14ac:dyDescent="0.35">
      <c r="A248" s="7" t="str">
        <f>IFERROR(IF(Tableau11[[#This Row],[N° employer]]="","",A247+1),"")</f>
        <v/>
      </c>
      <c r="B248" s="30"/>
      <c r="C248" s="16" t="str">
        <f t="shared" ca="1" si="6"/>
        <v/>
      </c>
      <c r="D248" s="8" t="str">
        <f t="shared" ca="1" si="7"/>
        <v/>
      </c>
      <c r="E248" s="9" t="str">
        <f ca="1">IFERROR(YEAR(Tableau11[Date])&amp;"/"&amp;TEXT(Tableau11[Date],"mmmm"),"")</f>
        <v/>
      </c>
      <c r="F248" s="35"/>
    </row>
    <row r="249" spans="1:6" x14ac:dyDescent="0.35">
      <c r="A249" s="7" t="str">
        <f>IFERROR(IF(Tableau11[[#This Row],[N° employer]]="","",A248+1),"")</f>
        <v/>
      </c>
      <c r="B249" s="30"/>
      <c r="C249" s="16" t="str">
        <f t="shared" ca="1" si="6"/>
        <v/>
      </c>
      <c r="D249" s="8" t="str">
        <f t="shared" ca="1" si="7"/>
        <v/>
      </c>
      <c r="E249" s="9" t="str">
        <f ca="1">IFERROR(YEAR(Tableau11[Date])&amp;"/"&amp;TEXT(Tableau11[Date],"mmmm"),"")</f>
        <v/>
      </c>
      <c r="F249" s="35"/>
    </row>
    <row r="250" spans="1:6" x14ac:dyDescent="0.35">
      <c r="A250" s="7" t="str">
        <f>IFERROR(IF(Tableau11[[#This Row],[N° employer]]="","",A249+1),"")</f>
        <v/>
      </c>
      <c r="B250" s="30"/>
      <c r="C250" s="16" t="str">
        <f t="shared" ca="1" si="6"/>
        <v/>
      </c>
      <c r="D250" s="8" t="str">
        <f t="shared" ca="1" si="7"/>
        <v/>
      </c>
      <c r="E250" s="9" t="str">
        <f ca="1">IFERROR(YEAR(Tableau11[Date])&amp;"/"&amp;TEXT(Tableau11[Date],"mmmm"),"")</f>
        <v/>
      </c>
      <c r="F250" s="35"/>
    </row>
    <row r="251" spans="1:6" x14ac:dyDescent="0.35">
      <c r="A251" s="7" t="str">
        <f>IFERROR(IF(Tableau11[[#This Row],[N° employer]]="","",A250+1),"")</f>
        <v/>
      </c>
      <c r="B251" s="30"/>
      <c r="C251" s="16" t="str">
        <f t="shared" ca="1" si="6"/>
        <v/>
      </c>
      <c r="D251" s="8" t="str">
        <f t="shared" ca="1" si="7"/>
        <v/>
      </c>
      <c r="E251" s="9" t="str">
        <f ca="1">IFERROR(YEAR(Tableau11[Date])&amp;"/"&amp;TEXT(Tableau11[Date],"mmmm"),"")</f>
        <v/>
      </c>
      <c r="F251" s="35"/>
    </row>
    <row r="252" spans="1:6" x14ac:dyDescent="0.35">
      <c r="A252" s="7" t="str">
        <f>IFERROR(IF(Tableau11[[#This Row],[N° employer]]="","",A251+1),"")</f>
        <v/>
      </c>
      <c r="B252" s="30"/>
      <c r="C252" s="16" t="str">
        <f t="shared" ca="1" si="6"/>
        <v/>
      </c>
      <c r="D252" s="8" t="str">
        <f t="shared" ca="1" si="7"/>
        <v/>
      </c>
      <c r="E252" s="9" t="str">
        <f ca="1">IFERROR(YEAR(Tableau11[Date])&amp;"/"&amp;TEXT(Tableau11[Date],"mmmm"),"")</f>
        <v/>
      </c>
      <c r="F252" s="35"/>
    </row>
    <row r="253" spans="1:6" x14ac:dyDescent="0.35">
      <c r="A253" s="7" t="str">
        <f>IFERROR(IF(Tableau11[[#This Row],[N° employer]]="","",A252+1),"")</f>
        <v/>
      </c>
      <c r="B253" s="30"/>
      <c r="C253" s="16" t="str">
        <f t="shared" ca="1" si="6"/>
        <v/>
      </c>
      <c r="D253" s="8" t="str">
        <f t="shared" ca="1" si="7"/>
        <v/>
      </c>
      <c r="E253" s="9" t="str">
        <f ca="1">IFERROR(YEAR(Tableau11[Date])&amp;"/"&amp;TEXT(Tableau11[Date],"mmmm"),"")</f>
        <v/>
      </c>
      <c r="F253" s="35"/>
    </row>
    <row r="254" spans="1:6" x14ac:dyDescent="0.35">
      <c r="A254" s="7" t="str">
        <f>IFERROR(IF(Tableau11[[#This Row],[N° employer]]="","",A253+1),"")</f>
        <v/>
      </c>
      <c r="B254" s="30"/>
      <c r="C254" s="16" t="str">
        <f t="shared" ca="1" si="6"/>
        <v/>
      </c>
      <c r="D254" s="8" t="str">
        <f t="shared" ca="1" si="7"/>
        <v/>
      </c>
      <c r="E254" s="9" t="str">
        <f ca="1">IFERROR(YEAR(Tableau11[Date])&amp;"/"&amp;TEXT(Tableau11[Date],"mmmm"),"")</f>
        <v/>
      </c>
      <c r="F254" s="35"/>
    </row>
    <row r="255" spans="1:6" x14ac:dyDescent="0.35">
      <c r="A255" s="7" t="str">
        <f>IFERROR(IF(Tableau11[[#This Row],[N° employer]]="","",A254+1),"")</f>
        <v/>
      </c>
      <c r="B255" s="30"/>
      <c r="C255" s="16" t="str">
        <f t="shared" ca="1" si="6"/>
        <v/>
      </c>
      <c r="D255" s="8" t="str">
        <f t="shared" ca="1" si="7"/>
        <v/>
      </c>
      <c r="E255" s="9" t="str">
        <f ca="1">IFERROR(YEAR(Tableau11[Date])&amp;"/"&amp;TEXT(Tableau11[Date],"mmmm"),"")</f>
        <v/>
      </c>
      <c r="F255" s="35"/>
    </row>
    <row r="256" spans="1:6" x14ac:dyDescent="0.35">
      <c r="A256" s="7" t="str">
        <f>IFERROR(IF(Tableau11[[#This Row],[N° employer]]="","",A255+1),"")</f>
        <v/>
      </c>
      <c r="B256" s="30"/>
      <c r="C256" s="16" t="str">
        <f t="shared" ca="1" si="6"/>
        <v/>
      </c>
      <c r="D256" s="8" t="str">
        <f t="shared" ca="1" si="7"/>
        <v/>
      </c>
      <c r="E256" s="9" t="str">
        <f ca="1">IFERROR(YEAR(Tableau11[Date])&amp;"/"&amp;TEXT(Tableau11[Date],"mmmm"),"")</f>
        <v/>
      </c>
      <c r="F256" s="35"/>
    </row>
    <row r="257" spans="1:6" x14ac:dyDescent="0.35">
      <c r="A257" s="7" t="str">
        <f>IFERROR(IF(Tableau11[[#This Row],[N° employer]]="","",A256+1),"")</f>
        <v/>
      </c>
      <c r="B257" s="30"/>
      <c r="C257" s="16" t="str">
        <f t="shared" ca="1" si="6"/>
        <v/>
      </c>
      <c r="D257" s="8" t="str">
        <f t="shared" ca="1" si="7"/>
        <v/>
      </c>
      <c r="E257" s="9" t="str">
        <f ca="1">IFERROR(YEAR(Tableau11[Date])&amp;"/"&amp;TEXT(Tableau11[Date],"mmmm"),"")</f>
        <v/>
      </c>
      <c r="F257" s="35"/>
    </row>
    <row r="258" spans="1:6" x14ac:dyDescent="0.35">
      <c r="A258" s="7" t="str">
        <f>IFERROR(IF(Tableau11[[#This Row],[N° employer]]="","",A257+1),"")</f>
        <v/>
      </c>
      <c r="B258" s="30"/>
      <c r="C258" s="16" t="str">
        <f t="shared" ref="C258:C321" ca="1" si="8">IFERROR(IF(OFFSET($B258,-1,0)=$B258,OFFSET(C258,-1,0),INDEX(config_Colonne_Nom,MATCH($B258,config_Colonne_N_,0))),"")</f>
        <v/>
      </c>
      <c r="D258" s="8" t="str">
        <f t="shared" ref="D258:D321" ca="1" si="9">IF(F258="","",IF(D258&lt;"",D258,NOW()))</f>
        <v/>
      </c>
      <c r="E258" s="9" t="str">
        <f ca="1">IFERROR(YEAR(Tableau11[Date])&amp;"/"&amp;TEXT(Tableau11[Date],"mmmm"),"")</f>
        <v/>
      </c>
      <c r="F258" s="35"/>
    </row>
    <row r="259" spans="1:6" x14ac:dyDescent="0.35">
      <c r="A259" s="7" t="str">
        <f>IFERROR(IF(Tableau11[[#This Row],[N° employer]]="","",A258+1),"")</f>
        <v/>
      </c>
      <c r="B259" s="30"/>
      <c r="C259" s="16" t="str">
        <f t="shared" ca="1" si="8"/>
        <v/>
      </c>
      <c r="D259" s="8" t="str">
        <f t="shared" ca="1" si="9"/>
        <v/>
      </c>
      <c r="E259" s="9" t="str">
        <f ca="1">IFERROR(YEAR(Tableau11[Date])&amp;"/"&amp;TEXT(Tableau11[Date],"mmmm"),"")</f>
        <v/>
      </c>
      <c r="F259" s="35"/>
    </row>
    <row r="260" spans="1:6" x14ac:dyDescent="0.35">
      <c r="A260" s="7" t="str">
        <f>IFERROR(IF(Tableau11[[#This Row],[N° employer]]="","",A259+1),"")</f>
        <v/>
      </c>
      <c r="B260" s="30"/>
      <c r="C260" s="16" t="str">
        <f t="shared" ca="1" si="8"/>
        <v/>
      </c>
      <c r="D260" s="8" t="str">
        <f t="shared" ca="1" si="9"/>
        <v/>
      </c>
      <c r="E260" s="9" t="str">
        <f ca="1">IFERROR(YEAR(Tableau11[Date])&amp;"/"&amp;TEXT(Tableau11[Date],"mmmm"),"")</f>
        <v/>
      </c>
      <c r="F260" s="35"/>
    </row>
    <row r="261" spans="1:6" x14ac:dyDescent="0.35">
      <c r="A261" s="7" t="str">
        <f>IFERROR(IF(Tableau11[[#This Row],[N° employer]]="","",A260+1),"")</f>
        <v/>
      </c>
      <c r="B261" s="30"/>
      <c r="C261" s="16" t="str">
        <f t="shared" ca="1" si="8"/>
        <v/>
      </c>
      <c r="D261" s="8" t="str">
        <f t="shared" ca="1" si="9"/>
        <v/>
      </c>
      <c r="E261" s="9" t="str">
        <f ca="1">IFERROR(YEAR(Tableau11[Date])&amp;"/"&amp;TEXT(Tableau11[Date],"mmmm"),"")</f>
        <v/>
      </c>
      <c r="F261" s="35"/>
    </row>
    <row r="262" spans="1:6" x14ac:dyDescent="0.35">
      <c r="A262" s="7" t="str">
        <f>IFERROR(IF(Tableau11[[#This Row],[N° employer]]="","",A261+1),"")</f>
        <v/>
      </c>
      <c r="B262" s="30"/>
      <c r="C262" s="16" t="str">
        <f t="shared" ca="1" si="8"/>
        <v/>
      </c>
      <c r="D262" s="8" t="str">
        <f t="shared" ca="1" si="9"/>
        <v/>
      </c>
      <c r="E262" s="9" t="str">
        <f ca="1">IFERROR(YEAR(Tableau11[Date])&amp;"/"&amp;TEXT(Tableau11[Date],"mmmm"),"")</f>
        <v/>
      </c>
      <c r="F262" s="35"/>
    </row>
    <row r="263" spans="1:6" x14ac:dyDescent="0.35">
      <c r="A263" s="7" t="str">
        <f>IFERROR(IF(Tableau11[[#This Row],[N° employer]]="","",A262+1),"")</f>
        <v/>
      </c>
      <c r="B263" s="30"/>
      <c r="C263" s="16" t="str">
        <f t="shared" ca="1" si="8"/>
        <v/>
      </c>
      <c r="D263" s="8" t="str">
        <f t="shared" ca="1" si="9"/>
        <v/>
      </c>
      <c r="E263" s="9" t="str">
        <f ca="1">IFERROR(YEAR(Tableau11[Date])&amp;"/"&amp;TEXT(Tableau11[Date],"mmmm"),"")</f>
        <v/>
      </c>
      <c r="F263" s="35"/>
    </row>
    <row r="264" spans="1:6" x14ac:dyDescent="0.35">
      <c r="A264" s="7" t="str">
        <f>IFERROR(IF(Tableau11[[#This Row],[N° employer]]="","",A263+1),"")</f>
        <v/>
      </c>
      <c r="B264" s="30"/>
      <c r="C264" s="16" t="str">
        <f t="shared" ca="1" si="8"/>
        <v/>
      </c>
      <c r="D264" s="8" t="str">
        <f t="shared" ca="1" si="9"/>
        <v/>
      </c>
      <c r="E264" s="9" t="str">
        <f ca="1">IFERROR(YEAR(Tableau11[Date])&amp;"/"&amp;TEXT(Tableau11[Date],"mmmm"),"")</f>
        <v/>
      </c>
      <c r="F264" s="35"/>
    </row>
    <row r="265" spans="1:6" x14ac:dyDescent="0.35">
      <c r="A265" s="7" t="str">
        <f>IFERROR(IF(Tableau11[[#This Row],[N° employer]]="","",A264+1),"")</f>
        <v/>
      </c>
      <c r="B265" s="30"/>
      <c r="C265" s="16" t="str">
        <f t="shared" ca="1" si="8"/>
        <v/>
      </c>
      <c r="D265" s="8" t="str">
        <f t="shared" ca="1" si="9"/>
        <v/>
      </c>
      <c r="E265" s="9" t="str">
        <f ca="1">IFERROR(YEAR(Tableau11[Date])&amp;"/"&amp;TEXT(Tableau11[Date],"mmmm"),"")</f>
        <v/>
      </c>
      <c r="F265" s="35"/>
    </row>
    <row r="266" spans="1:6" x14ac:dyDescent="0.35">
      <c r="A266" s="7" t="str">
        <f>IFERROR(IF(Tableau11[[#This Row],[N° employer]]="","",A265+1),"")</f>
        <v/>
      </c>
      <c r="B266" s="30"/>
      <c r="C266" s="16" t="str">
        <f t="shared" ca="1" si="8"/>
        <v/>
      </c>
      <c r="D266" s="8" t="str">
        <f t="shared" ca="1" si="9"/>
        <v/>
      </c>
      <c r="E266" s="9" t="str">
        <f ca="1">IFERROR(YEAR(Tableau11[Date])&amp;"/"&amp;TEXT(Tableau11[Date],"mmmm"),"")</f>
        <v/>
      </c>
      <c r="F266" s="35"/>
    </row>
    <row r="267" spans="1:6" x14ac:dyDescent="0.35">
      <c r="A267" s="7" t="str">
        <f>IFERROR(IF(Tableau11[[#This Row],[N° employer]]="","",A266+1),"")</f>
        <v/>
      </c>
      <c r="B267" s="30"/>
      <c r="C267" s="16" t="str">
        <f t="shared" ca="1" si="8"/>
        <v/>
      </c>
      <c r="D267" s="8" t="str">
        <f t="shared" ca="1" si="9"/>
        <v/>
      </c>
      <c r="E267" s="9" t="str">
        <f ca="1">IFERROR(YEAR(Tableau11[Date])&amp;"/"&amp;TEXT(Tableau11[Date],"mmmm"),"")</f>
        <v/>
      </c>
      <c r="F267" s="35"/>
    </row>
    <row r="268" spans="1:6" x14ac:dyDescent="0.35">
      <c r="A268" s="7" t="str">
        <f>IFERROR(IF(Tableau11[[#This Row],[N° employer]]="","",A267+1),"")</f>
        <v/>
      </c>
      <c r="B268" s="30"/>
      <c r="C268" s="16" t="str">
        <f t="shared" ca="1" si="8"/>
        <v/>
      </c>
      <c r="D268" s="8" t="str">
        <f t="shared" ca="1" si="9"/>
        <v/>
      </c>
      <c r="E268" s="9" t="str">
        <f ca="1">IFERROR(YEAR(Tableau11[Date])&amp;"/"&amp;TEXT(Tableau11[Date],"mmmm"),"")</f>
        <v/>
      </c>
      <c r="F268" s="35"/>
    </row>
    <row r="269" spans="1:6" x14ac:dyDescent="0.35">
      <c r="A269" s="7" t="str">
        <f>IFERROR(IF(Tableau11[[#This Row],[N° employer]]="","",A268+1),"")</f>
        <v/>
      </c>
      <c r="B269" s="30"/>
      <c r="C269" s="16" t="str">
        <f t="shared" ca="1" si="8"/>
        <v/>
      </c>
      <c r="D269" s="8" t="str">
        <f t="shared" ca="1" si="9"/>
        <v/>
      </c>
      <c r="E269" s="9" t="str">
        <f ca="1">IFERROR(YEAR(Tableau11[Date])&amp;"/"&amp;TEXT(Tableau11[Date],"mmmm"),"")</f>
        <v/>
      </c>
      <c r="F269" s="35"/>
    </row>
    <row r="270" spans="1:6" x14ac:dyDescent="0.35">
      <c r="A270" s="7" t="str">
        <f>IFERROR(IF(Tableau11[[#This Row],[N° employer]]="","",A269+1),"")</f>
        <v/>
      </c>
      <c r="B270" s="30"/>
      <c r="C270" s="16" t="str">
        <f t="shared" ca="1" si="8"/>
        <v/>
      </c>
      <c r="D270" s="8" t="str">
        <f t="shared" ca="1" si="9"/>
        <v/>
      </c>
      <c r="E270" s="9" t="str">
        <f ca="1">IFERROR(YEAR(Tableau11[Date])&amp;"/"&amp;TEXT(Tableau11[Date],"mmmm"),"")</f>
        <v/>
      </c>
      <c r="F270" s="35"/>
    </row>
    <row r="271" spans="1:6" x14ac:dyDescent="0.35">
      <c r="A271" s="7" t="str">
        <f>IFERROR(IF(Tableau11[[#This Row],[N° employer]]="","",A270+1),"")</f>
        <v/>
      </c>
      <c r="B271" s="30"/>
      <c r="C271" s="16" t="str">
        <f t="shared" ca="1" si="8"/>
        <v/>
      </c>
      <c r="D271" s="8" t="str">
        <f t="shared" ca="1" si="9"/>
        <v/>
      </c>
      <c r="E271" s="9" t="str">
        <f ca="1">IFERROR(YEAR(Tableau11[Date])&amp;"/"&amp;TEXT(Tableau11[Date],"mmmm"),"")</f>
        <v/>
      </c>
      <c r="F271" s="35"/>
    </row>
    <row r="272" spans="1:6" x14ac:dyDescent="0.35">
      <c r="A272" s="7" t="str">
        <f>IFERROR(IF(Tableau11[[#This Row],[N° employer]]="","",A271+1),"")</f>
        <v/>
      </c>
      <c r="B272" s="30"/>
      <c r="C272" s="16" t="str">
        <f t="shared" ca="1" si="8"/>
        <v/>
      </c>
      <c r="D272" s="8" t="str">
        <f t="shared" ca="1" si="9"/>
        <v/>
      </c>
      <c r="E272" s="9" t="str">
        <f ca="1">IFERROR(YEAR(Tableau11[Date])&amp;"/"&amp;TEXT(Tableau11[Date],"mmmm"),"")</f>
        <v/>
      </c>
      <c r="F272" s="35"/>
    </row>
    <row r="273" spans="1:6" x14ac:dyDescent="0.35">
      <c r="A273" s="7" t="str">
        <f>IFERROR(IF(Tableau11[[#This Row],[N° employer]]="","",A272+1),"")</f>
        <v/>
      </c>
      <c r="B273" s="30"/>
      <c r="C273" s="16" t="str">
        <f t="shared" ca="1" si="8"/>
        <v/>
      </c>
      <c r="D273" s="8" t="str">
        <f t="shared" ca="1" si="9"/>
        <v/>
      </c>
      <c r="E273" s="9" t="str">
        <f ca="1">IFERROR(YEAR(Tableau11[Date])&amp;"/"&amp;TEXT(Tableau11[Date],"mmmm"),"")</f>
        <v/>
      </c>
      <c r="F273" s="35"/>
    </row>
    <row r="274" spans="1:6" x14ac:dyDescent="0.35">
      <c r="A274" s="7" t="str">
        <f>IFERROR(IF(Tableau11[[#This Row],[N° employer]]="","",A273+1),"")</f>
        <v/>
      </c>
      <c r="B274" s="30"/>
      <c r="C274" s="16" t="str">
        <f t="shared" ca="1" si="8"/>
        <v/>
      </c>
      <c r="D274" s="8" t="str">
        <f t="shared" ca="1" si="9"/>
        <v/>
      </c>
      <c r="E274" s="9" t="str">
        <f ca="1">IFERROR(YEAR(Tableau11[Date])&amp;"/"&amp;TEXT(Tableau11[Date],"mmmm"),"")</f>
        <v/>
      </c>
      <c r="F274" s="35"/>
    </row>
    <row r="275" spans="1:6" x14ac:dyDescent="0.35">
      <c r="A275" s="7" t="str">
        <f>IFERROR(IF(Tableau11[[#This Row],[N° employer]]="","",A274+1),"")</f>
        <v/>
      </c>
      <c r="B275" s="30"/>
      <c r="C275" s="16" t="str">
        <f t="shared" ca="1" si="8"/>
        <v/>
      </c>
      <c r="D275" s="8" t="str">
        <f t="shared" ca="1" si="9"/>
        <v/>
      </c>
      <c r="E275" s="9" t="str">
        <f ca="1">IFERROR(YEAR(Tableau11[Date])&amp;"/"&amp;TEXT(Tableau11[Date],"mmmm"),"")</f>
        <v/>
      </c>
      <c r="F275" s="35"/>
    </row>
    <row r="276" spans="1:6" x14ac:dyDescent="0.35">
      <c r="A276" s="7" t="str">
        <f>IFERROR(IF(Tableau11[[#This Row],[N° employer]]="","",A275+1),"")</f>
        <v/>
      </c>
      <c r="B276" s="30"/>
      <c r="C276" s="16" t="str">
        <f t="shared" ca="1" si="8"/>
        <v/>
      </c>
      <c r="D276" s="8" t="str">
        <f t="shared" ca="1" si="9"/>
        <v/>
      </c>
      <c r="E276" s="9" t="str">
        <f ca="1">IFERROR(YEAR(Tableau11[Date])&amp;"/"&amp;TEXT(Tableau11[Date],"mmmm"),"")</f>
        <v/>
      </c>
      <c r="F276" s="35"/>
    </row>
    <row r="277" spans="1:6" x14ac:dyDescent="0.35">
      <c r="A277" s="7" t="str">
        <f>IFERROR(IF(Tableau11[[#This Row],[N° employer]]="","",A276+1),"")</f>
        <v/>
      </c>
      <c r="B277" s="30"/>
      <c r="C277" s="16" t="str">
        <f t="shared" ca="1" si="8"/>
        <v/>
      </c>
      <c r="D277" s="8" t="str">
        <f t="shared" ca="1" si="9"/>
        <v/>
      </c>
      <c r="E277" s="9" t="str">
        <f ca="1">IFERROR(YEAR(Tableau11[Date])&amp;"/"&amp;TEXT(Tableau11[Date],"mmmm"),"")</f>
        <v/>
      </c>
      <c r="F277" s="35"/>
    </row>
    <row r="278" spans="1:6" x14ac:dyDescent="0.35">
      <c r="A278" s="7" t="str">
        <f>IFERROR(IF(Tableau11[[#This Row],[N° employer]]="","",A277+1),"")</f>
        <v/>
      </c>
      <c r="B278" s="30"/>
      <c r="C278" s="16" t="str">
        <f t="shared" ca="1" si="8"/>
        <v/>
      </c>
      <c r="D278" s="8" t="str">
        <f t="shared" ca="1" si="9"/>
        <v/>
      </c>
      <c r="E278" s="9" t="str">
        <f ca="1">IFERROR(YEAR(Tableau11[Date])&amp;"/"&amp;TEXT(Tableau11[Date],"mmmm"),"")</f>
        <v/>
      </c>
      <c r="F278" s="35"/>
    </row>
    <row r="279" spans="1:6" x14ac:dyDescent="0.35">
      <c r="A279" s="7" t="str">
        <f>IFERROR(IF(Tableau11[[#This Row],[N° employer]]="","",A278+1),"")</f>
        <v/>
      </c>
      <c r="B279" s="30"/>
      <c r="C279" s="16" t="str">
        <f t="shared" ca="1" si="8"/>
        <v/>
      </c>
      <c r="D279" s="8" t="str">
        <f t="shared" ca="1" si="9"/>
        <v/>
      </c>
      <c r="E279" s="9" t="str">
        <f ca="1">IFERROR(YEAR(Tableau11[Date])&amp;"/"&amp;TEXT(Tableau11[Date],"mmmm"),"")</f>
        <v/>
      </c>
      <c r="F279" s="35"/>
    </row>
    <row r="280" spans="1:6" x14ac:dyDescent="0.35">
      <c r="A280" s="7" t="str">
        <f>IFERROR(IF(Tableau11[[#This Row],[N° employer]]="","",A279+1),"")</f>
        <v/>
      </c>
      <c r="B280" s="30"/>
      <c r="C280" s="16" t="str">
        <f t="shared" ca="1" si="8"/>
        <v/>
      </c>
      <c r="D280" s="8" t="str">
        <f t="shared" ca="1" si="9"/>
        <v/>
      </c>
      <c r="E280" s="9" t="str">
        <f ca="1">IFERROR(YEAR(Tableau11[Date])&amp;"/"&amp;TEXT(Tableau11[Date],"mmmm"),"")</f>
        <v/>
      </c>
      <c r="F280" s="35"/>
    </row>
    <row r="281" spans="1:6" x14ac:dyDescent="0.35">
      <c r="A281" s="7" t="str">
        <f>IFERROR(IF(Tableau11[[#This Row],[N° employer]]="","",A280+1),"")</f>
        <v/>
      </c>
      <c r="B281" s="30"/>
      <c r="C281" s="16" t="str">
        <f t="shared" ca="1" si="8"/>
        <v/>
      </c>
      <c r="D281" s="8" t="str">
        <f t="shared" ca="1" si="9"/>
        <v/>
      </c>
      <c r="E281" s="9" t="str">
        <f ca="1">IFERROR(YEAR(Tableau11[Date])&amp;"/"&amp;TEXT(Tableau11[Date],"mmmm"),"")</f>
        <v/>
      </c>
      <c r="F281" s="35"/>
    </row>
    <row r="282" spans="1:6" x14ac:dyDescent="0.35">
      <c r="A282" s="7" t="str">
        <f>IFERROR(IF(Tableau11[[#This Row],[N° employer]]="","",A281+1),"")</f>
        <v/>
      </c>
      <c r="B282" s="30"/>
      <c r="C282" s="16" t="str">
        <f t="shared" ca="1" si="8"/>
        <v/>
      </c>
      <c r="D282" s="8" t="str">
        <f t="shared" ca="1" si="9"/>
        <v/>
      </c>
      <c r="E282" s="9" t="str">
        <f ca="1">IFERROR(YEAR(Tableau11[Date])&amp;"/"&amp;TEXT(Tableau11[Date],"mmmm"),"")</f>
        <v/>
      </c>
      <c r="F282" s="35"/>
    </row>
    <row r="283" spans="1:6" x14ac:dyDescent="0.35">
      <c r="A283" s="7" t="str">
        <f>IFERROR(IF(Tableau11[[#This Row],[N° employer]]="","",A282+1),"")</f>
        <v/>
      </c>
      <c r="B283" s="30"/>
      <c r="C283" s="16" t="str">
        <f t="shared" ca="1" si="8"/>
        <v/>
      </c>
      <c r="D283" s="8" t="str">
        <f t="shared" ca="1" si="9"/>
        <v/>
      </c>
      <c r="E283" s="9" t="str">
        <f ca="1">IFERROR(YEAR(Tableau11[Date])&amp;"/"&amp;TEXT(Tableau11[Date],"mmmm"),"")</f>
        <v/>
      </c>
      <c r="F283" s="35"/>
    </row>
    <row r="284" spans="1:6" x14ac:dyDescent="0.35">
      <c r="A284" s="7" t="str">
        <f>IFERROR(IF(Tableau11[[#This Row],[N° employer]]="","",A283+1),"")</f>
        <v/>
      </c>
      <c r="B284" s="30"/>
      <c r="C284" s="16" t="str">
        <f t="shared" ca="1" si="8"/>
        <v/>
      </c>
      <c r="D284" s="8" t="str">
        <f t="shared" ca="1" si="9"/>
        <v/>
      </c>
      <c r="E284" s="9" t="str">
        <f ca="1">IFERROR(YEAR(Tableau11[Date])&amp;"/"&amp;TEXT(Tableau11[Date],"mmmm"),"")</f>
        <v/>
      </c>
      <c r="F284" s="35"/>
    </row>
    <row r="285" spans="1:6" x14ac:dyDescent="0.35">
      <c r="A285" s="7" t="str">
        <f>IFERROR(IF(Tableau11[[#This Row],[N° employer]]="","",A284+1),"")</f>
        <v/>
      </c>
      <c r="B285" s="30"/>
      <c r="C285" s="16" t="str">
        <f t="shared" ca="1" si="8"/>
        <v/>
      </c>
      <c r="D285" s="8" t="str">
        <f t="shared" ca="1" si="9"/>
        <v/>
      </c>
      <c r="E285" s="9" t="str">
        <f ca="1">IFERROR(YEAR(Tableau11[Date])&amp;"/"&amp;TEXT(Tableau11[Date],"mmmm"),"")</f>
        <v/>
      </c>
      <c r="F285" s="35"/>
    </row>
    <row r="286" spans="1:6" x14ac:dyDescent="0.35">
      <c r="A286" s="7" t="str">
        <f>IFERROR(IF(Tableau11[[#This Row],[N° employer]]="","",A285+1),"")</f>
        <v/>
      </c>
      <c r="B286" s="30"/>
      <c r="C286" s="16" t="str">
        <f t="shared" ca="1" si="8"/>
        <v/>
      </c>
      <c r="D286" s="8" t="str">
        <f t="shared" ca="1" si="9"/>
        <v/>
      </c>
      <c r="E286" s="9" t="str">
        <f ca="1">IFERROR(YEAR(Tableau11[Date])&amp;"/"&amp;TEXT(Tableau11[Date],"mmmm"),"")</f>
        <v/>
      </c>
      <c r="F286" s="35"/>
    </row>
    <row r="287" spans="1:6" x14ac:dyDescent="0.35">
      <c r="A287" s="7" t="str">
        <f>IFERROR(IF(Tableau11[[#This Row],[N° employer]]="","",A286+1),"")</f>
        <v/>
      </c>
      <c r="B287" s="30"/>
      <c r="C287" s="16" t="str">
        <f t="shared" ca="1" si="8"/>
        <v/>
      </c>
      <c r="D287" s="8" t="str">
        <f t="shared" ca="1" si="9"/>
        <v/>
      </c>
      <c r="E287" s="9" t="str">
        <f ca="1">IFERROR(YEAR(Tableau11[Date])&amp;"/"&amp;TEXT(Tableau11[Date],"mmmm"),"")</f>
        <v/>
      </c>
      <c r="F287" s="35"/>
    </row>
    <row r="288" spans="1:6" x14ac:dyDescent="0.35">
      <c r="A288" s="7" t="str">
        <f>IFERROR(IF(Tableau11[[#This Row],[N° employer]]="","",A287+1),"")</f>
        <v/>
      </c>
      <c r="B288" s="30"/>
      <c r="C288" s="16" t="str">
        <f t="shared" ca="1" si="8"/>
        <v/>
      </c>
      <c r="D288" s="8" t="str">
        <f t="shared" ca="1" si="9"/>
        <v/>
      </c>
      <c r="E288" s="9" t="str">
        <f ca="1">IFERROR(YEAR(Tableau11[Date])&amp;"/"&amp;TEXT(Tableau11[Date],"mmmm"),"")</f>
        <v/>
      </c>
      <c r="F288" s="35"/>
    </row>
    <row r="289" spans="1:6" x14ac:dyDescent="0.35">
      <c r="A289" s="7" t="str">
        <f>IFERROR(IF(Tableau11[[#This Row],[N° employer]]="","",A288+1),"")</f>
        <v/>
      </c>
      <c r="B289" s="30"/>
      <c r="C289" s="16" t="str">
        <f t="shared" ca="1" si="8"/>
        <v/>
      </c>
      <c r="D289" s="8" t="str">
        <f t="shared" ca="1" si="9"/>
        <v/>
      </c>
      <c r="E289" s="9" t="str">
        <f ca="1">IFERROR(YEAR(Tableau11[Date])&amp;"/"&amp;TEXT(Tableau11[Date],"mmmm"),"")</f>
        <v/>
      </c>
      <c r="F289" s="35"/>
    </row>
    <row r="290" spans="1:6" x14ac:dyDescent="0.35">
      <c r="A290" s="7" t="str">
        <f>IFERROR(IF(Tableau11[[#This Row],[N° employer]]="","",A289+1),"")</f>
        <v/>
      </c>
      <c r="B290" s="30"/>
      <c r="C290" s="16" t="str">
        <f t="shared" ca="1" si="8"/>
        <v/>
      </c>
      <c r="D290" s="8" t="str">
        <f t="shared" ca="1" si="9"/>
        <v/>
      </c>
      <c r="E290" s="9" t="str">
        <f ca="1">IFERROR(YEAR(Tableau11[Date])&amp;"/"&amp;TEXT(Tableau11[Date],"mmmm"),"")</f>
        <v/>
      </c>
      <c r="F290" s="35"/>
    </row>
    <row r="291" spans="1:6" x14ac:dyDescent="0.35">
      <c r="A291" s="7" t="str">
        <f>IFERROR(IF(Tableau11[[#This Row],[N° employer]]="","",A290+1),"")</f>
        <v/>
      </c>
      <c r="B291" s="30"/>
      <c r="C291" s="16" t="str">
        <f t="shared" ca="1" si="8"/>
        <v/>
      </c>
      <c r="D291" s="8" t="str">
        <f t="shared" ca="1" si="9"/>
        <v/>
      </c>
      <c r="E291" s="9" t="str">
        <f ca="1">IFERROR(YEAR(Tableau11[Date])&amp;"/"&amp;TEXT(Tableau11[Date],"mmmm"),"")</f>
        <v/>
      </c>
      <c r="F291" s="35"/>
    </row>
    <row r="292" spans="1:6" x14ac:dyDescent="0.35">
      <c r="A292" s="7" t="str">
        <f>IFERROR(IF(Tableau11[[#This Row],[N° employer]]="","",A291+1),"")</f>
        <v/>
      </c>
      <c r="B292" s="30"/>
      <c r="C292" s="16" t="str">
        <f t="shared" ca="1" si="8"/>
        <v/>
      </c>
      <c r="D292" s="8" t="str">
        <f t="shared" ca="1" si="9"/>
        <v/>
      </c>
      <c r="E292" s="9" t="str">
        <f ca="1">IFERROR(YEAR(Tableau11[Date])&amp;"/"&amp;TEXT(Tableau11[Date],"mmmm"),"")</f>
        <v/>
      </c>
      <c r="F292" s="35"/>
    </row>
    <row r="293" spans="1:6" x14ac:dyDescent="0.35">
      <c r="A293" s="7" t="str">
        <f>IFERROR(IF(Tableau11[[#This Row],[N° employer]]="","",A292+1),"")</f>
        <v/>
      </c>
      <c r="B293" s="30"/>
      <c r="C293" s="16" t="str">
        <f t="shared" ca="1" si="8"/>
        <v/>
      </c>
      <c r="D293" s="8" t="str">
        <f t="shared" ca="1" si="9"/>
        <v/>
      </c>
      <c r="E293" s="9" t="str">
        <f ca="1">IFERROR(YEAR(Tableau11[Date])&amp;"/"&amp;TEXT(Tableau11[Date],"mmmm"),"")</f>
        <v/>
      </c>
      <c r="F293" s="35"/>
    </row>
    <row r="294" spans="1:6" x14ac:dyDescent="0.35">
      <c r="A294" s="7" t="str">
        <f>IFERROR(IF(Tableau11[[#This Row],[N° employer]]="","",A293+1),"")</f>
        <v/>
      </c>
      <c r="B294" s="30"/>
      <c r="C294" s="16" t="str">
        <f t="shared" ca="1" si="8"/>
        <v/>
      </c>
      <c r="D294" s="8" t="str">
        <f t="shared" ca="1" si="9"/>
        <v/>
      </c>
      <c r="E294" s="9" t="str">
        <f ca="1">IFERROR(YEAR(Tableau11[Date])&amp;"/"&amp;TEXT(Tableau11[Date],"mmmm"),"")</f>
        <v/>
      </c>
      <c r="F294" s="35"/>
    </row>
    <row r="295" spans="1:6" x14ac:dyDescent="0.35">
      <c r="A295" s="7" t="str">
        <f>IFERROR(IF(Tableau11[[#This Row],[N° employer]]="","",A294+1),"")</f>
        <v/>
      </c>
      <c r="B295" s="30"/>
      <c r="C295" s="16" t="str">
        <f t="shared" ca="1" si="8"/>
        <v/>
      </c>
      <c r="D295" s="8" t="str">
        <f t="shared" ca="1" si="9"/>
        <v/>
      </c>
      <c r="E295" s="9" t="str">
        <f ca="1">IFERROR(YEAR(Tableau11[Date])&amp;"/"&amp;TEXT(Tableau11[Date],"mmmm"),"")</f>
        <v/>
      </c>
      <c r="F295" s="35"/>
    </row>
    <row r="296" spans="1:6" x14ac:dyDescent="0.35">
      <c r="A296" s="7" t="str">
        <f>IFERROR(IF(Tableau11[[#This Row],[N° employer]]="","",A295+1),"")</f>
        <v/>
      </c>
      <c r="B296" s="30"/>
      <c r="C296" s="16" t="str">
        <f t="shared" ca="1" si="8"/>
        <v/>
      </c>
      <c r="D296" s="8" t="str">
        <f t="shared" ca="1" si="9"/>
        <v/>
      </c>
      <c r="E296" s="9" t="str">
        <f ca="1">IFERROR(YEAR(Tableau11[Date])&amp;"/"&amp;TEXT(Tableau11[Date],"mmmm"),"")</f>
        <v/>
      </c>
      <c r="F296" s="35"/>
    </row>
    <row r="297" spans="1:6" x14ac:dyDescent="0.35">
      <c r="A297" s="7" t="str">
        <f>IFERROR(IF(Tableau11[[#This Row],[N° employer]]="","",A296+1),"")</f>
        <v/>
      </c>
      <c r="B297" s="30"/>
      <c r="C297" s="16" t="str">
        <f t="shared" ca="1" si="8"/>
        <v/>
      </c>
      <c r="D297" s="8" t="str">
        <f t="shared" ca="1" si="9"/>
        <v/>
      </c>
      <c r="E297" s="9" t="str">
        <f ca="1">IFERROR(YEAR(Tableau11[Date])&amp;"/"&amp;TEXT(Tableau11[Date],"mmmm"),"")</f>
        <v/>
      </c>
      <c r="F297" s="35"/>
    </row>
    <row r="298" spans="1:6" x14ac:dyDescent="0.35">
      <c r="A298" s="7" t="str">
        <f>IFERROR(IF(Tableau11[[#This Row],[N° employer]]="","",A297+1),"")</f>
        <v/>
      </c>
      <c r="B298" s="30"/>
      <c r="C298" s="16" t="str">
        <f t="shared" ca="1" si="8"/>
        <v/>
      </c>
      <c r="D298" s="8" t="str">
        <f t="shared" ca="1" si="9"/>
        <v/>
      </c>
      <c r="E298" s="9" t="str">
        <f ca="1">IFERROR(YEAR(Tableau11[Date])&amp;"/"&amp;TEXT(Tableau11[Date],"mmmm"),"")</f>
        <v/>
      </c>
      <c r="F298" s="35"/>
    </row>
    <row r="299" spans="1:6" x14ac:dyDescent="0.35">
      <c r="A299" s="7" t="str">
        <f>IFERROR(IF(Tableau11[[#This Row],[N° employer]]="","",A298+1),"")</f>
        <v/>
      </c>
      <c r="B299" s="30"/>
      <c r="C299" s="16" t="str">
        <f t="shared" ca="1" si="8"/>
        <v/>
      </c>
      <c r="D299" s="8" t="str">
        <f t="shared" ca="1" si="9"/>
        <v/>
      </c>
      <c r="E299" s="9" t="str">
        <f ca="1">IFERROR(YEAR(Tableau11[Date])&amp;"/"&amp;TEXT(Tableau11[Date],"mmmm"),"")</f>
        <v/>
      </c>
      <c r="F299" s="35"/>
    </row>
    <row r="300" spans="1:6" x14ac:dyDescent="0.35">
      <c r="A300" s="7" t="str">
        <f>IFERROR(IF(Tableau11[[#This Row],[N° employer]]="","",A299+1),"")</f>
        <v/>
      </c>
      <c r="B300" s="30"/>
      <c r="C300" s="16" t="str">
        <f t="shared" ca="1" si="8"/>
        <v/>
      </c>
      <c r="D300" s="8" t="str">
        <f t="shared" ca="1" si="9"/>
        <v/>
      </c>
      <c r="E300" s="9" t="str">
        <f ca="1">IFERROR(YEAR(Tableau11[Date])&amp;"/"&amp;TEXT(Tableau11[Date],"mmmm"),"")</f>
        <v/>
      </c>
      <c r="F300" s="35"/>
    </row>
    <row r="301" spans="1:6" x14ac:dyDescent="0.35">
      <c r="A301" s="7" t="str">
        <f>IFERROR(IF(Tableau11[[#This Row],[N° employer]]="","",A300+1),"")</f>
        <v/>
      </c>
      <c r="B301" s="30"/>
      <c r="C301" s="16" t="str">
        <f t="shared" ca="1" si="8"/>
        <v/>
      </c>
      <c r="D301" s="8" t="str">
        <f t="shared" ca="1" si="9"/>
        <v/>
      </c>
      <c r="E301" s="9" t="str">
        <f ca="1">IFERROR(YEAR(Tableau11[Date])&amp;"/"&amp;TEXT(Tableau11[Date],"mmmm"),"")</f>
        <v/>
      </c>
      <c r="F301" s="35"/>
    </row>
    <row r="302" spans="1:6" x14ac:dyDescent="0.35">
      <c r="A302" s="7" t="str">
        <f>IFERROR(IF(Tableau11[[#This Row],[N° employer]]="","",A301+1),"")</f>
        <v/>
      </c>
      <c r="B302" s="30"/>
      <c r="C302" s="16" t="str">
        <f t="shared" ca="1" si="8"/>
        <v/>
      </c>
      <c r="D302" s="8" t="str">
        <f t="shared" ca="1" si="9"/>
        <v/>
      </c>
      <c r="E302" s="9" t="str">
        <f ca="1">IFERROR(YEAR(Tableau11[Date])&amp;"/"&amp;TEXT(Tableau11[Date],"mmmm"),"")</f>
        <v/>
      </c>
      <c r="F302" s="35"/>
    </row>
    <row r="303" spans="1:6" x14ac:dyDescent="0.35">
      <c r="A303" s="7" t="str">
        <f>IFERROR(IF(Tableau11[[#This Row],[N° employer]]="","",A302+1),"")</f>
        <v/>
      </c>
      <c r="B303" s="30"/>
      <c r="C303" s="16" t="str">
        <f t="shared" ca="1" si="8"/>
        <v/>
      </c>
      <c r="D303" s="8" t="str">
        <f t="shared" ca="1" si="9"/>
        <v/>
      </c>
      <c r="E303" s="9" t="str">
        <f ca="1">IFERROR(YEAR(Tableau11[Date])&amp;"/"&amp;TEXT(Tableau11[Date],"mmmm"),"")</f>
        <v/>
      </c>
      <c r="F303" s="35"/>
    </row>
    <row r="304" spans="1:6" x14ac:dyDescent="0.35">
      <c r="A304" s="7" t="str">
        <f>IFERROR(IF(Tableau11[[#This Row],[N° employer]]="","",A303+1),"")</f>
        <v/>
      </c>
      <c r="B304" s="30"/>
      <c r="C304" s="16" t="str">
        <f t="shared" ca="1" si="8"/>
        <v/>
      </c>
      <c r="D304" s="8" t="str">
        <f t="shared" ca="1" si="9"/>
        <v/>
      </c>
      <c r="E304" s="9" t="str">
        <f ca="1">IFERROR(YEAR(Tableau11[Date])&amp;"/"&amp;TEXT(Tableau11[Date],"mmmm"),"")</f>
        <v/>
      </c>
      <c r="F304" s="35"/>
    </row>
    <row r="305" spans="1:6" x14ac:dyDescent="0.35">
      <c r="A305" s="7" t="str">
        <f>IFERROR(IF(Tableau11[[#This Row],[N° employer]]="","",A304+1),"")</f>
        <v/>
      </c>
      <c r="B305" s="30"/>
      <c r="C305" s="16" t="str">
        <f t="shared" ca="1" si="8"/>
        <v/>
      </c>
      <c r="D305" s="8" t="str">
        <f t="shared" ca="1" si="9"/>
        <v/>
      </c>
      <c r="E305" s="9" t="str">
        <f ca="1">IFERROR(YEAR(Tableau11[Date])&amp;"/"&amp;TEXT(Tableau11[Date],"mmmm"),"")</f>
        <v/>
      </c>
      <c r="F305" s="35"/>
    </row>
    <row r="306" spans="1:6" x14ac:dyDescent="0.35">
      <c r="A306" s="7" t="str">
        <f>IFERROR(IF(Tableau11[[#This Row],[N° employer]]="","",A305+1),"")</f>
        <v/>
      </c>
      <c r="B306" s="30"/>
      <c r="C306" s="16" t="str">
        <f t="shared" ca="1" si="8"/>
        <v/>
      </c>
      <c r="D306" s="8" t="str">
        <f t="shared" ca="1" si="9"/>
        <v/>
      </c>
      <c r="E306" s="9" t="str">
        <f ca="1">IFERROR(YEAR(Tableau11[Date])&amp;"/"&amp;TEXT(Tableau11[Date],"mmmm"),"")</f>
        <v/>
      </c>
      <c r="F306" s="35"/>
    </row>
    <row r="307" spans="1:6" x14ac:dyDescent="0.35">
      <c r="A307" s="7" t="str">
        <f>IFERROR(IF(Tableau11[[#This Row],[N° employer]]="","",A306+1),"")</f>
        <v/>
      </c>
      <c r="B307" s="30"/>
      <c r="C307" s="16" t="str">
        <f t="shared" ca="1" si="8"/>
        <v/>
      </c>
      <c r="D307" s="8" t="str">
        <f t="shared" ca="1" si="9"/>
        <v/>
      </c>
      <c r="E307" s="9" t="str">
        <f ca="1">IFERROR(YEAR(Tableau11[Date])&amp;"/"&amp;TEXT(Tableau11[Date],"mmmm"),"")</f>
        <v/>
      </c>
      <c r="F307" s="35"/>
    </row>
    <row r="308" spans="1:6" x14ac:dyDescent="0.35">
      <c r="A308" s="7" t="str">
        <f>IFERROR(IF(Tableau11[[#This Row],[N° employer]]="","",A307+1),"")</f>
        <v/>
      </c>
      <c r="B308" s="30"/>
      <c r="C308" s="16" t="str">
        <f t="shared" ca="1" si="8"/>
        <v/>
      </c>
      <c r="D308" s="8" t="str">
        <f t="shared" ca="1" si="9"/>
        <v/>
      </c>
      <c r="E308" s="9" t="str">
        <f ca="1">IFERROR(YEAR(Tableau11[Date])&amp;"/"&amp;TEXT(Tableau11[Date],"mmmm"),"")</f>
        <v/>
      </c>
      <c r="F308" s="35"/>
    </row>
    <row r="309" spans="1:6" x14ac:dyDescent="0.35">
      <c r="A309" s="7" t="str">
        <f>IFERROR(IF(Tableau11[[#This Row],[N° employer]]="","",A308+1),"")</f>
        <v/>
      </c>
      <c r="B309" s="30"/>
      <c r="C309" s="16" t="str">
        <f t="shared" ca="1" si="8"/>
        <v/>
      </c>
      <c r="D309" s="8" t="str">
        <f t="shared" ca="1" si="9"/>
        <v/>
      </c>
      <c r="E309" s="9" t="str">
        <f ca="1">IFERROR(YEAR(Tableau11[Date])&amp;"/"&amp;TEXT(Tableau11[Date],"mmmm"),"")</f>
        <v/>
      </c>
      <c r="F309" s="35"/>
    </row>
    <row r="310" spans="1:6" x14ac:dyDescent="0.35">
      <c r="A310" s="7" t="str">
        <f>IFERROR(IF(Tableau11[[#This Row],[N° employer]]="","",A309+1),"")</f>
        <v/>
      </c>
      <c r="B310" s="30"/>
      <c r="C310" s="16" t="str">
        <f t="shared" ca="1" si="8"/>
        <v/>
      </c>
      <c r="D310" s="8" t="str">
        <f t="shared" ca="1" si="9"/>
        <v/>
      </c>
      <c r="E310" s="9" t="str">
        <f ca="1">IFERROR(YEAR(Tableau11[Date])&amp;"/"&amp;TEXT(Tableau11[Date],"mmmm"),"")</f>
        <v/>
      </c>
      <c r="F310" s="35"/>
    </row>
    <row r="311" spans="1:6" x14ac:dyDescent="0.35">
      <c r="A311" s="7" t="str">
        <f>IFERROR(IF(Tableau11[[#This Row],[N° employer]]="","",A310+1),"")</f>
        <v/>
      </c>
      <c r="B311" s="30"/>
      <c r="C311" s="16" t="str">
        <f t="shared" ca="1" si="8"/>
        <v/>
      </c>
      <c r="D311" s="8" t="str">
        <f t="shared" ca="1" si="9"/>
        <v/>
      </c>
      <c r="E311" s="9" t="str">
        <f ca="1">IFERROR(YEAR(Tableau11[Date])&amp;"/"&amp;TEXT(Tableau11[Date],"mmmm"),"")</f>
        <v/>
      </c>
      <c r="F311" s="35"/>
    </row>
    <row r="312" spans="1:6" x14ac:dyDescent="0.35">
      <c r="A312" s="7" t="str">
        <f>IFERROR(IF(Tableau11[[#This Row],[N° employer]]="","",A311+1),"")</f>
        <v/>
      </c>
      <c r="B312" s="30"/>
      <c r="C312" s="16" t="str">
        <f t="shared" ca="1" si="8"/>
        <v/>
      </c>
      <c r="D312" s="8" t="str">
        <f t="shared" ca="1" si="9"/>
        <v/>
      </c>
      <c r="E312" s="9" t="str">
        <f ca="1">IFERROR(YEAR(Tableau11[Date])&amp;"/"&amp;TEXT(Tableau11[Date],"mmmm"),"")</f>
        <v/>
      </c>
      <c r="F312" s="35"/>
    </row>
    <row r="313" spans="1:6" x14ac:dyDescent="0.35">
      <c r="A313" s="7" t="str">
        <f>IFERROR(IF(Tableau11[[#This Row],[N° employer]]="","",A312+1),"")</f>
        <v/>
      </c>
      <c r="B313" s="30"/>
      <c r="C313" s="16" t="str">
        <f t="shared" ca="1" si="8"/>
        <v/>
      </c>
      <c r="D313" s="8" t="str">
        <f t="shared" ca="1" si="9"/>
        <v/>
      </c>
      <c r="E313" s="9" t="str">
        <f ca="1">IFERROR(YEAR(Tableau11[Date])&amp;"/"&amp;TEXT(Tableau11[Date],"mmmm"),"")</f>
        <v/>
      </c>
      <c r="F313" s="35"/>
    </row>
    <row r="314" spans="1:6" x14ac:dyDescent="0.35">
      <c r="A314" s="7" t="str">
        <f>IFERROR(IF(Tableau11[[#This Row],[N° employer]]="","",A313+1),"")</f>
        <v/>
      </c>
      <c r="B314" s="30"/>
      <c r="C314" s="16" t="str">
        <f t="shared" ca="1" si="8"/>
        <v/>
      </c>
      <c r="D314" s="8" t="str">
        <f t="shared" ca="1" si="9"/>
        <v/>
      </c>
      <c r="E314" s="9" t="str">
        <f ca="1">IFERROR(YEAR(Tableau11[Date])&amp;"/"&amp;TEXT(Tableau11[Date],"mmmm"),"")</f>
        <v/>
      </c>
      <c r="F314" s="35"/>
    </row>
    <row r="315" spans="1:6" x14ac:dyDescent="0.35">
      <c r="A315" s="7" t="str">
        <f>IFERROR(IF(Tableau11[[#This Row],[N° employer]]="","",A314+1),"")</f>
        <v/>
      </c>
      <c r="B315" s="30"/>
      <c r="C315" s="16" t="str">
        <f t="shared" ca="1" si="8"/>
        <v/>
      </c>
      <c r="D315" s="8" t="str">
        <f t="shared" ca="1" si="9"/>
        <v/>
      </c>
      <c r="E315" s="9" t="str">
        <f ca="1">IFERROR(YEAR(Tableau11[Date])&amp;"/"&amp;TEXT(Tableau11[Date],"mmmm"),"")</f>
        <v/>
      </c>
      <c r="F315" s="35"/>
    </row>
    <row r="316" spans="1:6" x14ac:dyDescent="0.35">
      <c r="A316" s="7" t="str">
        <f>IFERROR(IF(Tableau11[[#This Row],[N° employer]]="","",A315+1),"")</f>
        <v/>
      </c>
      <c r="B316" s="30"/>
      <c r="C316" s="16" t="str">
        <f t="shared" ca="1" si="8"/>
        <v/>
      </c>
      <c r="D316" s="8" t="str">
        <f t="shared" ca="1" si="9"/>
        <v/>
      </c>
      <c r="E316" s="9" t="str">
        <f ca="1">IFERROR(YEAR(Tableau11[Date])&amp;"/"&amp;TEXT(Tableau11[Date],"mmmm"),"")</f>
        <v/>
      </c>
      <c r="F316" s="35"/>
    </row>
    <row r="317" spans="1:6" x14ac:dyDescent="0.35">
      <c r="A317" s="7" t="str">
        <f>IFERROR(IF(Tableau11[[#This Row],[N° employer]]="","",A316+1),"")</f>
        <v/>
      </c>
      <c r="B317" s="30"/>
      <c r="C317" s="16" t="str">
        <f t="shared" ca="1" si="8"/>
        <v/>
      </c>
      <c r="D317" s="8" t="str">
        <f t="shared" ca="1" si="9"/>
        <v/>
      </c>
      <c r="E317" s="9" t="str">
        <f ca="1">IFERROR(YEAR(Tableau11[Date])&amp;"/"&amp;TEXT(Tableau11[Date],"mmmm"),"")</f>
        <v/>
      </c>
      <c r="F317" s="35"/>
    </row>
    <row r="318" spans="1:6" x14ac:dyDescent="0.35">
      <c r="A318" s="7" t="str">
        <f>IFERROR(IF(Tableau11[[#This Row],[N° employer]]="","",A317+1),"")</f>
        <v/>
      </c>
      <c r="B318" s="30"/>
      <c r="C318" s="16" t="str">
        <f t="shared" ca="1" si="8"/>
        <v/>
      </c>
      <c r="D318" s="8" t="str">
        <f t="shared" ca="1" si="9"/>
        <v/>
      </c>
      <c r="E318" s="9" t="str">
        <f ca="1">IFERROR(YEAR(Tableau11[Date])&amp;"/"&amp;TEXT(Tableau11[Date],"mmmm"),"")</f>
        <v/>
      </c>
      <c r="F318" s="35"/>
    </row>
    <row r="319" spans="1:6" x14ac:dyDescent="0.35">
      <c r="A319" s="7" t="str">
        <f>IFERROR(IF(Tableau11[[#This Row],[N° employer]]="","",A318+1),"")</f>
        <v/>
      </c>
      <c r="B319" s="30"/>
      <c r="C319" s="16" t="str">
        <f t="shared" ca="1" si="8"/>
        <v/>
      </c>
      <c r="D319" s="8" t="str">
        <f t="shared" ca="1" si="9"/>
        <v/>
      </c>
      <c r="E319" s="9" t="str">
        <f ca="1">IFERROR(YEAR(Tableau11[Date])&amp;"/"&amp;TEXT(Tableau11[Date],"mmmm"),"")</f>
        <v/>
      </c>
      <c r="F319" s="35"/>
    </row>
    <row r="320" spans="1:6" x14ac:dyDescent="0.35">
      <c r="A320" s="7" t="str">
        <f>IFERROR(IF(Tableau11[[#This Row],[N° employer]]="","",A319+1),"")</f>
        <v/>
      </c>
      <c r="B320" s="30"/>
      <c r="C320" s="16" t="str">
        <f t="shared" ca="1" si="8"/>
        <v/>
      </c>
      <c r="D320" s="8" t="str">
        <f t="shared" ca="1" si="9"/>
        <v/>
      </c>
      <c r="E320" s="9" t="str">
        <f ca="1">IFERROR(YEAR(Tableau11[Date])&amp;"/"&amp;TEXT(Tableau11[Date],"mmmm"),"")</f>
        <v/>
      </c>
      <c r="F320" s="35"/>
    </row>
    <row r="321" spans="1:6" x14ac:dyDescent="0.35">
      <c r="A321" s="7" t="str">
        <f>IFERROR(IF(Tableau11[[#This Row],[N° employer]]="","",A320+1),"")</f>
        <v/>
      </c>
      <c r="B321" s="30"/>
      <c r="C321" s="16" t="str">
        <f t="shared" ca="1" si="8"/>
        <v/>
      </c>
      <c r="D321" s="8" t="str">
        <f t="shared" ca="1" si="9"/>
        <v/>
      </c>
      <c r="E321" s="9" t="str">
        <f ca="1">IFERROR(YEAR(Tableau11[Date])&amp;"/"&amp;TEXT(Tableau11[Date],"mmmm"),"")</f>
        <v/>
      </c>
      <c r="F321" s="35"/>
    </row>
    <row r="322" spans="1:6" x14ac:dyDescent="0.35">
      <c r="A322" s="7" t="str">
        <f>IFERROR(IF(Tableau11[[#This Row],[N° employer]]="","",A321+1),"")</f>
        <v/>
      </c>
      <c r="B322" s="30"/>
      <c r="C322" s="16" t="str">
        <f t="shared" ref="C322:C385" ca="1" si="10">IFERROR(IF(OFFSET($B322,-1,0)=$B322,OFFSET(C322,-1,0),INDEX(config_Colonne_Nom,MATCH($B322,config_Colonne_N_,0))),"")</f>
        <v/>
      </c>
      <c r="D322" s="8" t="str">
        <f t="shared" ref="D322:D385" ca="1" si="11">IF(F322="","",IF(D322&lt;"",D322,NOW()))</f>
        <v/>
      </c>
      <c r="E322" s="9" t="str">
        <f ca="1">IFERROR(YEAR(Tableau11[Date])&amp;"/"&amp;TEXT(Tableau11[Date],"mmmm"),"")</f>
        <v/>
      </c>
      <c r="F322" s="35"/>
    </row>
    <row r="323" spans="1:6" x14ac:dyDescent="0.35">
      <c r="A323" s="7" t="str">
        <f>IFERROR(IF(Tableau11[[#This Row],[N° employer]]="","",A322+1),"")</f>
        <v/>
      </c>
      <c r="B323" s="30"/>
      <c r="C323" s="16" t="str">
        <f t="shared" ca="1" si="10"/>
        <v/>
      </c>
      <c r="D323" s="8" t="str">
        <f t="shared" ca="1" si="11"/>
        <v/>
      </c>
      <c r="E323" s="9" t="str">
        <f ca="1">IFERROR(YEAR(Tableau11[Date])&amp;"/"&amp;TEXT(Tableau11[Date],"mmmm"),"")</f>
        <v/>
      </c>
      <c r="F323" s="35"/>
    </row>
    <row r="324" spans="1:6" x14ac:dyDescent="0.35">
      <c r="A324" s="7" t="str">
        <f>IFERROR(IF(Tableau11[[#This Row],[N° employer]]="","",A323+1),"")</f>
        <v/>
      </c>
      <c r="B324" s="30"/>
      <c r="C324" s="16" t="str">
        <f t="shared" ca="1" si="10"/>
        <v/>
      </c>
      <c r="D324" s="8" t="str">
        <f t="shared" ca="1" si="11"/>
        <v/>
      </c>
      <c r="E324" s="9" t="str">
        <f ca="1">IFERROR(YEAR(Tableau11[Date])&amp;"/"&amp;TEXT(Tableau11[Date],"mmmm"),"")</f>
        <v/>
      </c>
      <c r="F324" s="35"/>
    </row>
    <row r="325" spans="1:6" x14ac:dyDescent="0.35">
      <c r="A325" s="7" t="str">
        <f>IFERROR(IF(Tableau11[[#This Row],[N° employer]]="","",A324+1),"")</f>
        <v/>
      </c>
      <c r="B325" s="30"/>
      <c r="C325" s="16" t="str">
        <f t="shared" ca="1" si="10"/>
        <v/>
      </c>
      <c r="D325" s="8" t="str">
        <f t="shared" ca="1" si="11"/>
        <v/>
      </c>
      <c r="E325" s="9" t="str">
        <f ca="1">IFERROR(YEAR(Tableau11[Date])&amp;"/"&amp;TEXT(Tableau11[Date],"mmmm"),"")</f>
        <v/>
      </c>
      <c r="F325" s="35"/>
    </row>
    <row r="326" spans="1:6" x14ac:dyDescent="0.35">
      <c r="A326" s="7" t="str">
        <f>IFERROR(IF(Tableau11[[#This Row],[N° employer]]="","",A325+1),"")</f>
        <v/>
      </c>
      <c r="B326" s="30"/>
      <c r="C326" s="16" t="str">
        <f t="shared" ca="1" si="10"/>
        <v/>
      </c>
      <c r="D326" s="8" t="str">
        <f t="shared" ca="1" si="11"/>
        <v/>
      </c>
      <c r="E326" s="9" t="str">
        <f ca="1">IFERROR(YEAR(Tableau11[Date])&amp;"/"&amp;TEXT(Tableau11[Date],"mmmm"),"")</f>
        <v/>
      </c>
      <c r="F326" s="35"/>
    </row>
    <row r="327" spans="1:6" x14ac:dyDescent="0.35">
      <c r="A327" s="7" t="str">
        <f>IFERROR(IF(Tableau11[[#This Row],[N° employer]]="","",A326+1),"")</f>
        <v/>
      </c>
      <c r="B327" s="30"/>
      <c r="C327" s="16" t="str">
        <f t="shared" ca="1" si="10"/>
        <v/>
      </c>
      <c r="D327" s="8" t="str">
        <f t="shared" ca="1" si="11"/>
        <v/>
      </c>
      <c r="E327" s="9" t="str">
        <f ca="1">IFERROR(YEAR(Tableau11[Date])&amp;"/"&amp;TEXT(Tableau11[Date],"mmmm"),"")</f>
        <v/>
      </c>
      <c r="F327" s="35"/>
    </row>
    <row r="328" spans="1:6" x14ac:dyDescent="0.35">
      <c r="A328" s="7" t="str">
        <f>IFERROR(IF(Tableau11[[#This Row],[N° employer]]="","",A327+1),"")</f>
        <v/>
      </c>
      <c r="B328" s="30"/>
      <c r="C328" s="16" t="str">
        <f t="shared" ca="1" si="10"/>
        <v/>
      </c>
      <c r="D328" s="8" t="str">
        <f t="shared" ca="1" si="11"/>
        <v/>
      </c>
      <c r="E328" s="9" t="str">
        <f ca="1">IFERROR(YEAR(Tableau11[Date])&amp;"/"&amp;TEXT(Tableau11[Date],"mmmm"),"")</f>
        <v/>
      </c>
      <c r="F328" s="35"/>
    </row>
    <row r="329" spans="1:6" x14ac:dyDescent="0.35">
      <c r="A329" s="7" t="str">
        <f>IFERROR(IF(Tableau11[[#This Row],[N° employer]]="","",A328+1),"")</f>
        <v/>
      </c>
      <c r="B329" s="30"/>
      <c r="C329" s="16" t="str">
        <f t="shared" ca="1" si="10"/>
        <v/>
      </c>
      <c r="D329" s="8" t="str">
        <f t="shared" ca="1" si="11"/>
        <v/>
      </c>
      <c r="E329" s="9" t="str">
        <f ca="1">IFERROR(YEAR(Tableau11[Date])&amp;"/"&amp;TEXT(Tableau11[Date],"mmmm"),"")</f>
        <v/>
      </c>
      <c r="F329" s="35"/>
    </row>
    <row r="330" spans="1:6" x14ac:dyDescent="0.35">
      <c r="A330" s="7" t="str">
        <f>IFERROR(IF(Tableau11[[#This Row],[N° employer]]="","",A329+1),"")</f>
        <v/>
      </c>
      <c r="B330" s="30"/>
      <c r="C330" s="16" t="str">
        <f t="shared" ca="1" si="10"/>
        <v/>
      </c>
      <c r="D330" s="8" t="str">
        <f t="shared" ca="1" si="11"/>
        <v/>
      </c>
      <c r="E330" s="9" t="str">
        <f ca="1">IFERROR(YEAR(Tableau11[Date])&amp;"/"&amp;TEXT(Tableau11[Date],"mmmm"),"")</f>
        <v/>
      </c>
      <c r="F330" s="35"/>
    </row>
    <row r="331" spans="1:6" x14ac:dyDescent="0.35">
      <c r="A331" s="7" t="str">
        <f>IFERROR(IF(Tableau11[[#This Row],[N° employer]]="","",A330+1),"")</f>
        <v/>
      </c>
      <c r="B331" s="30"/>
      <c r="C331" s="16" t="str">
        <f t="shared" ca="1" si="10"/>
        <v/>
      </c>
      <c r="D331" s="8" t="str">
        <f t="shared" ca="1" si="11"/>
        <v/>
      </c>
      <c r="E331" s="9" t="str">
        <f ca="1">IFERROR(YEAR(Tableau11[Date])&amp;"/"&amp;TEXT(Tableau11[Date],"mmmm"),"")</f>
        <v/>
      </c>
      <c r="F331" s="35"/>
    </row>
    <row r="332" spans="1:6" x14ac:dyDescent="0.35">
      <c r="A332" s="7" t="str">
        <f>IFERROR(IF(Tableau11[[#This Row],[N° employer]]="","",A331+1),"")</f>
        <v/>
      </c>
      <c r="B332" s="30"/>
      <c r="C332" s="16" t="str">
        <f t="shared" ca="1" si="10"/>
        <v/>
      </c>
      <c r="D332" s="8" t="str">
        <f t="shared" ca="1" si="11"/>
        <v/>
      </c>
      <c r="E332" s="9" t="str">
        <f ca="1">IFERROR(YEAR(Tableau11[Date])&amp;"/"&amp;TEXT(Tableau11[Date],"mmmm"),"")</f>
        <v/>
      </c>
      <c r="F332" s="35"/>
    </row>
    <row r="333" spans="1:6" x14ac:dyDescent="0.35">
      <c r="A333" s="7" t="str">
        <f>IFERROR(IF(Tableau11[[#This Row],[N° employer]]="","",A332+1),"")</f>
        <v/>
      </c>
      <c r="B333" s="30"/>
      <c r="C333" s="16" t="str">
        <f t="shared" ca="1" si="10"/>
        <v/>
      </c>
      <c r="D333" s="8" t="str">
        <f t="shared" ca="1" si="11"/>
        <v/>
      </c>
      <c r="E333" s="9" t="str">
        <f ca="1">IFERROR(YEAR(Tableau11[Date])&amp;"/"&amp;TEXT(Tableau11[Date],"mmmm"),"")</f>
        <v/>
      </c>
      <c r="F333" s="35"/>
    </row>
    <row r="334" spans="1:6" x14ac:dyDescent="0.35">
      <c r="A334" s="7" t="str">
        <f>IFERROR(IF(Tableau11[[#This Row],[N° employer]]="","",A333+1),"")</f>
        <v/>
      </c>
      <c r="B334" s="30"/>
      <c r="C334" s="16" t="str">
        <f t="shared" ca="1" si="10"/>
        <v/>
      </c>
      <c r="D334" s="8" t="str">
        <f t="shared" ca="1" si="11"/>
        <v/>
      </c>
      <c r="E334" s="9" t="str">
        <f ca="1">IFERROR(YEAR(Tableau11[Date])&amp;"/"&amp;TEXT(Tableau11[Date],"mmmm"),"")</f>
        <v/>
      </c>
      <c r="F334" s="35"/>
    </row>
    <row r="335" spans="1:6" x14ac:dyDescent="0.35">
      <c r="A335" s="7" t="str">
        <f>IFERROR(IF(Tableau11[[#This Row],[N° employer]]="","",A334+1),"")</f>
        <v/>
      </c>
      <c r="B335" s="30"/>
      <c r="C335" s="16" t="str">
        <f t="shared" ca="1" si="10"/>
        <v/>
      </c>
      <c r="D335" s="8" t="str">
        <f t="shared" ca="1" si="11"/>
        <v/>
      </c>
      <c r="E335" s="9" t="str">
        <f ca="1">IFERROR(YEAR(Tableau11[Date])&amp;"/"&amp;TEXT(Tableau11[Date],"mmmm"),"")</f>
        <v/>
      </c>
      <c r="F335" s="35"/>
    </row>
    <row r="336" spans="1:6" x14ac:dyDescent="0.35">
      <c r="A336" s="7" t="str">
        <f>IFERROR(IF(Tableau11[[#This Row],[N° employer]]="","",A335+1),"")</f>
        <v/>
      </c>
      <c r="B336" s="30"/>
      <c r="C336" s="16" t="str">
        <f t="shared" ca="1" si="10"/>
        <v/>
      </c>
      <c r="D336" s="8" t="str">
        <f t="shared" ca="1" si="11"/>
        <v/>
      </c>
      <c r="E336" s="9" t="str">
        <f ca="1">IFERROR(YEAR(Tableau11[Date])&amp;"/"&amp;TEXT(Tableau11[Date],"mmmm"),"")</f>
        <v/>
      </c>
      <c r="F336" s="35"/>
    </row>
    <row r="337" spans="1:6" x14ac:dyDescent="0.35">
      <c r="A337" s="7" t="str">
        <f>IFERROR(IF(Tableau11[[#This Row],[N° employer]]="","",A336+1),"")</f>
        <v/>
      </c>
      <c r="B337" s="30"/>
      <c r="C337" s="16" t="str">
        <f t="shared" ca="1" si="10"/>
        <v/>
      </c>
      <c r="D337" s="8" t="str">
        <f t="shared" ca="1" si="11"/>
        <v/>
      </c>
      <c r="E337" s="9" t="str">
        <f ca="1">IFERROR(YEAR(Tableau11[Date])&amp;"/"&amp;TEXT(Tableau11[Date],"mmmm"),"")</f>
        <v/>
      </c>
      <c r="F337" s="35"/>
    </row>
    <row r="338" spans="1:6" x14ac:dyDescent="0.35">
      <c r="A338" s="7" t="str">
        <f>IFERROR(IF(Tableau11[[#This Row],[N° employer]]="","",A337+1),"")</f>
        <v/>
      </c>
      <c r="B338" s="30"/>
      <c r="C338" s="16" t="str">
        <f t="shared" ca="1" si="10"/>
        <v/>
      </c>
      <c r="D338" s="8" t="str">
        <f t="shared" ca="1" si="11"/>
        <v/>
      </c>
      <c r="E338" s="9" t="str">
        <f ca="1">IFERROR(YEAR(Tableau11[Date])&amp;"/"&amp;TEXT(Tableau11[Date],"mmmm"),"")</f>
        <v/>
      </c>
      <c r="F338" s="35"/>
    </row>
    <row r="339" spans="1:6" x14ac:dyDescent="0.35">
      <c r="A339" s="7" t="str">
        <f>IFERROR(IF(Tableau11[[#This Row],[N° employer]]="","",A338+1),"")</f>
        <v/>
      </c>
      <c r="B339" s="30"/>
      <c r="C339" s="16" t="str">
        <f t="shared" ca="1" si="10"/>
        <v/>
      </c>
      <c r="D339" s="8" t="str">
        <f t="shared" ca="1" si="11"/>
        <v/>
      </c>
      <c r="E339" s="9" t="str">
        <f ca="1">IFERROR(YEAR(Tableau11[Date])&amp;"/"&amp;TEXT(Tableau11[Date],"mmmm"),"")</f>
        <v/>
      </c>
      <c r="F339" s="35"/>
    </row>
    <row r="340" spans="1:6" x14ac:dyDescent="0.35">
      <c r="A340" s="7" t="str">
        <f>IFERROR(IF(Tableau11[[#This Row],[N° employer]]="","",A339+1),"")</f>
        <v/>
      </c>
      <c r="B340" s="30"/>
      <c r="C340" s="16" t="str">
        <f t="shared" ca="1" si="10"/>
        <v/>
      </c>
      <c r="D340" s="8" t="str">
        <f t="shared" ca="1" si="11"/>
        <v/>
      </c>
      <c r="E340" s="9" t="str">
        <f ca="1">IFERROR(YEAR(Tableau11[Date])&amp;"/"&amp;TEXT(Tableau11[Date],"mmmm"),"")</f>
        <v/>
      </c>
      <c r="F340" s="35"/>
    </row>
    <row r="341" spans="1:6" x14ac:dyDescent="0.35">
      <c r="A341" s="7" t="str">
        <f>IFERROR(IF(Tableau11[[#This Row],[N° employer]]="","",A340+1),"")</f>
        <v/>
      </c>
      <c r="B341" s="30"/>
      <c r="C341" s="16" t="str">
        <f t="shared" ca="1" si="10"/>
        <v/>
      </c>
      <c r="D341" s="8" t="str">
        <f t="shared" ca="1" si="11"/>
        <v/>
      </c>
      <c r="E341" s="9" t="str">
        <f ca="1">IFERROR(YEAR(Tableau11[Date])&amp;"/"&amp;TEXT(Tableau11[Date],"mmmm"),"")</f>
        <v/>
      </c>
      <c r="F341" s="35"/>
    </row>
    <row r="342" spans="1:6" x14ac:dyDescent="0.35">
      <c r="A342" s="7" t="str">
        <f>IFERROR(IF(Tableau11[[#This Row],[N° employer]]="","",A341+1),"")</f>
        <v/>
      </c>
      <c r="B342" s="30"/>
      <c r="C342" s="16" t="str">
        <f t="shared" ca="1" si="10"/>
        <v/>
      </c>
      <c r="D342" s="8" t="str">
        <f t="shared" ca="1" si="11"/>
        <v/>
      </c>
      <c r="E342" s="9" t="str">
        <f ca="1">IFERROR(YEAR(Tableau11[Date])&amp;"/"&amp;TEXT(Tableau11[Date],"mmmm"),"")</f>
        <v/>
      </c>
      <c r="F342" s="35"/>
    </row>
    <row r="343" spans="1:6" x14ac:dyDescent="0.35">
      <c r="A343" s="7" t="str">
        <f>IFERROR(IF(Tableau11[[#This Row],[N° employer]]="","",A342+1),"")</f>
        <v/>
      </c>
      <c r="B343" s="30"/>
      <c r="C343" s="16" t="str">
        <f t="shared" ca="1" si="10"/>
        <v/>
      </c>
      <c r="D343" s="8" t="str">
        <f t="shared" ca="1" si="11"/>
        <v/>
      </c>
      <c r="E343" s="9" t="str">
        <f ca="1">IFERROR(YEAR(Tableau11[Date])&amp;"/"&amp;TEXT(Tableau11[Date],"mmmm"),"")</f>
        <v/>
      </c>
      <c r="F343" s="35"/>
    </row>
    <row r="344" spans="1:6" x14ac:dyDescent="0.35">
      <c r="A344" s="7" t="str">
        <f>IFERROR(IF(Tableau11[[#This Row],[N° employer]]="","",A343+1),"")</f>
        <v/>
      </c>
      <c r="B344" s="30"/>
      <c r="C344" s="16" t="str">
        <f t="shared" ca="1" si="10"/>
        <v/>
      </c>
      <c r="D344" s="8" t="str">
        <f t="shared" ca="1" si="11"/>
        <v/>
      </c>
      <c r="E344" s="9" t="str">
        <f ca="1">IFERROR(YEAR(Tableau11[Date])&amp;"/"&amp;TEXT(Tableau11[Date],"mmmm"),"")</f>
        <v/>
      </c>
      <c r="F344" s="35"/>
    </row>
    <row r="345" spans="1:6" x14ac:dyDescent="0.35">
      <c r="A345" s="7" t="str">
        <f>IFERROR(IF(Tableau11[[#This Row],[N° employer]]="","",A344+1),"")</f>
        <v/>
      </c>
      <c r="B345" s="30"/>
      <c r="C345" s="16" t="str">
        <f t="shared" ca="1" si="10"/>
        <v/>
      </c>
      <c r="D345" s="8" t="str">
        <f t="shared" ca="1" si="11"/>
        <v/>
      </c>
      <c r="E345" s="9" t="str">
        <f ca="1">IFERROR(YEAR(Tableau11[Date])&amp;"/"&amp;TEXT(Tableau11[Date],"mmmm"),"")</f>
        <v/>
      </c>
      <c r="F345" s="35"/>
    </row>
    <row r="346" spans="1:6" x14ac:dyDescent="0.35">
      <c r="A346" s="7" t="str">
        <f>IFERROR(IF(Tableau11[[#This Row],[N° employer]]="","",A345+1),"")</f>
        <v/>
      </c>
      <c r="B346" s="30"/>
      <c r="C346" s="16" t="str">
        <f t="shared" ca="1" si="10"/>
        <v/>
      </c>
      <c r="D346" s="8" t="str">
        <f t="shared" ca="1" si="11"/>
        <v/>
      </c>
      <c r="E346" s="9" t="str">
        <f ca="1">IFERROR(YEAR(Tableau11[Date])&amp;"/"&amp;TEXT(Tableau11[Date],"mmmm"),"")</f>
        <v/>
      </c>
      <c r="F346" s="35"/>
    </row>
    <row r="347" spans="1:6" x14ac:dyDescent="0.35">
      <c r="A347" s="7" t="str">
        <f>IFERROR(IF(Tableau11[[#This Row],[N° employer]]="","",A346+1),"")</f>
        <v/>
      </c>
      <c r="B347" s="30"/>
      <c r="C347" s="16" t="str">
        <f t="shared" ca="1" si="10"/>
        <v/>
      </c>
      <c r="D347" s="8" t="str">
        <f t="shared" ca="1" si="11"/>
        <v/>
      </c>
      <c r="E347" s="9" t="str">
        <f ca="1">IFERROR(YEAR(Tableau11[Date])&amp;"/"&amp;TEXT(Tableau11[Date],"mmmm"),"")</f>
        <v/>
      </c>
      <c r="F347" s="35"/>
    </row>
    <row r="348" spans="1:6" x14ac:dyDescent="0.35">
      <c r="A348" s="7" t="str">
        <f>IFERROR(IF(Tableau11[[#This Row],[N° employer]]="","",A347+1),"")</f>
        <v/>
      </c>
      <c r="B348" s="30"/>
      <c r="C348" s="16" t="str">
        <f t="shared" ca="1" si="10"/>
        <v/>
      </c>
      <c r="D348" s="8" t="str">
        <f t="shared" ca="1" si="11"/>
        <v/>
      </c>
      <c r="E348" s="9" t="str">
        <f ca="1">IFERROR(YEAR(Tableau11[Date])&amp;"/"&amp;TEXT(Tableau11[Date],"mmmm"),"")</f>
        <v/>
      </c>
      <c r="F348" s="35"/>
    </row>
    <row r="349" spans="1:6" x14ac:dyDescent="0.35">
      <c r="A349" s="7" t="str">
        <f>IFERROR(IF(Tableau11[[#This Row],[N° employer]]="","",A348+1),"")</f>
        <v/>
      </c>
      <c r="B349" s="30"/>
      <c r="C349" s="16" t="str">
        <f t="shared" ca="1" si="10"/>
        <v/>
      </c>
      <c r="D349" s="8" t="str">
        <f t="shared" ca="1" si="11"/>
        <v/>
      </c>
      <c r="E349" s="9" t="str">
        <f ca="1">IFERROR(YEAR(Tableau11[Date])&amp;"/"&amp;TEXT(Tableau11[Date],"mmmm"),"")</f>
        <v/>
      </c>
      <c r="F349" s="35"/>
    </row>
    <row r="350" spans="1:6" x14ac:dyDescent="0.35">
      <c r="A350" s="7" t="str">
        <f>IFERROR(IF(Tableau11[[#This Row],[N° employer]]="","",A349+1),"")</f>
        <v/>
      </c>
      <c r="B350" s="30"/>
      <c r="C350" s="16" t="str">
        <f t="shared" ca="1" si="10"/>
        <v/>
      </c>
      <c r="D350" s="8" t="str">
        <f t="shared" ca="1" si="11"/>
        <v/>
      </c>
      <c r="E350" s="9" t="str">
        <f ca="1">IFERROR(YEAR(Tableau11[Date])&amp;"/"&amp;TEXT(Tableau11[Date],"mmmm"),"")</f>
        <v/>
      </c>
      <c r="F350" s="35"/>
    </row>
    <row r="351" spans="1:6" x14ac:dyDescent="0.35">
      <c r="A351" s="7" t="str">
        <f>IFERROR(IF(Tableau11[[#This Row],[N° employer]]="","",A350+1),"")</f>
        <v/>
      </c>
      <c r="B351" s="30"/>
      <c r="C351" s="16" t="str">
        <f t="shared" ca="1" si="10"/>
        <v/>
      </c>
      <c r="D351" s="8" t="str">
        <f t="shared" ca="1" si="11"/>
        <v/>
      </c>
      <c r="E351" s="9" t="str">
        <f ca="1">IFERROR(YEAR(Tableau11[Date])&amp;"/"&amp;TEXT(Tableau11[Date],"mmmm"),"")</f>
        <v/>
      </c>
      <c r="F351" s="35"/>
    </row>
    <row r="352" spans="1:6" x14ac:dyDescent="0.35">
      <c r="A352" s="7" t="str">
        <f>IFERROR(IF(Tableau11[[#This Row],[N° employer]]="","",A351+1),"")</f>
        <v/>
      </c>
      <c r="B352" s="30"/>
      <c r="C352" s="16" t="str">
        <f t="shared" ca="1" si="10"/>
        <v/>
      </c>
      <c r="D352" s="8" t="str">
        <f t="shared" ca="1" si="11"/>
        <v/>
      </c>
      <c r="E352" s="9" t="str">
        <f ca="1">IFERROR(YEAR(Tableau11[Date])&amp;"/"&amp;TEXT(Tableau11[Date],"mmmm"),"")</f>
        <v/>
      </c>
      <c r="F352" s="35"/>
    </row>
    <row r="353" spans="1:6" x14ac:dyDescent="0.35">
      <c r="A353" s="7" t="str">
        <f>IFERROR(IF(Tableau11[[#This Row],[N° employer]]="","",A352+1),"")</f>
        <v/>
      </c>
      <c r="B353" s="30"/>
      <c r="C353" s="16" t="str">
        <f t="shared" ca="1" si="10"/>
        <v/>
      </c>
      <c r="D353" s="8" t="str">
        <f t="shared" ca="1" si="11"/>
        <v/>
      </c>
      <c r="E353" s="9" t="str">
        <f ca="1">IFERROR(YEAR(Tableau11[Date])&amp;"/"&amp;TEXT(Tableau11[Date],"mmmm"),"")</f>
        <v/>
      </c>
      <c r="F353" s="35"/>
    </row>
    <row r="354" spans="1:6" x14ac:dyDescent="0.35">
      <c r="A354" s="7" t="str">
        <f>IFERROR(IF(Tableau11[[#This Row],[N° employer]]="","",A353+1),"")</f>
        <v/>
      </c>
      <c r="B354" s="30"/>
      <c r="C354" s="16" t="str">
        <f t="shared" ca="1" si="10"/>
        <v/>
      </c>
      <c r="D354" s="8" t="str">
        <f t="shared" ca="1" si="11"/>
        <v/>
      </c>
      <c r="E354" s="9" t="str">
        <f ca="1">IFERROR(YEAR(Tableau11[Date])&amp;"/"&amp;TEXT(Tableau11[Date],"mmmm"),"")</f>
        <v/>
      </c>
      <c r="F354" s="35"/>
    </row>
    <row r="355" spans="1:6" x14ac:dyDescent="0.35">
      <c r="A355" s="7" t="str">
        <f>IFERROR(IF(Tableau11[[#This Row],[N° employer]]="","",A354+1),"")</f>
        <v/>
      </c>
      <c r="B355" s="30"/>
      <c r="C355" s="16" t="str">
        <f t="shared" ca="1" si="10"/>
        <v/>
      </c>
      <c r="D355" s="8" t="str">
        <f t="shared" ca="1" si="11"/>
        <v/>
      </c>
      <c r="E355" s="9" t="str">
        <f ca="1">IFERROR(YEAR(Tableau11[Date])&amp;"/"&amp;TEXT(Tableau11[Date],"mmmm"),"")</f>
        <v/>
      </c>
      <c r="F355" s="35"/>
    </row>
    <row r="356" spans="1:6" x14ac:dyDescent="0.35">
      <c r="A356" s="7" t="str">
        <f>IFERROR(IF(Tableau11[[#This Row],[N° employer]]="","",A355+1),"")</f>
        <v/>
      </c>
      <c r="B356" s="30"/>
      <c r="C356" s="16" t="str">
        <f t="shared" ca="1" si="10"/>
        <v/>
      </c>
      <c r="D356" s="8" t="str">
        <f t="shared" ca="1" si="11"/>
        <v/>
      </c>
      <c r="E356" s="9" t="str">
        <f ca="1">IFERROR(YEAR(Tableau11[Date])&amp;"/"&amp;TEXT(Tableau11[Date],"mmmm"),"")</f>
        <v/>
      </c>
      <c r="F356" s="35"/>
    </row>
    <row r="357" spans="1:6" x14ac:dyDescent="0.35">
      <c r="A357" s="7" t="str">
        <f>IFERROR(IF(Tableau11[[#This Row],[N° employer]]="","",A356+1),"")</f>
        <v/>
      </c>
      <c r="B357" s="30"/>
      <c r="C357" s="16" t="str">
        <f t="shared" ca="1" si="10"/>
        <v/>
      </c>
      <c r="D357" s="8" t="str">
        <f t="shared" ca="1" si="11"/>
        <v/>
      </c>
      <c r="E357" s="9" t="str">
        <f ca="1">IFERROR(YEAR(Tableau11[Date])&amp;"/"&amp;TEXT(Tableau11[Date],"mmmm"),"")</f>
        <v/>
      </c>
      <c r="F357" s="35"/>
    </row>
    <row r="358" spans="1:6" x14ac:dyDescent="0.35">
      <c r="A358" s="7" t="str">
        <f>IFERROR(IF(Tableau11[[#This Row],[N° employer]]="","",A357+1),"")</f>
        <v/>
      </c>
      <c r="B358" s="30"/>
      <c r="C358" s="16" t="str">
        <f t="shared" ca="1" si="10"/>
        <v/>
      </c>
      <c r="D358" s="8" t="str">
        <f t="shared" ca="1" si="11"/>
        <v/>
      </c>
      <c r="E358" s="9" t="str">
        <f ca="1">IFERROR(YEAR(Tableau11[Date])&amp;"/"&amp;TEXT(Tableau11[Date],"mmmm"),"")</f>
        <v/>
      </c>
      <c r="F358" s="35"/>
    </row>
    <row r="359" spans="1:6" x14ac:dyDescent="0.35">
      <c r="A359" s="7" t="str">
        <f>IFERROR(IF(Tableau11[[#This Row],[N° employer]]="","",A358+1),"")</f>
        <v/>
      </c>
      <c r="B359" s="30"/>
      <c r="C359" s="16" t="str">
        <f t="shared" ca="1" si="10"/>
        <v/>
      </c>
      <c r="D359" s="8" t="str">
        <f t="shared" ca="1" si="11"/>
        <v/>
      </c>
      <c r="E359" s="9" t="str">
        <f ca="1">IFERROR(YEAR(Tableau11[Date])&amp;"/"&amp;TEXT(Tableau11[Date],"mmmm"),"")</f>
        <v/>
      </c>
      <c r="F359" s="35"/>
    </row>
    <row r="360" spans="1:6" x14ac:dyDescent="0.35">
      <c r="A360" s="7" t="str">
        <f>IFERROR(IF(Tableau11[[#This Row],[N° employer]]="","",A359+1),"")</f>
        <v/>
      </c>
      <c r="B360" s="30"/>
      <c r="C360" s="16" t="str">
        <f t="shared" ca="1" si="10"/>
        <v/>
      </c>
      <c r="D360" s="8" t="str">
        <f t="shared" ca="1" si="11"/>
        <v/>
      </c>
      <c r="E360" s="9" t="str">
        <f ca="1">IFERROR(YEAR(Tableau11[Date])&amp;"/"&amp;TEXT(Tableau11[Date],"mmmm"),"")</f>
        <v/>
      </c>
      <c r="F360" s="35"/>
    </row>
    <row r="361" spans="1:6" x14ac:dyDescent="0.35">
      <c r="A361" s="7" t="str">
        <f>IFERROR(IF(Tableau11[[#This Row],[N° employer]]="","",A360+1),"")</f>
        <v/>
      </c>
      <c r="B361" s="30"/>
      <c r="C361" s="16" t="str">
        <f t="shared" ca="1" si="10"/>
        <v/>
      </c>
      <c r="D361" s="8" t="str">
        <f t="shared" ca="1" si="11"/>
        <v/>
      </c>
      <c r="E361" s="9" t="str">
        <f ca="1">IFERROR(YEAR(Tableau11[Date])&amp;"/"&amp;TEXT(Tableau11[Date],"mmmm"),"")</f>
        <v/>
      </c>
      <c r="F361" s="35"/>
    </row>
    <row r="362" spans="1:6" x14ac:dyDescent="0.35">
      <c r="A362" s="7" t="str">
        <f>IFERROR(IF(Tableau11[[#This Row],[N° employer]]="","",A361+1),"")</f>
        <v/>
      </c>
      <c r="B362" s="30"/>
      <c r="C362" s="16" t="str">
        <f t="shared" ca="1" si="10"/>
        <v/>
      </c>
      <c r="D362" s="8" t="str">
        <f t="shared" ca="1" si="11"/>
        <v/>
      </c>
      <c r="E362" s="9" t="str">
        <f ca="1">IFERROR(YEAR(Tableau11[Date])&amp;"/"&amp;TEXT(Tableau11[Date],"mmmm"),"")</f>
        <v/>
      </c>
      <c r="F362" s="35"/>
    </row>
    <row r="363" spans="1:6" x14ac:dyDescent="0.35">
      <c r="A363" s="7" t="str">
        <f>IFERROR(IF(Tableau11[[#This Row],[N° employer]]="","",A362+1),"")</f>
        <v/>
      </c>
      <c r="B363" s="30"/>
      <c r="C363" s="16" t="str">
        <f t="shared" ca="1" si="10"/>
        <v/>
      </c>
      <c r="D363" s="8" t="str">
        <f t="shared" ca="1" si="11"/>
        <v/>
      </c>
      <c r="E363" s="9" t="str">
        <f ca="1">IFERROR(YEAR(Tableau11[Date])&amp;"/"&amp;TEXT(Tableau11[Date],"mmmm"),"")</f>
        <v/>
      </c>
      <c r="F363" s="35"/>
    </row>
    <row r="364" spans="1:6" x14ac:dyDescent="0.35">
      <c r="A364" s="7" t="str">
        <f>IFERROR(IF(Tableau11[[#This Row],[N° employer]]="","",A363+1),"")</f>
        <v/>
      </c>
      <c r="B364" s="30"/>
      <c r="C364" s="16" t="str">
        <f t="shared" ca="1" si="10"/>
        <v/>
      </c>
      <c r="D364" s="8" t="str">
        <f t="shared" ca="1" si="11"/>
        <v/>
      </c>
      <c r="E364" s="9" t="str">
        <f ca="1">IFERROR(YEAR(Tableau11[Date])&amp;"/"&amp;TEXT(Tableau11[Date],"mmmm"),"")</f>
        <v/>
      </c>
      <c r="F364" s="35"/>
    </row>
    <row r="365" spans="1:6" x14ac:dyDescent="0.35">
      <c r="A365" s="7" t="str">
        <f>IFERROR(IF(Tableau11[[#This Row],[N° employer]]="","",A364+1),"")</f>
        <v/>
      </c>
      <c r="B365" s="30"/>
      <c r="C365" s="16" t="str">
        <f t="shared" ca="1" si="10"/>
        <v/>
      </c>
      <c r="D365" s="8" t="str">
        <f t="shared" ca="1" si="11"/>
        <v/>
      </c>
      <c r="E365" s="9" t="str">
        <f ca="1">IFERROR(YEAR(Tableau11[Date])&amp;"/"&amp;TEXT(Tableau11[Date],"mmmm"),"")</f>
        <v/>
      </c>
      <c r="F365" s="35"/>
    </row>
    <row r="366" spans="1:6" x14ac:dyDescent="0.35">
      <c r="A366" s="7" t="str">
        <f>IFERROR(IF(Tableau11[[#This Row],[N° employer]]="","",A365+1),"")</f>
        <v/>
      </c>
      <c r="B366" s="30"/>
      <c r="C366" s="16" t="str">
        <f t="shared" ca="1" si="10"/>
        <v/>
      </c>
      <c r="D366" s="8" t="str">
        <f t="shared" ca="1" si="11"/>
        <v/>
      </c>
      <c r="E366" s="9" t="str">
        <f ca="1">IFERROR(YEAR(Tableau11[Date])&amp;"/"&amp;TEXT(Tableau11[Date],"mmmm"),"")</f>
        <v/>
      </c>
      <c r="F366" s="35"/>
    </row>
    <row r="367" spans="1:6" x14ac:dyDescent="0.35">
      <c r="A367" s="7" t="str">
        <f>IFERROR(IF(Tableau11[[#This Row],[N° employer]]="","",A366+1),"")</f>
        <v/>
      </c>
      <c r="B367" s="30"/>
      <c r="C367" s="16" t="str">
        <f t="shared" ca="1" si="10"/>
        <v/>
      </c>
      <c r="D367" s="8" t="str">
        <f t="shared" ca="1" si="11"/>
        <v/>
      </c>
      <c r="E367" s="9" t="str">
        <f ca="1">IFERROR(YEAR(Tableau11[Date])&amp;"/"&amp;TEXT(Tableau11[Date],"mmmm"),"")</f>
        <v/>
      </c>
      <c r="F367" s="35"/>
    </row>
    <row r="368" spans="1:6" x14ac:dyDescent="0.35">
      <c r="A368" s="7" t="str">
        <f>IFERROR(IF(Tableau11[[#This Row],[N° employer]]="","",A367+1),"")</f>
        <v/>
      </c>
      <c r="B368" s="30"/>
      <c r="C368" s="16" t="str">
        <f t="shared" ca="1" si="10"/>
        <v/>
      </c>
      <c r="D368" s="8" t="str">
        <f t="shared" ca="1" si="11"/>
        <v/>
      </c>
      <c r="E368" s="9" t="str">
        <f ca="1">IFERROR(YEAR(Tableau11[Date])&amp;"/"&amp;TEXT(Tableau11[Date],"mmmm"),"")</f>
        <v/>
      </c>
      <c r="F368" s="35"/>
    </row>
    <row r="369" spans="1:6" x14ac:dyDescent="0.35">
      <c r="A369" s="7" t="str">
        <f>IFERROR(IF(Tableau11[[#This Row],[N° employer]]="","",A368+1),"")</f>
        <v/>
      </c>
      <c r="B369" s="30"/>
      <c r="C369" s="16" t="str">
        <f t="shared" ca="1" si="10"/>
        <v/>
      </c>
      <c r="D369" s="8" t="str">
        <f t="shared" ca="1" si="11"/>
        <v/>
      </c>
      <c r="E369" s="9" t="str">
        <f ca="1">IFERROR(YEAR(Tableau11[Date])&amp;"/"&amp;TEXT(Tableau11[Date],"mmmm"),"")</f>
        <v/>
      </c>
      <c r="F369" s="35"/>
    </row>
    <row r="370" spans="1:6" x14ac:dyDescent="0.35">
      <c r="A370" s="7" t="str">
        <f>IFERROR(IF(Tableau11[[#This Row],[N° employer]]="","",A369+1),"")</f>
        <v/>
      </c>
      <c r="B370" s="30"/>
      <c r="C370" s="16" t="str">
        <f t="shared" ca="1" si="10"/>
        <v/>
      </c>
      <c r="D370" s="8" t="str">
        <f t="shared" ca="1" si="11"/>
        <v/>
      </c>
      <c r="E370" s="9" t="str">
        <f ca="1">IFERROR(YEAR(Tableau11[Date])&amp;"/"&amp;TEXT(Tableau11[Date],"mmmm"),"")</f>
        <v/>
      </c>
      <c r="F370" s="35"/>
    </row>
    <row r="371" spans="1:6" x14ac:dyDescent="0.35">
      <c r="A371" s="7" t="str">
        <f>IFERROR(IF(Tableau11[[#This Row],[N° employer]]="","",A370+1),"")</f>
        <v/>
      </c>
      <c r="B371" s="30"/>
      <c r="C371" s="16" t="str">
        <f t="shared" ca="1" si="10"/>
        <v/>
      </c>
      <c r="D371" s="8" t="str">
        <f t="shared" ca="1" si="11"/>
        <v/>
      </c>
      <c r="E371" s="9" t="str">
        <f ca="1">IFERROR(YEAR(Tableau11[Date])&amp;"/"&amp;TEXT(Tableau11[Date],"mmmm"),"")</f>
        <v/>
      </c>
      <c r="F371" s="35"/>
    </row>
    <row r="372" spans="1:6" x14ac:dyDescent="0.35">
      <c r="A372" s="7" t="str">
        <f>IFERROR(IF(Tableau11[[#This Row],[N° employer]]="","",A371+1),"")</f>
        <v/>
      </c>
      <c r="B372" s="30"/>
      <c r="C372" s="16" t="str">
        <f t="shared" ca="1" si="10"/>
        <v/>
      </c>
      <c r="D372" s="8" t="str">
        <f t="shared" ca="1" si="11"/>
        <v/>
      </c>
      <c r="E372" s="9" t="str">
        <f ca="1">IFERROR(YEAR(Tableau11[Date])&amp;"/"&amp;TEXT(Tableau11[Date],"mmmm"),"")</f>
        <v/>
      </c>
      <c r="F372" s="35"/>
    </row>
    <row r="373" spans="1:6" x14ac:dyDescent="0.35">
      <c r="A373" s="7" t="str">
        <f>IFERROR(IF(Tableau11[[#This Row],[N° employer]]="","",A372+1),"")</f>
        <v/>
      </c>
      <c r="B373" s="30"/>
      <c r="C373" s="16" t="str">
        <f t="shared" ca="1" si="10"/>
        <v/>
      </c>
      <c r="D373" s="8" t="str">
        <f t="shared" ca="1" si="11"/>
        <v/>
      </c>
      <c r="E373" s="9" t="str">
        <f ca="1">IFERROR(YEAR(Tableau11[Date])&amp;"/"&amp;TEXT(Tableau11[Date],"mmmm"),"")</f>
        <v/>
      </c>
      <c r="F373" s="35"/>
    </row>
    <row r="374" spans="1:6" x14ac:dyDescent="0.35">
      <c r="A374" s="7" t="str">
        <f>IFERROR(IF(Tableau11[[#This Row],[N° employer]]="","",A373+1),"")</f>
        <v/>
      </c>
      <c r="B374" s="30"/>
      <c r="C374" s="16" t="str">
        <f t="shared" ca="1" si="10"/>
        <v/>
      </c>
      <c r="D374" s="8" t="str">
        <f t="shared" ca="1" si="11"/>
        <v/>
      </c>
      <c r="E374" s="9" t="str">
        <f ca="1">IFERROR(YEAR(Tableau11[Date])&amp;"/"&amp;TEXT(Tableau11[Date],"mmmm"),"")</f>
        <v/>
      </c>
      <c r="F374" s="35"/>
    </row>
    <row r="375" spans="1:6" x14ac:dyDescent="0.35">
      <c r="A375" s="7" t="str">
        <f>IFERROR(IF(Tableau11[[#This Row],[N° employer]]="","",A374+1),"")</f>
        <v/>
      </c>
      <c r="B375" s="30"/>
      <c r="C375" s="16" t="str">
        <f t="shared" ca="1" si="10"/>
        <v/>
      </c>
      <c r="D375" s="8" t="str">
        <f t="shared" ca="1" si="11"/>
        <v/>
      </c>
      <c r="E375" s="9" t="str">
        <f ca="1">IFERROR(YEAR(Tableau11[Date])&amp;"/"&amp;TEXT(Tableau11[Date],"mmmm"),"")</f>
        <v/>
      </c>
      <c r="F375" s="35"/>
    </row>
    <row r="376" spans="1:6" x14ac:dyDescent="0.35">
      <c r="A376" s="7" t="str">
        <f>IFERROR(IF(Tableau11[[#This Row],[N° employer]]="","",A375+1),"")</f>
        <v/>
      </c>
      <c r="B376" s="30"/>
      <c r="C376" s="16" t="str">
        <f t="shared" ca="1" si="10"/>
        <v/>
      </c>
      <c r="D376" s="8" t="str">
        <f t="shared" ca="1" si="11"/>
        <v/>
      </c>
      <c r="E376" s="9" t="str">
        <f ca="1">IFERROR(YEAR(Tableau11[Date])&amp;"/"&amp;TEXT(Tableau11[Date],"mmmm"),"")</f>
        <v/>
      </c>
      <c r="F376" s="35"/>
    </row>
    <row r="377" spans="1:6" x14ac:dyDescent="0.35">
      <c r="A377" s="7" t="str">
        <f>IFERROR(IF(Tableau11[[#This Row],[N° employer]]="","",A376+1),"")</f>
        <v/>
      </c>
      <c r="B377" s="30"/>
      <c r="C377" s="16" t="str">
        <f t="shared" ca="1" si="10"/>
        <v/>
      </c>
      <c r="D377" s="8" t="str">
        <f t="shared" ca="1" si="11"/>
        <v/>
      </c>
      <c r="E377" s="9" t="str">
        <f ca="1">IFERROR(YEAR(Tableau11[Date])&amp;"/"&amp;TEXT(Tableau11[Date],"mmmm"),"")</f>
        <v/>
      </c>
      <c r="F377" s="35"/>
    </row>
    <row r="378" spans="1:6" x14ac:dyDescent="0.35">
      <c r="A378" s="7" t="str">
        <f>IFERROR(IF(Tableau11[[#This Row],[N° employer]]="","",A377+1),"")</f>
        <v/>
      </c>
      <c r="B378" s="30"/>
      <c r="C378" s="16" t="str">
        <f t="shared" ca="1" si="10"/>
        <v/>
      </c>
      <c r="D378" s="8" t="str">
        <f t="shared" ca="1" si="11"/>
        <v/>
      </c>
      <c r="E378" s="9" t="str">
        <f ca="1">IFERROR(YEAR(Tableau11[Date])&amp;"/"&amp;TEXT(Tableau11[Date],"mmmm"),"")</f>
        <v/>
      </c>
      <c r="F378" s="35"/>
    </row>
    <row r="379" spans="1:6" x14ac:dyDescent="0.35">
      <c r="A379" s="7" t="str">
        <f>IFERROR(IF(Tableau11[[#This Row],[N° employer]]="","",A378+1),"")</f>
        <v/>
      </c>
      <c r="B379" s="30"/>
      <c r="C379" s="16" t="str">
        <f t="shared" ca="1" si="10"/>
        <v/>
      </c>
      <c r="D379" s="8" t="str">
        <f t="shared" ca="1" si="11"/>
        <v/>
      </c>
      <c r="E379" s="9" t="str">
        <f ca="1">IFERROR(YEAR(Tableau11[Date])&amp;"/"&amp;TEXT(Tableau11[Date],"mmmm"),"")</f>
        <v/>
      </c>
      <c r="F379" s="35"/>
    </row>
    <row r="380" spans="1:6" x14ac:dyDescent="0.35">
      <c r="A380" s="7" t="str">
        <f>IFERROR(IF(Tableau11[[#This Row],[N° employer]]="","",A379+1),"")</f>
        <v/>
      </c>
      <c r="B380" s="30"/>
      <c r="C380" s="16" t="str">
        <f t="shared" ca="1" si="10"/>
        <v/>
      </c>
      <c r="D380" s="8" t="str">
        <f t="shared" ca="1" si="11"/>
        <v/>
      </c>
      <c r="E380" s="9" t="str">
        <f ca="1">IFERROR(YEAR(Tableau11[Date])&amp;"/"&amp;TEXT(Tableau11[Date],"mmmm"),"")</f>
        <v/>
      </c>
      <c r="F380" s="35"/>
    </row>
    <row r="381" spans="1:6" x14ac:dyDescent="0.35">
      <c r="A381" s="7" t="str">
        <f>IFERROR(IF(Tableau11[[#This Row],[N° employer]]="","",A380+1),"")</f>
        <v/>
      </c>
      <c r="B381" s="30"/>
      <c r="C381" s="16" t="str">
        <f t="shared" ca="1" si="10"/>
        <v/>
      </c>
      <c r="D381" s="8" t="str">
        <f t="shared" ca="1" si="11"/>
        <v/>
      </c>
      <c r="E381" s="9" t="str">
        <f ca="1">IFERROR(YEAR(Tableau11[Date])&amp;"/"&amp;TEXT(Tableau11[Date],"mmmm"),"")</f>
        <v/>
      </c>
      <c r="F381" s="35"/>
    </row>
    <row r="382" spans="1:6" x14ac:dyDescent="0.35">
      <c r="A382" s="7" t="str">
        <f>IFERROR(IF(Tableau11[[#This Row],[N° employer]]="","",A381+1),"")</f>
        <v/>
      </c>
      <c r="B382" s="30"/>
      <c r="C382" s="16" t="str">
        <f t="shared" ca="1" si="10"/>
        <v/>
      </c>
      <c r="D382" s="8" t="str">
        <f t="shared" ca="1" si="11"/>
        <v/>
      </c>
      <c r="E382" s="9" t="str">
        <f ca="1">IFERROR(YEAR(Tableau11[Date])&amp;"/"&amp;TEXT(Tableau11[Date],"mmmm"),"")</f>
        <v/>
      </c>
      <c r="F382" s="35"/>
    </row>
    <row r="383" spans="1:6" x14ac:dyDescent="0.35">
      <c r="A383" s="7" t="str">
        <f>IFERROR(IF(Tableau11[[#This Row],[N° employer]]="","",A382+1),"")</f>
        <v/>
      </c>
      <c r="B383" s="30"/>
      <c r="C383" s="16" t="str">
        <f t="shared" ca="1" si="10"/>
        <v/>
      </c>
      <c r="D383" s="8" t="str">
        <f t="shared" ca="1" si="11"/>
        <v/>
      </c>
      <c r="E383" s="9" t="str">
        <f ca="1">IFERROR(YEAR(Tableau11[Date])&amp;"/"&amp;TEXT(Tableau11[Date],"mmmm"),"")</f>
        <v/>
      </c>
      <c r="F383" s="35"/>
    </row>
    <row r="384" spans="1:6" x14ac:dyDescent="0.35">
      <c r="A384" s="7" t="str">
        <f>IFERROR(IF(Tableau11[[#This Row],[N° employer]]="","",A383+1),"")</f>
        <v/>
      </c>
      <c r="B384" s="30"/>
      <c r="C384" s="16" t="str">
        <f t="shared" ca="1" si="10"/>
        <v/>
      </c>
      <c r="D384" s="8" t="str">
        <f t="shared" ca="1" si="11"/>
        <v/>
      </c>
      <c r="E384" s="9" t="str">
        <f ca="1">IFERROR(YEAR(Tableau11[Date])&amp;"/"&amp;TEXT(Tableau11[Date],"mmmm"),"")</f>
        <v/>
      </c>
      <c r="F384" s="35"/>
    </row>
    <row r="385" spans="1:6" x14ac:dyDescent="0.35">
      <c r="A385" s="7" t="str">
        <f>IFERROR(IF(Tableau11[[#This Row],[N° employer]]="","",A384+1),"")</f>
        <v/>
      </c>
      <c r="B385" s="30"/>
      <c r="C385" s="16" t="str">
        <f t="shared" ca="1" si="10"/>
        <v/>
      </c>
      <c r="D385" s="8" t="str">
        <f t="shared" ca="1" si="11"/>
        <v/>
      </c>
      <c r="E385" s="9" t="str">
        <f ca="1">IFERROR(YEAR(Tableau11[Date])&amp;"/"&amp;TEXT(Tableau11[Date],"mmmm"),"")</f>
        <v/>
      </c>
      <c r="F385" s="35"/>
    </row>
    <row r="386" spans="1:6" x14ac:dyDescent="0.35">
      <c r="A386" s="7" t="str">
        <f>IFERROR(IF(Tableau11[[#This Row],[N° employer]]="","",A385+1),"")</f>
        <v/>
      </c>
      <c r="B386" s="30"/>
      <c r="C386" s="16" t="str">
        <f t="shared" ref="C386:C449" ca="1" si="12">IFERROR(IF(OFFSET($B386,-1,0)=$B386,OFFSET(C386,-1,0),INDEX(config_Colonne_Nom,MATCH($B386,config_Colonne_N_,0))),"")</f>
        <v/>
      </c>
      <c r="D386" s="8" t="str">
        <f t="shared" ref="D386:D449" ca="1" si="13">IF(F386="","",IF(D386&lt;"",D386,NOW()))</f>
        <v/>
      </c>
      <c r="E386" s="9" t="str">
        <f ca="1">IFERROR(YEAR(Tableau11[Date])&amp;"/"&amp;TEXT(Tableau11[Date],"mmmm"),"")</f>
        <v/>
      </c>
      <c r="F386" s="35"/>
    </row>
    <row r="387" spans="1:6" x14ac:dyDescent="0.35">
      <c r="A387" s="7" t="str">
        <f>IFERROR(IF(Tableau11[[#This Row],[N° employer]]="","",A386+1),"")</f>
        <v/>
      </c>
      <c r="B387" s="30"/>
      <c r="C387" s="16" t="str">
        <f t="shared" ca="1" si="12"/>
        <v/>
      </c>
      <c r="D387" s="8" t="str">
        <f t="shared" ca="1" si="13"/>
        <v/>
      </c>
      <c r="E387" s="9" t="str">
        <f ca="1">IFERROR(YEAR(Tableau11[Date])&amp;"/"&amp;TEXT(Tableau11[Date],"mmmm"),"")</f>
        <v/>
      </c>
      <c r="F387" s="35"/>
    </row>
    <row r="388" spans="1:6" x14ac:dyDescent="0.35">
      <c r="A388" s="7" t="str">
        <f>IFERROR(IF(Tableau11[[#This Row],[N° employer]]="","",A387+1),"")</f>
        <v/>
      </c>
      <c r="B388" s="30"/>
      <c r="C388" s="16" t="str">
        <f t="shared" ca="1" si="12"/>
        <v/>
      </c>
      <c r="D388" s="8" t="str">
        <f t="shared" ca="1" si="13"/>
        <v/>
      </c>
      <c r="E388" s="9" t="str">
        <f ca="1">IFERROR(YEAR(Tableau11[Date])&amp;"/"&amp;TEXT(Tableau11[Date],"mmmm"),"")</f>
        <v/>
      </c>
      <c r="F388" s="35"/>
    </row>
    <row r="389" spans="1:6" x14ac:dyDescent="0.35">
      <c r="A389" s="7" t="str">
        <f>IFERROR(IF(Tableau11[[#This Row],[N° employer]]="","",A388+1),"")</f>
        <v/>
      </c>
      <c r="B389" s="30"/>
      <c r="C389" s="16" t="str">
        <f t="shared" ca="1" si="12"/>
        <v/>
      </c>
      <c r="D389" s="8" t="str">
        <f t="shared" ca="1" si="13"/>
        <v/>
      </c>
      <c r="E389" s="9" t="str">
        <f ca="1">IFERROR(YEAR(Tableau11[Date])&amp;"/"&amp;TEXT(Tableau11[Date],"mmmm"),"")</f>
        <v/>
      </c>
      <c r="F389" s="35"/>
    </row>
    <row r="390" spans="1:6" x14ac:dyDescent="0.35">
      <c r="A390" s="7" t="str">
        <f>IFERROR(IF(Tableau11[[#This Row],[N° employer]]="","",A389+1),"")</f>
        <v/>
      </c>
      <c r="B390" s="30"/>
      <c r="C390" s="16" t="str">
        <f t="shared" ca="1" si="12"/>
        <v/>
      </c>
      <c r="D390" s="8" t="str">
        <f t="shared" ca="1" si="13"/>
        <v/>
      </c>
      <c r="E390" s="9" t="str">
        <f ca="1">IFERROR(YEAR(Tableau11[Date])&amp;"/"&amp;TEXT(Tableau11[Date],"mmmm"),"")</f>
        <v/>
      </c>
      <c r="F390" s="35"/>
    </row>
    <row r="391" spans="1:6" x14ac:dyDescent="0.35">
      <c r="A391" s="7" t="str">
        <f>IFERROR(IF(Tableau11[[#This Row],[N° employer]]="","",A390+1),"")</f>
        <v/>
      </c>
      <c r="B391" s="30"/>
      <c r="C391" s="16" t="str">
        <f t="shared" ca="1" si="12"/>
        <v/>
      </c>
      <c r="D391" s="8" t="str">
        <f t="shared" ca="1" si="13"/>
        <v/>
      </c>
      <c r="E391" s="9" t="str">
        <f ca="1">IFERROR(YEAR(Tableau11[Date])&amp;"/"&amp;TEXT(Tableau11[Date],"mmmm"),"")</f>
        <v/>
      </c>
      <c r="F391" s="35"/>
    </row>
    <row r="392" spans="1:6" x14ac:dyDescent="0.35">
      <c r="A392" s="7" t="str">
        <f>IFERROR(IF(Tableau11[[#This Row],[N° employer]]="","",A391+1),"")</f>
        <v/>
      </c>
      <c r="B392" s="30"/>
      <c r="C392" s="16" t="str">
        <f t="shared" ca="1" si="12"/>
        <v/>
      </c>
      <c r="D392" s="8" t="str">
        <f t="shared" ca="1" si="13"/>
        <v/>
      </c>
      <c r="E392" s="9" t="str">
        <f ca="1">IFERROR(YEAR(Tableau11[Date])&amp;"/"&amp;TEXT(Tableau11[Date],"mmmm"),"")</f>
        <v/>
      </c>
      <c r="F392" s="35"/>
    </row>
    <row r="393" spans="1:6" x14ac:dyDescent="0.35">
      <c r="A393" s="7" t="str">
        <f>IFERROR(IF(Tableau11[[#This Row],[N° employer]]="","",A392+1),"")</f>
        <v/>
      </c>
      <c r="B393" s="30"/>
      <c r="C393" s="16" t="str">
        <f t="shared" ca="1" si="12"/>
        <v/>
      </c>
      <c r="D393" s="8" t="str">
        <f t="shared" ca="1" si="13"/>
        <v/>
      </c>
      <c r="E393" s="9" t="str">
        <f ca="1">IFERROR(YEAR(Tableau11[Date])&amp;"/"&amp;TEXT(Tableau11[Date],"mmmm"),"")</f>
        <v/>
      </c>
      <c r="F393" s="35"/>
    </row>
    <row r="394" spans="1:6" x14ac:dyDescent="0.35">
      <c r="A394" s="7" t="str">
        <f>IFERROR(IF(Tableau11[[#This Row],[N° employer]]="","",A393+1),"")</f>
        <v/>
      </c>
      <c r="B394" s="30"/>
      <c r="C394" s="16" t="str">
        <f t="shared" ca="1" si="12"/>
        <v/>
      </c>
      <c r="D394" s="8" t="str">
        <f t="shared" ca="1" si="13"/>
        <v/>
      </c>
      <c r="E394" s="9" t="str">
        <f ca="1">IFERROR(YEAR(Tableau11[Date])&amp;"/"&amp;TEXT(Tableau11[Date],"mmmm"),"")</f>
        <v/>
      </c>
      <c r="F394" s="35"/>
    </row>
    <row r="395" spans="1:6" x14ac:dyDescent="0.35">
      <c r="A395" s="7" t="str">
        <f>IFERROR(IF(Tableau11[[#This Row],[N° employer]]="","",A394+1),"")</f>
        <v/>
      </c>
      <c r="B395" s="30"/>
      <c r="C395" s="16" t="str">
        <f t="shared" ca="1" si="12"/>
        <v/>
      </c>
      <c r="D395" s="8" t="str">
        <f t="shared" ca="1" si="13"/>
        <v/>
      </c>
      <c r="E395" s="9" t="str">
        <f ca="1">IFERROR(YEAR(Tableau11[Date])&amp;"/"&amp;TEXT(Tableau11[Date],"mmmm"),"")</f>
        <v/>
      </c>
      <c r="F395" s="35"/>
    </row>
    <row r="396" spans="1:6" x14ac:dyDescent="0.35">
      <c r="A396" s="7" t="str">
        <f>IFERROR(IF(Tableau11[[#This Row],[N° employer]]="","",A395+1),"")</f>
        <v/>
      </c>
      <c r="B396" s="30"/>
      <c r="C396" s="16" t="str">
        <f t="shared" ca="1" si="12"/>
        <v/>
      </c>
      <c r="D396" s="8" t="str">
        <f t="shared" ca="1" si="13"/>
        <v/>
      </c>
      <c r="E396" s="9" t="str">
        <f ca="1">IFERROR(YEAR(Tableau11[Date])&amp;"/"&amp;TEXT(Tableau11[Date],"mmmm"),"")</f>
        <v/>
      </c>
      <c r="F396" s="35"/>
    </row>
    <row r="397" spans="1:6" x14ac:dyDescent="0.35">
      <c r="A397" s="7" t="str">
        <f>IFERROR(IF(Tableau11[[#This Row],[N° employer]]="","",A396+1),"")</f>
        <v/>
      </c>
      <c r="B397" s="30"/>
      <c r="C397" s="16" t="str">
        <f t="shared" ca="1" si="12"/>
        <v/>
      </c>
      <c r="D397" s="8" t="str">
        <f t="shared" ca="1" si="13"/>
        <v/>
      </c>
      <c r="E397" s="9" t="str">
        <f ca="1">IFERROR(YEAR(Tableau11[Date])&amp;"/"&amp;TEXT(Tableau11[Date],"mmmm"),"")</f>
        <v/>
      </c>
      <c r="F397" s="35"/>
    </row>
    <row r="398" spans="1:6" x14ac:dyDescent="0.35">
      <c r="A398" s="7" t="str">
        <f>IFERROR(IF(Tableau11[[#This Row],[N° employer]]="","",A397+1),"")</f>
        <v/>
      </c>
      <c r="B398" s="30"/>
      <c r="C398" s="16" t="str">
        <f t="shared" ca="1" si="12"/>
        <v/>
      </c>
      <c r="D398" s="8" t="str">
        <f t="shared" ca="1" si="13"/>
        <v/>
      </c>
      <c r="E398" s="9" t="str">
        <f ca="1">IFERROR(YEAR(Tableau11[Date])&amp;"/"&amp;TEXT(Tableau11[Date],"mmmm"),"")</f>
        <v/>
      </c>
      <c r="F398" s="35"/>
    </row>
    <row r="399" spans="1:6" x14ac:dyDescent="0.35">
      <c r="A399" s="7" t="str">
        <f>IFERROR(IF(Tableau11[[#This Row],[N° employer]]="","",A398+1),"")</f>
        <v/>
      </c>
      <c r="B399" s="30"/>
      <c r="C399" s="16" t="str">
        <f t="shared" ca="1" si="12"/>
        <v/>
      </c>
      <c r="D399" s="8" t="str">
        <f t="shared" ca="1" si="13"/>
        <v/>
      </c>
      <c r="E399" s="9" t="str">
        <f ca="1">IFERROR(YEAR(Tableau11[Date])&amp;"/"&amp;TEXT(Tableau11[Date],"mmmm"),"")</f>
        <v/>
      </c>
      <c r="F399" s="35"/>
    </row>
    <row r="400" spans="1:6" x14ac:dyDescent="0.35">
      <c r="A400" s="7" t="str">
        <f>IFERROR(IF(Tableau11[[#This Row],[N° employer]]="","",A399+1),"")</f>
        <v/>
      </c>
      <c r="B400" s="30"/>
      <c r="C400" s="16" t="str">
        <f t="shared" ca="1" si="12"/>
        <v/>
      </c>
      <c r="D400" s="8" t="str">
        <f t="shared" ca="1" si="13"/>
        <v/>
      </c>
      <c r="E400" s="9" t="str">
        <f ca="1">IFERROR(YEAR(Tableau11[Date])&amp;"/"&amp;TEXT(Tableau11[Date],"mmmm"),"")</f>
        <v/>
      </c>
      <c r="F400" s="35"/>
    </row>
    <row r="401" spans="1:6" x14ac:dyDescent="0.35">
      <c r="A401" s="7" t="str">
        <f>IFERROR(IF(Tableau11[[#This Row],[N° employer]]="","",A400+1),"")</f>
        <v/>
      </c>
      <c r="B401" s="30"/>
      <c r="C401" s="16" t="str">
        <f t="shared" ca="1" si="12"/>
        <v/>
      </c>
      <c r="D401" s="8" t="str">
        <f t="shared" ca="1" si="13"/>
        <v/>
      </c>
      <c r="E401" s="9" t="str">
        <f ca="1">IFERROR(YEAR(Tableau11[Date])&amp;"/"&amp;TEXT(Tableau11[Date],"mmmm"),"")</f>
        <v/>
      </c>
      <c r="F401" s="35"/>
    </row>
    <row r="402" spans="1:6" x14ac:dyDescent="0.35">
      <c r="A402" s="7" t="str">
        <f>IFERROR(IF(Tableau11[[#This Row],[N° employer]]="","",A401+1),"")</f>
        <v/>
      </c>
      <c r="B402" s="30"/>
      <c r="C402" s="16" t="str">
        <f t="shared" ca="1" si="12"/>
        <v/>
      </c>
      <c r="D402" s="8" t="str">
        <f t="shared" ca="1" si="13"/>
        <v/>
      </c>
      <c r="E402" s="9" t="str">
        <f ca="1">IFERROR(YEAR(Tableau11[Date])&amp;"/"&amp;TEXT(Tableau11[Date],"mmmm"),"")</f>
        <v/>
      </c>
      <c r="F402" s="35"/>
    </row>
    <row r="403" spans="1:6" x14ac:dyDescent="0.35">
      <c r="A403" s="7" t="str">
        <f>IFERROR(IF(Tableau11[[#This Row],[N° employer]]="","",A402+1),"")</f>
        <v/>
      </c>
      <c r="B403" s="30"/>
      <c r="C403" s="16" t="str">
        <f t="shared" ca="1" si="12"/>
        <v/>
      </c>
      <c r="D403" s="8" t="str">
        <f t="shared" ca="1" si="13"/>
        <v/>
      </c>
      <c r="E403" s="9" t="str">
        <f ca="1">IFERROR(YEAR(Tableau11[Date])&amp;"/"&amp;TEXT(Tableau11[Date],"mmmm"),"")</f>
        <v/>
      </c>
      <c r="F403" s="35"/>
    </row>
    <row r="404" spans="1:6" x14ac:dyDescent="0.35">
      <c r="A404" s="7" t="str">
        <f>IFERROR(IF(Tableau11[[#This Row],[N° employer]]="","",A403+1),"")</f>
        <v/>
      </c>
      <c r="B404" s="30"/>
      <c r="C404" s="16" t="str">
        <f t="shared" ca="1" si="12"/>
        <v/>
      </c>
      <c r="D404" s="8" t="str">
        <f t="shared" ca="1" si="13"/>
        <v/>
      </c>
      <c r="E404" s="9" t="str">
        <f ca="1">IFERROR(YEAR(Tableau11[Date])&amp;"/"&amp;TEXT(Tableau11[Date],"mmmm"),"")</f>
        <v/>
      </c>
      <c r="F404" s="35"/>
    </row>
    <row r="405" spans="1:6" x14ac:dyDescent="0.35">
      <c r="A405" s="7" t="str">
        <f>IFERROR(IF(Tableau11[[#This Row],[N° employer]]="","",A404+1),"")</f>
        <v/>
      </c>
      <c r="B405" s="30"/>
      <c r="C405" s="16" t="str">
        <f t="shared" ca="1" si="12"/>
        <v/>
      </c>
      <c r="D405" s="8" t="str">
        <f t="shared" ca="1" si="13"/>
        <v/>
      </c>
      <c r="E405" s="9" t="str">
        <f ca="1">IFERROR(YEAR(Tableau11[Date])&amp;"/"&amp;TEXT(Tableau11[Date],"mmmm"),"")</f>
        <v/>
      </c>
      <c r="F405" s="35"/>
    </row>
    <row r="406" spans="1:6" x14ac:dyDescent="0.35">
      <c r="A406" s="7" t="str">
        <f>IFERROR(IF(Tableau11[[#This Row],[N° employer]]="","",A405+1),"")</f>
        <v/>
      </c>
      <c r="B406" s="30"/>
      <c r="C406" s="16" t="str">
        <f t="shared" ca="1" si="12"/>
        <v/>
      </c>
      <c r="D406" s="8" t="str">
        <f t="shared" ca="1" si="13"/>
        <v/>
      </c>
      <c r="E406" s="9" t="str">
        <f ca="1">IFERROR(YEAR(Tableau11[Date])&amp;"/"&amp;TEXT(Tableau11[Date],"mmmm"),"")</f>
        <v/>
      </c>
      <c r="F406" s="35"/>
    </row>
    <row r="407" spans="1:6" x14ac:dyDescent="0.35">
      <c r="A407" s="7" t="str">
        <f>IFERROR(IF(Tableau11[[#This Row],[N° employer]]="","",A406+1),"")</f>
        <v/>
      </c>
      <c r="B407" s="30"/>
      <c r="C407" s="16" t="str">
        <f t="shared" ca="1" si="12"/>
        <v/>
      </c>
      <c r="D407" s="8" t="str">
        <f t="shared" ca="1" si="13"/>
        <v/>
      </c>
      <c r="E407" s="9" t="str">
        <f ca="1">IFERROR(YEAR(Tableau11[Date])&amp;"/"&amp;TEXT(Tableau11[Date],"mmmm"),"")</f>
        <v/>
      </c>
      <c r="F407" s="35"/>
    </row>
    <row r="408" spans="1:6" x14ac:dyDescent="0.35">
      <c r="A408" s="7" t="str">
        <f>IFERROR(IF(Tableau11[[#This Row],[N° employer]]="","",A407+1),"")</f>
        <v/>
      </c>
      <c r="B408" s="30"/>
      <c r="C408" s="16" t="str">
        <f t="shared" ca="1" si="12"/>
        <v/>
      </c>
      <c r="D408" s="8" t="str">
        <f t="shared" ca="1" si="13"/>
        <v/>
      </c>
      <c r="E408" s="9" t="str">
        <f ca="1">IFERROR(YEAR(Tableau11[Date])&amp;"/"&amp;TEXT(Tableau11[Date],"mmmm"),"")</f>
        <v/>
      </c>
      <c r="F408" s="35"/>
    </row>
    <row r="409" spans="1:6" x14ac:dyDescent="0.35">
      <c r="A409" s="7" t="str">
        <f>IFERROR(IF(Tableau11[[#This Row],[N° employer]]="","",A408+1),"")</f>
        <v/>
      </c>
      <c r="B409" s="30"/>
      <c r="C409" s="16" t="str">
        <f t="shared" ca="1" si="12"/>
        <v/>
      </c>
      <c r="D409" s="8" t="str">
        <f t="shared" ca="1" si="13"/>
        <v/>
      </c>
      <c r="E409" s="9" t="str">
        <f ca="1">IFERROR(YEAR(Tableau11[Date])&amp;"/"&amp;TEXT(Tableau11[Date],"mmmm"),"")</f>
        <v/>
      </c>
      <c r="F409" s="35"/>
    </row>
    <row r="410" spans="1:6" x14ac:dyDescent="0.35">
      <c r="A410" s="7" t="str">
        <f>IFERROR(IF(Tableau11[[#This Row],[N° employer]]="","",A409+1),"")</f>
        <v/>
      </c>
      <c r="B410" s="30"/>
      <c r="C410" s="16" t="str">
        <f t="shared" ca="1" si="12"/>
        <v/>
      </c>
      <c r="D410" s="8" t="str">
        <f t="shared" ca="1" si="13"/>
        <v/>
      </c>
      <c r="E410" s="9" t="str">
        <f ca="1">IFERROR(YEAR(Tableau11[Date])&amp;"/"&amp;TEXT(Tableau11[Date],"mmmm"),"")</f>
        <v/>
      </c>
      <c r="F410" s="35"/>
    </row>
    <row r="411" spans="1:6" x14ac:dyDescent="0.35">
      <c r="A411" s="7" t="str">
        <f>IFERROR(IF(Tableau11[[#This Row],[N° employer]]="","",A410+1),"")</f>
        <v/>
      </c>
      <c r="B411" s="30"/>
      <c r="C411" s="16" t="str">
        <f t="shared" ca="1" si="12"/>
        <v/>
      </c>
      <c r="D411" s="8" t="str">
        <f t="shared" ca="1" si="13"/>
        <v/>
      </c>
      <c r="E411" s="9" t="str">
        <f ca="1">IFERROR(YEAR(Tableau11[Date])&amp;"/"&amp;TEXT(Tableau11[Date],"mmmm"),"")</f>
        <v/>
      </c>
      <c r="F411" s="35"/>
    </row>
    <row r="412" spans="1:6" x14ac:dyDescent="0.35">
      <c r="A412" s="7" t="str">
        <f>IFERROR(IF(Tableau11[[#This Row],[N° employer]]="","",A411+1),"")</f>
        <v/>
      </c>
      <c r="B412" s="30"/>
      <c r="C412" s="16" t="str">
        <f t="shared" ca="1" si="12"/>
        <v/>
      </c>
      <c r="D412" s="8" t="str">
        <f t="shared" ca="1" si="13"/>
        <v/>
      </c>
      <c r="E412" s="9" t="str">
        <f ca="1">IFERROR(YEAR(Tableau11[Date])&amp;"/"&amp;TEXT(Tableau11[Date],"mmmm"),"")</f>
        <v/>
      </c>
      <c r="F412" s="35"/>
    </row>
    <row r="413" spans="1:6" x14ac:dyDescent="0.35">
      <c r="A413" s="7" t="str">
        <f>IFERROR(IF(Tableau11[[#This Row],[N° employer]]="","",A412+1),"")</f>
        <v/>
      </c>
      <c r="B413" s="30"/>
      <c r="C413" s="16" t="str">
        <f t="shared" ca="1" si="12"/>
        <v/>
      </c>
      <c r="D413" s="8" t="str">
        <f t="shared" ca="1" si="13"/>
        <v/>
      </c>
      <c r="E413" s="9" t="str">
        <f ca="1">IFERROR(YEAR(Tableau11[Date])&amp;"/"&amp;TEXT(Tableau11[Date],"mmmm"),"")</f>
        <v/>
      </c>
      <c r="F413" s="35"/>
    </row>
    <row r="414" spans="1:6" x14ac:dyDescent="0.35">
      <c r="A414" s="7" t="str">
        <f>IFERROR(IF(Tableau11[[#This Row],[N° employer]]="","",A413+1),"")</f>
        <v/>
      </c>
      <c r="B414" s="30"/>
      <c r="C414" s="16" t="str">
        <f t="shared" ca="1" si="12"/>
        <v/>
      </c>
      <c r="D414" s="8" t="str">
        <f t="shared" ca="1" si="13"/>
        <v/>
      </c>
      <c r="E414" s="9" t="str">
        <f ca="1">IFERROR(YEAR(Tableau11[Date])&amp;"/"&amp;TEXT(Tableau11[Date],"mmmm"),"")</f>
        <v/>
      </c>
      <c r="F414" s="35"/>
    </row>
    <row r="415" spans="1:6" x14ac:dyDescent="0.35">
      <c r="A415" s="7" t="str">
        <f>IFERROR(IF(Tableau11[[#This Row],[N° employer]]="","",A414+1),"")</f>
        <v/>
      </c>
      <c r="B415" s="30"/>
      <c r="C415" s="16" t="str">
        <f t="shared" ca="1" si="12"/>
        <v/>
      </c>
      <c r="D415" s="8" t="str">
        <f t="shared" ca="1" si="13"/>
        <v/>
      </c>
      <c r="E415" s="9" t="str">
        <f ca="1">IFERROR(YEAR(Tableau11[Date])&amp;"/"&amp;TEXT(Tableau11[Date],"mmmm"),"")</f>
        <v/>
      </c>
      <c r="F415" s="35"/>
    </row>
    <row r="416" spans="1:6" x14ac:dyDescent="0.35">
      <c r="A416" s="7" t="str">
        <f>IFERROR(IF(Tableau11[[#This Row],[N° employer]]="","",A415+1),"")</f>
        <v/>
      </c>
      <c r="B416" s="30"/>
      <c r="C416" s="16" t="str">
        <f t="shared" ca="1" si="12"/>
        <v/>
      </c>
      <c r="D416" s="8" t="str">
        <f t="shared" ca="1" si="13"/>
        <v/>
      </c>
      <c r="E416" s="9" t="str">
        <f ca="1">IFERROR(YEAR(Tableau11[Date])&amp;"/"&amp;TEXT(Tableau11[Date],"mmmm"),"")</f>
        <v/>
      </c>
      <c r="F416" s="35"/>
    </row>
    <row r="417" spans="1:6" x14ac:dyDescent="0.35">
      <c r="A417" s="7" t="str">
        <f>IFERROR(IF(Tableau11[[#This Row],[N° employer]]="","",A416+1),"")</f>
        <v/>
      </c>
      <c r="B417" s="30"/>
      <c r="C417" s="16" t="str">
        <f t="shared" ca="1" si="12"/>
        <v/>
      </c>
      <c r="D417" s="8" t="str">
        <f t="shared" ca="1" si="13"/>
        <v/>
      </c>
      <c r="E417" s="9" t="str">
        <f ca="1">IFERROR(YEAR(Tableau11[Date])&amp;"/"&amp;TEXT(Tableau11[Date],"mmmm"),"")</f>
        <v/>
      </c>
      <c r="F417" s="35"/>
    </row>
    <row r="418" spans="1:6" x14ac:dyDescent="0.35">
      <c r="A418" s="7" t="str">
        <f>IFERROR(IF(Tableau11[[#This Row],[N° employer]]="","",A417+1),"")</f>
        <v/>
      </c>
      <c r="B418" s="30"/>
      <c r="C418" s="16" t="str">
        <f t="shared" ca="1" si="12"/>
        <v/>
      </c>
      <c r="D418" s="8" t="str">
        <f t="shared" ca="1" si="13"/>
        <v/>
      </c>
      <c r="E418" s="9" t="str">
        <f ca="1">IFERROR(YEAR(Tableau11[Date])&amp;"/"&amp;TEXT(Tableau11[Date],"mmmm"),"")</f>
        <v/>
      </c>
      <c r="F418" s="35"/>
    </row>
    <row r="419" spans="1:6" x14ac:dyDescent="0.35">
      <c r="A419" s="7" t="str">
        <f>IFERROR(IF(Tableau11[[#This Row],[N° employer]]="","",A418+1),"")</f>
        <v/>
      </c>
      <c r="B419" s="30"/>
      <c r="C419" s="16" t="str">
        <f t="shared" ca="1" si="12"/>
        <v/>
      </c>
      <c r="D419" s="8" t="str">
        <f t="shared" ca="1" si="13"/>
        <v/>
      </c>
      <c r="E419" s="9" t="str">
        <f ca="1">IFERROR(YEAR(Tableau11[Date])&amp;"/"&amp;TEXT(Tableau11[Date],"mmmm"),"")</f>
        <v/>
      </c>
      <c r="F419" s="35"/>
    </row>
    <row r="420" spans="1:6" x14ac:dyDescent="0.35">
      <c r="A420" s="7" t="str">
        <f>IFERROR(IF(Tableau11[[#This Row],[N° employer]]="","",A419+1),"")</f>
        <v/>
      </c>
      <c r="B420" s="30"/>
      <c r="C420" s="16" t="str">
        <f t="shared" ca="1" si="12"/>
        <v/>
      </c>
      <c r="D420" s="8" t="str">
        <f t="shared" ca="1" si="13"/>
        <v/>
      </c>
      <c r="E420" s="9" t="str">
        <f ca="1">IFERROR(YEAR(Tableau11[Date])&amp;"/"&amp;TEXT(Tableau11[Date],"mmmm"),"")</f>
        <v/>
      </c>
      <c r="F420" s="35"/>
    </row>
    <row r="421" spans="1:6" x14ac:dyDescent="0.35">
      <c r="A421" s="7" t="str">
        <f>IFERROR(IF(Tableau11[[#This Row],[N° employer]]="","",A420+1),"")</f>
        <v/>
      </c>
      <c r="B421" s="30"/>
      <c r="C421" s="16" t="str">
        <f t="shared" ca="1" si="12"/>
        <v/>
      </c>
      <c r="D421" s="8" t="str">
        <f t="shared" ca="1" si="13"/>
        <v/>
      </c>
      <c r="E421" s="9" t="str">
        <f ca="1">IFERROR(YEAR(Tableau11[Date])&amp;"/"&amp;TEXT(Tableau11[Date],"mmmm"),"")</f>
        <v/>
      </c>
      <c r="F421" s="35"/>
    </row>
    <row r="422" spans="1:6" x14ac:dyDescent="0.35">
      <c r="A422" s="7" t="str">
        <f>IFERROR(IF(Tableau11[[#This Row],[N° employer]]="","",A421+1),"")</f>
        <v/>
      </c>
      <c r="B422" s="30"/>
      <c r="C422" s="16" t="str">
        <f t="shared" ca="1" si="12"/>
        <v/>
      </c>
      <c r="D422" s="8" t="str">
        <f t="shared" ca="1" si="13"/>
        <v/>
      </c>
      <c r="E422" s="9" t="str">
        <f ca="1">IFERROR(YEAR(Tableau11[Date])&amp;"/"&amp;TEXT(Tableau11[Date],"mmmm"),"")</f>
        <v/>
      </c>
      <c r="F422" s="35"/>
    </row>
    <row r="423" spans="1:6" x14ac:dyDescent="0.35">
      <c r="A423" s="7" t="str">
        <f>IFERROR(IF(Tableau11[[#This Row],[N° employer]]="","",A422+1),"")</f>
        <v/>
      </c>
      <c r="B423" s="30"/>
      <c r="C423" s="16" t="str">
        <f t="shared" ca="1" si="12"/>
        <v/>
      </c>
      <c r="D423" s="8" t="str">
        <f t="shared" ca="1" si="13"/>
        <v/>
      </c>
      <c r="E423" s="9" t="str">
        <f ca="1">IFERROR(YEAR(Tableau11[Date])&amp;"/"&amp;TEXT(Tableau11[Date],"mmmm"),"")</f>
        <v/>
      </c>
      <c r="F423" s="35"/>
    </row>
    <row r="424" spans="1:6" x14ac:dyDescent="0.35">
      <c r="A424" s="7" t="str">
        <f>IFERROR(IF(Tableau11[[#This Row],[N° employer]]="","",A423+1),"")</f>
        <v/>
      </c>
      <c r="B424" s="30"/>
      <c r="C424" s="16" t="str">
        <f t="shared" ca="1" si="12"/>
        <v/>
      </c>
      <c r="D424" s="8" t="str">
        <f t="shared" ca="1" si="13"/>
        <v/>
      </c>
      <c r="E424" s="9" t="str">
        <f ca="1">IFERROR(YEAR(Tableau11[Date])&amp;"/"&amp;TEXT(Tableau11[Date],"mmmm"),"")</f>
        <v/>
      </c>
      <c r="F424" s="35"/>
    </row>
    <row r="425" spans="1:6" x14ac:dyDescent="0.35">
      <c r="A425" s="7" t="str">
        <f>IFERROR(IF(Tableau11[[#This Row],[N° employer]]="","",A424+1),"")</f>
        <v/>
      </c>
      <c r="B425" s="30"/>
      <c r="C425" s="16" t="str">
        <f t="shared" ca="1" si="12"/>
        <v/>
      </c>
      <c r="D425" s="8" t="str">
        <f t="shared" ca="1" si="13"/>
        <v/>
      </c>
      <c r="E425" s="9" t="str">
        <f ca="1">IFERROR(YEAR(Tableau11[Date])&amp;"/"&amp;TEXT(Tableau11[Date],"mmmm"),"")</f>
        <v/>
      </c>
      <c r="F425" s="35"/>
    </row>
    <row r="426" spans="1:6" x14ac:dyDescent="0.35">
      <c r="A426" s="7" t="str">
        <f>IFERROR(IF(Tableau11[[#This Row],[N° employer]]="","",A425+1),"")</f>
        <v/>
      </c>
      <c r="B426" s="30"/>
      <c r="C426" s="16" t="str">
        <f t="shared" ca="1" si="12"/>
        <v/>
      </c>
      <c r="D426" s="8" t="str">
        <f t="shared" ca="1" si="13"/>
        <v/>
      </c>
      <c r="E426" s="9" t="str">
        <f ca="1">IFERROR(YEAR(Tableau11[Date])&amp;"/"&amp;TEXT(Tableau11[Date],"mmmm"),"")</f>
        <v/>
      </c>
      <c r="F426" s="35"/>
    </row>
    <row r="427" spans="1:6" x14ac:dyDescent="0.35">
      <c r="A427" s="7" t="str">
        <f>IFERROR(IF(Tableau11[[#This Row],[N° employer]]="","",A426+1),"")</f>
        <v/>
      </c>
      <c r="B427" s="30"/>
      <c r="C427" s="16" t="str">
        <f t="shared" ca="1" si="12"/>
        <v/>
      </c>
      <c r="D427" s="8" t="str">
        <f t="shared" ca="1" si="13"/>
        <v/>
      </c>
      <c r="E427" s="9" t="str">
        <f ca="1">IFERROR(YEAR(Tableau11[Date])&amp;"/"&amp;TEXT(Tableau11[Date],"mmmm"),"")</f>
        <v/>
      </c>
      <c r="F427" s="35"/>
    </row>
    <row r="428" spans="1:6" x14ac:dyDescent="0.35">
      <c r="A428" s="7" t="str">
        <f>IFERROR(IF(Tableau11[[#This Row],[N° employer]]="","",A427+1),"")</f>
        <v/>
      </c>
      <c r="B428" s="30"/>
      <c r="C428" s="16" t="str">
        <f t="shared" ca="1" si="12"/>
        <v/>
      </c>
      <c r="D428" s="8" t="str">
        <f t="shared" ca="1" si="13"/>
        <v/>
      </c>
      <c r="E428" s="9" t="str">
        <f ca="1">IFERROR(YEAR(Tableau11[Date])&amp;"/"&amp;TEXT(Tableau11[Date],"mmmm"),"")</f>
        <v/>
      </c>
      <c r="F428" s="35"/>
    </row>
    <row r="429" spans="1:6" x14ac:dyDescent="0.35">
      <c r="A429" s="7" t="str">
        <f>IFERROR(IF(Tableau11[[#This Row],[N° employer]]="","",A428+1),"")</f>
        <v/>
      </c>
      <c r="B429" s="30"/>
      <c r="C429" s="16" t="str">
        <f t="shared" ca="1" si="12"/>
        <v/>
      </c>
      <c r="D429" s="8" t="str">
        <f t="shared" ca="1" si="13"/>
        <v/>
      </c>
      <c r="E429" s="9" t="str">
        <f ca="1">IFERROR(YEAR(Tableau11[Date])&amp;"/"&amp;TEXT(Tableau11[Date],"mmmm"),"")</f>
        <v/>
      </c>
      <c r="F429" s="35"/>
    </row>
    <row r="430" spans="1:6" x14ac:dyDescent="0.35">
      <c r="A430" s="7" t="str">
        <f>IFERROR(IF(Tableau11[[#This Row],[N° employer]]="","",A429+1),"")</f>
        <v/>
      </c>
      <c r="B430" s="30"/>
      <c r="C430" s="16" t="str">
        <f t="shared" ca="1" si="12"/>
        <v/>
      </c>
      <c r="D430" s="8" t="str">
        <f t="shared" ca="1" si="13"/>
        <v/>
      </c>
      <c r="E430" s="9" t="str">
        <f ca="1">IFERROR(YEAR(Tableau11[Date])&amp;"/"&amp;TEXT(Tableau11[Date],"mmmm"),"")</f>
        <v/>
      </c>
      <c r="F430" s="35"/>
    </row>
    <row r="431" spans="1:6" x14ac:dyDescent="0.35">
      <c r="A431" s="7" t="str">
        <f>IFERROR(IF(Tableau11[[#This Row],[N° employer]]="","",A430+1),"")</f>
        <v/>
      </c>
      <c r="B431" s="30"/>
      <c r="C431" s="16" t="str">
        <f t="shared" ca="1" si="12"/>
        <v/>
      </c>
      <c r="D431" s="8" t="str">
        <f t="shared" ca="1" si="13"/>
        <v/>
      </c>
      <c r="E431" s="9" t="str">
        <f ca="1">IFERROR(YEAR(Tableau11[Date])&amp;"/"&amp;TEXT(Tableau11[Date],"mmmm"),"")</f>
        <v/>
      </c>
      <c r="F431" s="35"/>
    </row>
    <row r="432" spans="1:6" x14ac:dyDescent="0.35">
      <c r="A432" s="7" t="str">
        <f>IFERROR(IF(Tableau11[[#This Row],[N° employer]]="","",A431+1),"")</f>
        <v/>
      </c>
      <c r="B432" s="30"/>
      <c r="C432" s="16" t="str">
        <f t="shared" ca="1" si="12"/>
        <v/>
      </c>
      <c r="D432" s="8" t="str">
        <f t="shared" ca="1" si="13"/>
        <v/>
      </c>
      <c r="E432" s="9" t="str">
        <f ca="1">IFERROR(YEAR(Tableau11[Date])&amp;"/"&amp;TEXT(Tableau11[Date],"mmmm"),"")</f>
        <v/>
      </c>
      <c r="F432" s="35"/>
    </row>
    <row r="433" spans="1:6" x14ac:dyDescent="0.35">
      <c r="A433" s="7" t="str">
        <f>IFERROR(IF(Tableau11[[#This Row],[N° employer]]="","",A432+1),"")</f>
        <v/>
      </c>
      <c r="B433" s="30"/>
      <c r="C433" s="16" t="str">
        <f t="shared" ca="1" si="12"/>
        <v/>
      </c>
      <c r="D433" s="8" t="str">
        <f t="shared" ca="1" si="13"/>
        <v/>
      </c>
      <c r="E433" s="9" t="str">
        <f ca="1">IFERROR(YEAR(Tableau11[Date])&amp;"/"&amp;TEXT(Tableau11[Date],"mmmm"),"")</f>
        <v/>
      </c>
      <c r="F433" s="35"/>
    </row>
    <row r="434" spans="1:6" x14ac:dyDescent="0.35">
      <c r="A434" s="7" t="str">
        <f>IFERROR(IF(Tableau11[[#This Row],[N° employer]]="","",A433+1),"")</f>
        <v/>
      </c>
      <c r="B434" s="30"/>
      <c r="C434" s="16" t="str">
        <f t="shared" ca="1" si="12"/>
        <v/>
      </c>
      <c r="D434" s="8" t="str">
        <f t="shared" ca="1" si="13"/>
        <v/>
      </c>
      <c r="E434" s="9" t="str">
        <f ca="1">IFERROR(YEAR(Tableau11[Date])&amp;"/"&amp;TEXT(Tableau11[Date],"mmmm"),"")</f>
        <v/>
      </c>
      <c r="F434" s="35"/>
    </row>
    <row r="435" spans="1:6" x14ac:dyDescent="0.35">
      <c r="A435" s="7" t="str">
        <f>IFERROR(IF(Tableau11[[#This Row],[N° employer]]="","",A434+1),"")</f>
        <v/>
      </c>
      <c r="B435" s="30"/>
      <c r="C435" s="16" t="str">
        <f t="shared" ca="1" si="12"/>
        <v/>
      </c>
      <c r="D435" s="8" t="str">
        <f t="shared" ca="1" si="13"/>
        <v/>
      </c>
      <c r="E435" s="9" t="str">
        <f ca="1">IFERROR(YEAR(Tableau11[Date])&amp;"/"&amp;TEXT(Tableau11[Date],"mmmm"),"")</f>
        <v/>
      </c>
      <c r="F435" s="35"/>
    </row>
    <row r="436" spans="1:6" x14ac:dyDescent="0.35">
      <c r="A436" s="7" t="str">
        <f>IFERROR(IF(Tableau11[[#This Row],[N° employer]]="","",A435+1),"")</f>
        <v/>
      </c>
      <c r="B436" s="30"/>
      <c r="C436" s="16" t="str">
        <f t="shared" ca="1" si="12"/>
        <v/>
      </c>
      <c r="D436" s="8" t="str">
        <f t="shared" ca="1" si="13"/>
        <v/>
      </c>
      <c r="E436" s="9" t="str">
        <f ca="1">IFERROR(YEAR(Tableau11[Date])&amp;"/"&amp;TEXT(Tableau11[Date],"mmmm"),"")</f>
        <v/>
      </c>
      <c r="F436" s="35"/>
    </row>
    <row r="437" spans="1:6" x14ac:dyDescent="0.35">
      <c r="A437" s="7" t="str">
        <f>IFERROR(IF(Tableau11[[#This Row],[N° employer]]="","",A436+1),"")</f>
        <v/>
      </c>
      <c r="B437" s="30"/>
      <c r="C437" s="16" t="str">
        <f t="shared" ca="1" si="12"/>
        <v/>
      </c>
      <c r="D437" s="8" t="str">
        <f t="shared" ca="1" si="13"/>
        <v/>
      </c>
      <c r="E437" s="9" t="str">
        <f ca="1">IFERROR(YEAR(Tableau11[Date])&amp;"/"&amp;TEXT(Tableau11[Date],"mmmm"),"")</f>
        <v/>
      </c>
      <c r="F437" s="35"/>
    </row>
    <row r="438" spans="1:6" x14ac:dyDescent="0.35">
      <c r="A438" s="7" t="str">
        <f>IFERROR(IF(Tableau11[[#This Row],[N° employer]]="","",A437+1),"")</f>
        <v/>
      </c>
      <c r="B438" s="30"/>
      <c r="C438" s="16" t="str">
        <f t="shared" ca="1" si="12"/>
        <v/>
      </c>
      <c r="D438" s="8" t="str">
        <f t="shared" ca="1" si="13"/>
        <v/>
      </c>
      <c r="E438" s="9" t="str">
        <f ca="1">IFERROR(YEAR(Tableau11[Date])&amp;"/"&amp;TEXT(Tableau11[Date],"mmmm"),"")</f>
        <v/>
      </c>
      <c r="F438" s="35"/>
    </row>
    <row r="439" spans="1:6" x14ac:dyDescent="0.35">
      <c r="A439" s="7" t="str">
        <f>IFERROR(IF(Tableau11[[#This Row],[N° employer]]="","",A438+1),"")</f>
        <v/>
      </c>
      <c r="B439" s="30"/>
      <c r="C439" s="16" t="str">
        <f t="shared" ca="1" si="12"/>
        <v/>
      </c>
      <c r="D439" s="8" t="str">
        <f t="shared" ca="1" si="13"/>
        <v/>
      </c>
      <c r="E439" s="9" t="str">
        <f ca="1">IFERROR(YEAR(Tableau11[Date])&amp;"/"&amp;TEXT(Tableau11[Date],"mmmm"),"")</f>
        <v/>
      </c>
      <c r="F439" s="35"/>
    </row>
    <row r="440" spans="1:6" x14ac:dyDescent="0.35">
      <c r="A440" s="7" t="str">
        <f>IFERROR(IF(Tableau11[[#This Row],[N° employer]]="","",A439+1),"")</f>
        <v/>
      </c>
      <c r="B440" s="30"/>
      <c r="C440" s="16" t="str">
        <f t="shared" ca="1" si="12"/>
        <v/>
      </c>
      <c r="D440" s="8" t="str">
        <f t="shared" ca="1" si="13"/>
        <v/>
      </c>
      <c r="E440" s="9" t="str">
        <f ca="1">IFERROR(YEAR(Tableau11[Date])&amp;"/"&amp;TEXT(Tableau11[Date],"mmmm"),"")</f>
        <v/>
      </c>
      <c r="F440" s="35"/>
    </row>
    <row r="441" spans="1:6" x14ac:dyDescent="0.35">
      <c r="A441" s="7" t="str">
        <f>IFERROR(IF(Tableau11[[#This Row],[N° employer]]="","",A440+1),"")</f>
        <v/>
      </c>
      <c r="B441" s="30"/>
      <c r="C441" s="16" t="str">
        <f t="shared" ca="1" si="12"/>
        <v/>
      </c>
      <c r="D441" s="8" t="str">
        <f t="shared" ca="1" si="13"/>
        <v/>
      </c>
      <c r="E441" s="9" t="str">
        <f ca="1">IFERROR(YEAR(Tableau11[Date])&amp;"/"&amp;TEXT(Tableau11[Date],"mmmm"),"")</f>
        <v/>
      </c>
      <c r="F441" s="35"/>
    </row>
    <row r="442" spans="1:6" x14ac:dyDescent="0.35">
      <c r="A442" s="7" t="str">
        <f>IFERROR(IF(Tableau11[[#This Row],[N° employer]]="","",A441+1),"")</f>
        <v/>
      </c>
      <c r="B442" s="30"/>
      <c r="C442" s="16" t="str">
        <f t="shared" ca="1" si="12"/>
        <v/>
      </c>
      <c r="D442" s="8" t="str">
        <f t="shared" ca="1" si="13"/>
        <v/>
      </c>
      <c r="E442" s="9" t="str">
        <f ca="1">IFERROR(YEAR(Tableau11[Date])&amp;"/"&amp;TEXT(Tableau11[Date],"mmmm"),"")</f>
        <v/>
      </c>
      <c r="F442" s="35"/>
    </row>
    <row r="443" spans="1:6" x14ac:dyDescent="0.35">
      <c r="A443" s="7" t="str">
        <f>IFERROR(IF(Tableau11[[#This Row],[N° employer]]="","",A442+1),"")</f>
        <v/>
      </c>
      <c r="B443" s="30"/>
      <c r="C443" s="16" t="str">
        <f t="shared" ca="1" si="12"/>
        <v/>
      </c>
      <c r="D443" s="8" t="str">
        <f t="shared" ca="1" si="13"/>
        <v/>
      </c>
      <c r="E443" s="9" t="str">
        <f ca="1">IFERROR(YEAR(Tableau11[Date])&amp;"/"&amp;TEXT(Tableau11[Date],"mmmm"),"")</f>
        <v/>
      </c>
      <c r="F443" s="35"/>
    </row>
    <row r="444" spans="1:6" x14ac:dyDescent="0.35">
      <c r="A444" s="7" t="str">
        <f>IFERROR(IF(Tableau11[[#This Row],[N° employer]]="","",A443+1),"")</f>
        <v/>
      </c>
      <c r="B444" s="30"/>
      <c r="C444" s="16" t="str">
        <f t="shared" ca="1" si="12"/>
        <v/>
      </c>
      <c r="D444" s="8" t="str">
        <f t="shared" ca="1" si="13"/>
        <v/>
      </c>
      <c r="E444" s="9" t="str">
        <f ca="1">IFERROR(YEAR(Tableau11[Date])&amp;"/"&amp;TEXT(Tableau11[Date],"mmmm"),"")</f>
        <v/>
      </c>
      <c r="F444" s="35"/>
    </row>
    <row r="445" spans="1:6" x14ac:dyDescent="0.35">
      <c r="A445" s="7" t="str">
        <f>IFERROR(IF(Tableau11[[#This Row],[N° employer]]="","",A444+1),"")</f>
        <v/>
      </c>
      <c r="B445" s="30"/>
      <c r="C445" s="16" t="str">
        <f t="shared" ca="1" si="12"/>
        <v/>
      </c>
      <c r="D445" s="8" t="str">
        <f t="shared" ca="1" si="13"/>
        <v/>
      </c>
      <c r="E445" s="9" t="str">
        <f ca="1">IFERROR(YEAR(Tableau11[Date])&amp;"/"&amp;TEXT(Tableau11[Date],"mmmm"),"")</f>
        <v/>
      </c>
      <c r="F445" s="35"/>
    </row>
    <row r="446" spans="1:6" x14ac:dyDescent="0.35">
      <c r="A446" s="7" t="str">
        <f>IFERROR(IF(Tableau11[[#This Row],[N° employer]]="","",A445+1),"")</f>
        <v/>
      </c>
      <c r="B446" s="30"/>
      <c r="C446" s="16" t="str">
        <f t="shared" ca="1" si="12"/>
        <v/>
      </c>
      <c r="D446" s="8" t="str">
        <f t="shared" ca="1" si="13"/>
        <v/>
      </c>
      <c r="E446" s="9" t="str">
        <f ca="1">IFERROR(YEAR(Tableau11[Date])&amp;"/"&amp;TEXT(Tableau11[Date],"mmmm"),"")</f>
        <v/>
      </c>
      <c r="F446" s="35"/>
    </row>
    <row r="447" spans="1:6" x14ac:dyDescent="0.35">
      <c r="A447" s="7" t="str">
        <f>IFERROR(IF(Tableau11[[#This Row],[N° employer]]="","",A446+1),"")</f>
        <v/>
      </c>
      <c r="B447" s="30"/>
      <c r="C447" s="16" t="str">
        <f t="shared" ca="1" si="12"/>
        <v/>
      </c>
      <c r="D447" s="8" t="str">
        <f t="shared" ca="1" si="13"/>
        <v/>
      </c>
      <c r="E447" s="9" t="str">
        <f ca="1">IFERROR(YEAR(Tableau11[Date])&amp;"/"&amp;TEXT(Tableau11[Date],"mmmm"),"")</f>
        <v/>
      </c>
      <c r="F447" s="35"/>
    </row>
    <row r="448" spans="1:6" x14ac:dyDescent="0.35">
      <c r="A448" s="7" t="str">
        <f>IFERROR(IF(Tableau11[[#This Row],[N° employer]]="","",A447+1),"")</f>
        <v/>
      </c>
      <c r="B448" s="30"/>
      <c r="C448" s="16" t="str">
        <f t="shared" ca="1" si="12"/>
        <v/>
      </c>
      <c r="D448" s="8" t="str">
        <f t="shared" ca="1" si="13"/>
        <v/>
      </c>
      <c r="E448" s="9" t="str">
        <f ca="1">IFERROR(YEAR(Tableau11[Date])&amp;"/"&amp;TEXT(Tableau11[Date],"mmmm"),"")</f>
        <v/>
      </c>
      <c r="F448" s="35"/>
    </row>
    <row r="449" spans="1:6" x14ac:dyDescent="0.35">
      <c r="A449" s="7" t="str">
        <f>IFERROR(IF(Tableau11[[#This Row],[N° employer]]="","",A448+1),"")</f>
        <v/>
      </c>
      <c r="B449" s="30"/>
      <c r="C449" s="16" t="str">
        <f t="shared" ca="1" si="12"/>
        <v/>
      </c>
      <c r="D449" s="8" t="str">
        <f t="shared" ca="1" si="13"/>
        <v/>
      </c>
      <c r="E449" s="9" t="str">
        <f ca="1">IFERROR(YEAR(Tableau11[Date])&amp;"/"&amp;TEXT(Tableau11[Date],"mmmm"),"")</f>
        <v/>
      </c>
      <c r="F449" s="35"/>
    </row>
    <row r="450" spans="1:6" x14ac:dyDescent="0.35">
      <c r="A450" s="7" t="str">
        <f>IFERROR(IF(Tableau11[[#This Row],[N° employer]]="","",A449+1),"")</f>
        <v/>
      </c>
      <c r="B450" s="30"/>
      <c r="C450" s="16" t="str">
        <f t="shared" ref="C450:C513" ca="1" si="14">IFERROR(IF(OFFSET($B450,-1,0)=$B450,OFFSET(C450,-1,0),INDEX(config_Colonne_Nom,MATCH($B450,config_Colonne_N_,0))),"")</f>
        <v/>
      </c>
      <c r="D450" s="8" t="str">
        <f t="shared" ref="D450:D513" ca="1" si="15">IF(F450="","",IF(D450&lt;"",D450,NOW()))</f>
        <v/>
      </c>
      <c r="E450" s="9" t="str">
        <f ca="1">IFERROR(YEAR(Tableau11[Date])&amp;"/"&amp;TEXT(Tableau11[Date],"mmmm"),"")</f>
        <v/>
      </c>
      <c r="F450" s="35"/>
    </row>
    <row r="451" spans="1:6" x14ac:dyDescent="0.35">
      <c r="A451" s="7" t="str">
        <f>IFERROR(IF(Tableau11[[#This Row],[N° employer]]="","",A450+1),"")</f>
        <v/>
      </c>
      <c r="B451" s="30"/>
      <c r="C451" s="16" t="str">
        <f t="shared" ca="1" si="14"/>
        <v/>
      </c>
      <c r="D451" s="8" t="str">
        <f t="shared" ca="1" si="15"/>
        <v/>
      </c>
      <c r="E451" s="9" t="str">
        <f ca="1">IFERROR(YEAR(Tableau11[Date])&amp;"/"&amp;TEXT(Tableau11[Date],"mmmm"),"")</f>
        <v/>
      </c>
      <c r="F451" s="35"/>
    </row>
    <row r="452" spans="1:6" x14ac:dyDescent="0.35">
      <c r="A452" s="7" t="str">
        <f>IFERROR(IF(Tableau11[[#This Row],[N° employer]]="","",A451+1),"")</f>
        <v/>
      </c>
      <c r="B452" s="30"/>
      <c r="C452" s="16" t="str">
        <f t="shared" ca="1" si="14"/>
        <v/>
      </c>
      <c r="D452" s="8" t="str">
        <f t="shared" ca="1" si="15"/>
        <v/>
      </c>
      <c r="E452" s="9" t="str">
        <f ca="1">IFERROR(YEAR(Tableau11[Date])&amp;"/"&amp;TEXT(Tableau11[Date],"mmmm"),"")</f>
        <v/>
      </c>
      <c r="F452" s="35"/>
    </row>
    <row r="453" spans="1:6" x14ac:dyDescent="0.35">
      <c r="A453" s="7" t="str">
        <f>IFERROR(IF(Tableau11[[#This Row],[N° employer]]="","",A452+1),"")</f>
        <v/>
      </c>
      <c r="B453" s="30"/>
      <c r="C453" s="16" t="str">
        <f t="shared" ca="1" si="14"/>
        <v/>
      </c>
      <c r="D453" s="8" t="str">
        <f t="shared" ca="1" si="15"/>
        <v/>
      </c>
      <c r="E453" s="9" t="str">
        <f ca="1">IFERROR(YEAR(Tableau11[Date])&amp;"/"&amp;TEXT(Tableau11[Date],"mmmm"),"")</f>
        <v/>
      </c>
      <c r="F453" s="35"/>
    </row>
    <row r="454" spans="1:6" x14ac:dyDescent="0.35">
      <c r="A454" s="7" t="str">
        <f>IFERROR(IF(Tableau11[[#This Row],[N° employer]]="","",A453+1),"")</f>
        <v/>
      </c>
      <c r="B454" s="30"/>
      <c r="C454" s="16" t="str">
        <f t="shared" ca="1" si="14"/>
        <v/>
      </c>
      <c r="D454" s="8" t="str">
        <f t="shared" ca="1" si="15"/>
        <v/>
      </c>
      <c r="E454" s="9" t="str">
        <f ca="1">IFERROR(YEAR(Tableau11[Date])&amp;"/"&amp;TEXT(Tableau11[Date],"mmmm"),"")</f>
        <v/>
      </c>
      <c r="F454" s="35"/>
    </row>
    <row r="455" spans="1:6" x14ac:dyDescent="0.35">
      <c r="A455" s="7" t="str">
        <f>IFERROR(IF(Tableau11[[#This Row],[N° employer]]="","",A454+1),"")</f>
        <v/>
      </c>
      <c r="B455" s="30"/>
      <c r="C455" s="16" t="str">
        <f t="shared" ca="1" si="14"/>
        <v/>
      </c>
      <c r="D455" s="8" t="str">
        <f t="shared" ca="1" si="15"/>
        <v/>
      </c>
      <c r="E455" s="9" t="str">
        <f ca="1">IFERROR(YEAR(Tableau11[Date])&amp;"/"&amp;TEXT(Tableau11[Date],"mmmm"),"")</f>
        <v/>
      </c>
      <c r="F455" s="35"/>
    </row>
    <row r="456" spans="1:6" x14ac:dyDescent="0.35">
      <c r="A456" s="7" t="str">
        <f>IFERROR(IF(Tableau11[[#This Row],[N° employer]]="","",A455+1),"")</f>
        <v/>
      </c>
      <c r="B456" s="30"/>
      <c r="C456" s="16" t="str">
        <f t="shared" ca="1" si="14"/>
        <v/>
      </c>
      <c r="D456" s="8" t="str">
        <f t="shared" ca="1" si="15"/>
        <v/>
      </c>
      <c r="E456" s="9" t="str">
        <f ca="1">IFERROR(YEAR(Tableau11[Date])&amp;"/"&amp;TEXT(Tableau11[Date],"mmmm"),"")</f>
        <v/>
      </c>
      <c r="F456" s="35"/>
    </row>
    <row r="457" spans="1:6" x14ac:dyDescent="0.35">
      <c r="A457" s="7" t="str">
        <f>IFERROR(IF(Tableau11[[#This Row],[N° employer]]="","",A456+1),"")</f>
        <v/>
      </c>
      <c r="B457" s="30"/>
      <c r="C457" s="16" t="str">
        <f t="shared" ca="1" si="14"/>
        <v/>
      </c>
      <c r="D457" s="8" t="str">
        <f t="shared" ca="1" si="15"/>
        <v/>
      </c>
      <c r="E457" s="9" t="str">
        <f ca="1">IFERROR(YEAR(Tableau11[Date])&amp;"/"&amp;TEXT(Tableau11[Date],"mmmm"),"")</f>
        <v/>
      </c>
      <c r="F457" s="35"/>
    </row>
    <row r="458" spans="1:6" x14ac:dyDescent="0.35">
      <c r="A458" s="7" t="str">
        <f>IFERROR(IF(Tableau11[[#This Row],[N° employer]]="","",A457+1),"")</f>
        <v/>
      </c>
      <c r="B458" s="30"/>
      <c r="C458" s="16" t="str">
        <f t="shared" ca="1" si="14"/>
        <v/>
      </c>
      <c r="D458" s="8" t="str">
        <f t="shared" ca="1" si="15"/>
        <v/>
      </c>
      <c r="E458" s="9" t="str">
        <f ca="1">IFERROR(YEAR(Tableau11[Date])&amp;"/"&amp;TEXT(Tableau11[Date],"mmmm"),"")</f>
        <v/>
      </c>
      <c r="F458" s="35"/>
    </row>
    <row r="459" spans="1:6" x14ac:dyDescent="0.35">
      <c r="A459" s="7" t="str">
        <f>IFERROR(IF(Tableau11[[#This Row],[N° employer]]="","",A458+1),"")</f>
        <v/>
      </c>
      <c r="B459" s="30"/>
      <c r="C459" s="16" t="str">
        <f t="shared" ca="1" si="14"/>
        <v/>
      </c>
      <c r="D459" s="8" t="str">
        <f t="shared" ca="1" si="15"/>
        <v/>
      </c>
      <c r="E459" s="9" t="str">
        <f ca="1">IFERROR(YEAR(Tableau11[Date])&amp;"/"&amp;TEXT(Tableau11[Date],"mmmm"),"")</f>
        <v/>
      </c>
      <c r="F459" s="35"/>
    </row>
    <row r="460" spans="1:6" x14ac:dyDescent="0.35">
      <c r="A460" s="7" t="str">
        <f>IFERROR(IF(Tableau11[[#This Row],[N° employer]]="","",A459+1),"")</f>
        <v/>
      </c>
      <c r="B460" s="30"/>
      <c r="C460" s="16" t="str">
        <f t="shared" ca="1" si="14"/>
        <v/>
      </c>
      <c r="D460" s="8" t="str">
        <f t="shared" ca="1" si="15"/>
        <v/>
      </c>
      <c r="E460" s="9" t="str">
        <f ca="1">IFERROR(YEAR(Tableau11[Date])&amp;"/"&amp;TEXT(Tableau11[Date],"mmmm"),"")</f>
        <v/>
      </c>
      <c r="F460" s="35"/>
    </row>
    <row r="461" spans="1:6" x14ac:dyDescent="0.35">
      <c r="A461" s="7" t="str">
        <f>IFERROR(IF(Tableau11[[#This Row],[N° employer]]="","",A460+1),"")</f>
        <v/>
      </c>
      <c r="B461" s="30"/>
      <c r="C461" s="16" t="str">
        <f t="shared" ca="1" si="14"/>
        <v/>
      </c>
      <c r="D461" s="8" t="str">
        <f t="shared" ca="1" si="15"/>
        <v/>
      </c>
      <c r="E461" s="9" t="str">
        <f ca="1">IFERROR(YEAR(Tableau11[Date])&amp;"/"&amp;TEXT(Tableau11[Date],"mmmm"),"")</f>
        <v/>
      </c>
      <c r="F461" s="35"/>
    </row>
    <row r="462" spans="1:6" x14ac:dyDescent="0.35">
      <c r="A462" s="7" t="str">
        <f>IFERROR(IF(Tableau11[[#This Row],[N° employer]]="","",A461+1),"")</f>
        <v/>
      </c>
      <c r="B462" s="30"/>
      <c r="C462" s="16" t="str">
        <f t="shared" ca="1" si="14"/>
        <v/>
      </c>
      <c r="D462" s="8" t="str">
        <f t="shared" ca="1" si="15"/>
        <v/>
      </c>
      <c r="E462" s="9" t="str">
        <f ca="1">IFERROR(YEAR(Tableau11[Date])&amp;"/"&amp;TEXT(Tableau11[Date],"mmmm"),"")</f>
        <v/>
      </c>
      <c r="F462" s="35"/>
    </row>
    <row r="463" spans="1:6" x14ac:dyDescent="0.35">
      <c r="A463" s="7" t="str">
        <f>IFERROR(IF(Tableau11[[#This Row],[N° employer]]="","",A462+1),"")</f>
        <v/>
      </c>
      <c r="B463" s="30"/>
      <c r="C463" s="16" t="str">
        <f t="shared" ca="1" si="14"/>
        <v/>
      </c>
      <c r="D463" s="8" t="str">
        <f t="shared" ca="1" si="15"/>
        <v/>
      </c>
      <c r="E463" s="9" t="str">
        <f ca="1">IFERROR(YEAR(Tableau11[Date])&amp;"/"&amp;TEXT(Tableau11[Date],"mmmm"),"")</f>
        <v/>
      </c>
      <c r="F463" s="35"/>
    </row>
    <row r="464" spans="1:6" x14ac:dyDescent="0.35">
      <c r="A464" s="7" t="str">
        <f>IFERROR(IF(Tableau11[[#This Row],[N° employer]]="","",A463+1),"")</f>
        <v/>
      </c>
      <c r="B464" s="30"/>
      <c r="C464" s="16" t="str">
        <f t="shared" ca="1" si="14"/>
        <v/>
      </c>
      <c r="D464" s="8" t="str">
        <f t="shared" ca="1" si="15"/>
        <v/>
      </c>
      <c r="E464" s="9" t="str">
        <f ca="1">IFERROR(YEAR(Tableau11[Date])&amp;"/"&amp;TEXT(Tableau11[Date],"mmmm"),"")</f>
        <v/>
      </c>
      <c r="F464" s="35"/>
    </row>
    <row r="465" spans="1:6" x14ac:dyDescent="0.35">
      <c r="A465" s="7" t="str">
        <f>IFERROR(IF(Tableau11[[#This Row],[N° employer]]="","",A464+1),"")</f>
        <v/>
      </c>
      <c r="B465" s="30"/>
      <c r="C465" s="16" t="str">
        <f t="shared" ca="1" si="14"/>
        <v/>
      </c>
      <c r="D465" s="8" t="str">
        <f t="shared" ca="1" si="15"/>
        <v/>
      </c>
      <c r="E465" s="9" t="str">
        <f ca="1">IFERROR(YEAR(Tableau11[Date])&amp;"/"&amp;TEXT(Tableau11[Date],"mmmm"),"")</f>
        <v/>
      </c>
      <c r="F465" s="35"/>
    </row>
    <row r="466" spans="1:6" x14ac:dyDescent="0.35">
      <c r="A466" s="7" t="str">
        <f>IFERROR(IF(Tableau11[[#This Row],[N° employer]]="","",A465+1),"")</f>
        <v/>
      </c>
      <c r="B466" s="30"/>
      <c r="C466" s="16" t="str">
        <f t="shared" ca="1" si="14"/>
        <v/>
      </c>
      <c r="D466" s="8" t="str">
        <f t="shared" ca="1" si="15"/>
        <v/>
      </c>
      <c r="E466" s="9" t="str">
        <f ca="1">IFERROR(YEAR(Tableau11[Date])&amp;"/"&amp;TEXT(Tableau11[Date],"mmmm"),"")</f>
        <v/>
      </c>
      <c r="F466" s="35"/>
    </row>
    <row r="467" spans="1:6" x14ac:dyDescent="0.35">
      <c r="A467" s="7" t="str">
        <f>IFERROR(IF(Tableau11[[#This Row],[N° employer]]="","",A466+1),"")</f>
        <v/>
      </c>
      <c r="B467" s="30"/>
      <c r="C467" s="16" t="str">
        <f t="shared" ca="1" si="14"/>
        <v/>
      </c>
      <c r="D467" s="8" t="str">
        <f t="shared" ca="1" si="15"/>
        <v/>
      </c>
      <c r="E467" s="9" t="str">
        <f ca="1">IFERROR(YEAR(Tableau11[Date])&amp;"/"&amp;TEXT(Tableau11[Date],"mmmm"),"")</f>
        <v/>
      </c>
      <c r="F467" s="35"/>
    </row>
    <row r="468" spans="1:6" x14ac:dyDescent="0.35">
      <c r="A468" s="7" t="str">
        <f>IFERROR(IF(Tableau11[[#This Row],[N° employer]]="","",A467+1),"")</f>
        <v/>
      </c>
      <c r="B468" s="30"/>
      <c r="C468" s="16" t="str">
        <f t="shared" ca="1" si="14"/>
        <v/>
      </c>
      <c r="D468" s="8" t="str">
        <f t="shared" ca="1" si="15"/>
        <v/>
      </c>
      <c r="E468" s="9" t="str">
        <f ca="1">IFERROR(YEAR(Tableau11[Date])&amp;"/"&amp;TEXT(Tableau11[Date],"mmmm"),"")</f>
        <v/>
      </c>
      <c r="F468" s="35"/>
    </row>
    <row r="469" spans="1:6" x14ac:dyDescent="0.35">
      <c r="A469" s="7" t="str">
        <f>IFERROR(IF(Tableau11[[#This Row],[N° employer]]="","",A468+1),"")</f>
        <v/>
      </c>
      <c r="B469" s="30"/>
      <c r="C469" s="16" t="str">
        <f t="shared" ca="1" si="14"/>
        <v/>
      </c>
      <c r="D469" s="8" t="str">
        <f t="shared" ca="1" si="15"/>
        <v/>
      </c>
      <c r="E469" s="9" t="str">
        <f ca="1">IFERROR(YEAR(Tableau11[Date])&amp;"/"&amp;TEXT(Tableau11[Date],"mmmm"),"")</f>
        <v/>
      </c>
      <c r="F469" s="35"/>
    </row>
    <row r="470" spans="1:6" x14ac:dyDescent="0.35">
      <c r="A470" s="7" t="str">
        <f>IFERROR(IF(Tableau11[[#This Row],[N° employer]]="","",A469+1),"")</f>
        <v/>
      </c>
      <c r="B470" s="30"/>
      <c r="C470" s="16" t="str">
        <f t="shared" ca="1" si="14"/>
        <v/>
      </c>
      <c r="D470" s="8" t="str">
        <f t="shared" ca="1" si="15"/>
        <v/>
      </c>
      <c r="E470" s="9" t="str">
        <f ca="1">IFERROR(YEAR(Tableau11[Date])&amp;"/"&amp;TEXT(Tableau11[Date],"mmmm"),"")</f>
        <v/>
      </c>
      <c r="F470" s="35"/>
    </row>
    <row r="471" spans="1:6" x14ac:dyDescent="0.35">
      <c r="A471" s="7" t="str">
        <f>IFERROR(IF(Tableau11[[#This Row],[N° employer]]="","",A470+1),"")</f>
        <v/>
      </c>
      <c r="B471" s="30"/>
      <c r="C471" s="16" t="str">
        <f t="shared" ca="1" si="14"/>
        <v/>
      </c>
      <c r="D471" s="8" t="str">
        <f t="shared" ca="1" si="15"/>
        <v/>
      </c>
      <c r="E471" s="9" t="str">
        <f ca="1">IFERROR(YEAR(Tableau11[Date])&amp;"/"&amp;TEXT(Tableau11[Date],"mmmm"),"")</f>
        <v/>
      </c>
      <c r="F471" s="35"/>
    </row>
    <row r="472" spans="1:6" x14ac:dyDescent="0.35">
      <c r="A472" s="7" t="str">
        <f>IFERROR(IF(Tableau11[[#This Row],[N° employer]]="","",A471+1),"")</f>
        <v/>
      </c>
      <c r="B472" s="30"/>
      <c r="C472" s="16" t="str">
        <f t="shared" ca="1" si="14"/>
        <v/>
      </c>
      <c r="D472" s="8" t="str">
        <f t="shared" ca="1" si="15"/>
        <v/>
      </c>
      <c r="E472" s="9" t="str">
        <f ca="1">IFERROR(YEAR(Tableau11[Date])&amp;"/"&amp;TEXT(Tableau11[Date],"mmmm"),"")</f>
        <v/>
      </c>
      <c r="F472" s="35"/>
    </row>
    <row r="473" spans="1:6" x14ac:dyDescent="0.35">
      <c r="A473" s="7" t="str">
        <f>IFERROR(IF(Tableau11[[#This Row],[N° employer]]="","",A472+1),"")</f>
        <v/>
      </c>
      <c r="B473" s="30"/>
      <c r="C473" s="16" t="str">
        <f t="shared" ca="1" si="14"/>
        <v/>
      </c>
      <c r="D473" s="8" t="str">
        <f t="shared" ca="1" si="15"/>
        <v/>
      </c>
      <c r="E473" s="9" t="str">
        <f ca="1">IFERROR(YEAR(Tableau11[Date])&amp;"/"&amp;TEXT(Tableau11[Date],"mmmm"),"")</f>
        <v/>
      </c>
      <c r="F473" s="35"/>
    </row>
    <row r="474" spans="1:6" x14ac:dyDescent="0.35">
      <c r="A474" s="7" t="str">
        <f>IFERROR(IF(Tableau11[[#This Row],[N° employer]]="","",A473+1),"")</f>
        <v/>
      </c>
      <c r="B474" s="30"/>
      <c r="C474" s="16" t="str">
        <f t="shared" ca="1" si="14"/>
        <v/>
      </c>
      <c r="D474" s="8" t="str">
        <f t="shared" ca="1" si="15"/>
        <v/>
      </c>
      <c r="E474" s="9" t="str">
        <f ca="1">IFERROR(YEAR(Tableau11[Date])&amp;"/"&amp;TEXT(Tableau11[Date],"mmmm"),"")</f>
        <v/>
      </c>
      <c r="F474" s="35"/>
    </row>
    <row r="475" spans="1:6" x14ac:dyDescent="0.35">
      <c r="A475" s="7" t="str">
        <f>IFERROR(IF(Tableau11[[#This Row],[N° employer]]="","",A474+1),"")</f>
        <v/>
      </c>
      <c r="B475" s="30"/>
      <c r="C475" s="16" t="str">
        <f t="shared" ca="1" si="14"/>
        <v/>
      </c>
      <c r="D475" s="8" t="str">
        <f t="shared" ca="1" si="15"/>
        <v/>
      </c>
      <c r="E475" s="9" t="str">
        <f ca="1">IFERROR(YEAR(Tableau11[Date])&amp;"/"&amp;TEXT(Tableau11[Date],"mmmm"),"")</f>
        <v/>
      </c>
      <c r="F475" s="35"/>
    </row>
    <row r="476" spans="1:6" x14ac:dyDescent="0.35">
      <c r="A476" s="7" t="str">
        <f>IFERROR(IF(Tableau11[[#This Row],[N° employer]]="","",A475+1),"")</f>
        <v/>
      </c>
      <c r="B476" s="30"/>
      <c r="C476" s="16" t="str">
        <f t="shared" ca="1" si="14"/>
        <v/>
      </c>
      <c r="D476" s="8" t="str">
        <f t="shared" ca="1" si="15"/>
        <v/>
      </c>
      <c r="E476" s="9" t="str">
        <f ca="1">IFERROR(YEAR(Tableau11[Date])&amp;"/"&amp;TEXT(Tableau11[Date],"mmmm"),"")</f>
        <v/>
      </c>
      <c r="F476" s="35"/>
    </row>
    <row r="477" spans="1:6" x14ac:dyDescent="0.35">
      <c r="A477" s="7" t="str">
        <f>IFERROR(IF(Tableau11[[#This Row],[N° employer]]="","",A476+1),"")</f>
        <v/>
      </c>
      <c r="B477" s="30"/>
      <c r="C477" s="16" t="str">
        <f t="shared" ca="1" si="14"/>
        <v/>
      </c>
      <c r="D477" s="8" t="str">
        <f t="shared" ca="1" si="15"/>
        <v/>
      </c>
      <c r="E477" s="9" t="str">
        <f ca="1">IFERROR(YEAR(Tableau11[Date])&amp;"/"&amp;TEXT(Tableau11[Date],"mmmm"),"")</f>
        <v/>
      </c>
      <c r="F477" s="35"/>
    </row>
    <row r="478" spans="1:6" x14ac:dyDescent="0.35">
      <c r="A478" s="7" t="str">
        <f>IFERROR(IF(Tableau11[[#This Row],[N° employer]]="","",A477+1),"")</f>
        <v/>
      </c>
      <c r="B478" s="30"/>
      <c r="C478" s="16" t="str">
        <f t="shared" ca="1" si="14"/>
        <v/>
      </c>
      <c r="D478" s="8" t="str">
        <f t="shared" ca="1" si="15"/>
        <v/>
      </c>
      <c r="E478" s="9" t="str">
        <f ca="1">IFERROR(YEAR(Tableau11[Date])&amp;"/"&amp;TEXT(Tableau11[Date],"mmmm"),"")</f>
        <v/>
      </c>
      <c r="F478" s="35"/>
    </row>
    <row r="479" spans="1:6" x14ac:dyDescent="0.35">
      <c r="A479" s="7" t="str">
        <f>IFERROR(IF(Tableau11[[#This Row],[N° employer]]="","",A478+1),"")</f>
        <v/>
      </c>
      <c r="B479" s="30"/>
      <c r="C479" s="16" t="str">
        <f t="shared" ca="1" si="14"/>
        <v/>
      </c>
      <c r="D479" s="8" t="str">
        <f t="shared" ca="1" si="15"/>
        <v/>
      </c>
      <c r="E479" s="9" t="str">
        <f ca="1">IFERROR(YEAR(Tableau11[Date])&amp;"/"&amp;TEXT(Tableau11[Date],"mmmm"),"")</f>
        <v/>
      </c>
      <c r="F479" s="35"/>
    </row>
    <row r="480" spans="1:6" x14ac:dyDescent="0.35">
      <c r="A480" s="7" t="str">
        <f>IFERROR(IF(Tableau11[[#This Row],[N° employer]]="","",A479+1),"")</f>
        <v/>
      </c>
      <c r="B480" s="30"/>
      <c r="C480" s="16" t="str">
        <f t="shared" ca="1" si="14"/>
        <v/>
      </c>
      <c r="D480" s="8" t="str">
        <f t="shared" ca="1" si="15"/>
        <v/>
      </c>
      <c r="E480" s="9" t="str">
        <f ca="1">IFERROR(YEAR(Tableau11[Date])&amp;"/"&amp;TEXT(Tableau11[Date],"mmmm"),"")</f>
        <v/>
      </c>
      <c r="F480" s="35"/>
    </row>
    <row r="481" spans="1:6" x14ac:dyDescent="0.35">
      <c r="A481" s="7" t="str">
        <f>IFERROR(IF(Tableau11[[#This Row],[N° employer]]="","",A480+1),"")</f>
        <v/>
      </c>
      <c r="B481" s="30"/>
      <c r="C481" s="16" t="str">
        <f t="shared" ca="1" si="14"/>
        <v/>
      </c>
      <c r="D481" s="8" t="str">
        <f t="shared" ca="1" si="15"/>
        <v/>
      </c>
      <c r="E481" s="9" t="str">
        <f ca="1">IFERROR(YEAR(Tableau11[Date])&amp;"/"&amp;TEXT(Tableau11[Date],"mmmm"),"")</f>
        <v/>
      </c>
      <c r="F481" s="35"/>
    </row>
    <row r="482" spans="1:6" x14ac:dyDescent="0.35">
      <c r="A482" s="7" t="str">
        <f>IFERROR(IF(Tableau11[[#This Row],[N° employer]]="","",A481+1),"")</f>
        <v/>
      </c>
      <c r="B482" s="30"/>
      <c r="C482" s="16" t="str">
        <f t="shared" ca="1" si="14"/>
        <v/>
      </c>
      <c r="D482" s="8" t="str">
        <f t="shared" ca="1" si="15"/>
        <v/>
      </c>
      <c r="E482" s="9" t="str">
        <f ca="1">IFERROR(YEAR(Tableau11[Date])&amp;"/"&amp;TEXT(Tableau11[Date],"mmmm"),"")</f>
        <v/>
      </c>
      <c r="F482" s="35"/>
    </row>
    <row r="483" spans="1:6" x14ac:dyDescent="0.35">
      <c r="A483" s="7" t="str">
        <f>IFERROR(IF(Tableau11[[#This Row],[N° employer]]="","",A482+1),"")</f>
        <v/>
      </c>
      <c r="B483" s="30"/>
      <c r="C483" s="16" t="str">
        <f t="shared" ca="1" si="14"/>
        <v/>
      </c>
      <c r="D483" s="8" t="str">
        <f t="shared" ca="1" si="15"/>
        <v/>
      </c>
      <c r="E483" s="9" t="str">
        <f ca="1">IFERROR(YEAR(Tableau11[Date])&amp;"/"&amp;TEXT(Tableau11[Date],"mmmm"),"")</f>
        <v/>
      </c>
      <c r="F483" s="35"/>
    </row>
    <row r="484" spans="1:6" x14ac:dyDescent="0.35">
      <c r="A484" s="7" t="str">
        <f>IFERROR(IF(Tableau11[[#This Row],[N° employer]]="","",A483+1),"")</f>
        <v/>
      </c>
      <c r="B484" s="30"/>
      <c r="C484" s="16" t="str">
        <f t="shared" ca="1" si="14"/>
        <v/>
      </c>
      <c r="D484" s="8" t="str">
        <f t="shared" ca="1" si="15"/>
        <v/>
      </c>
      <c r="E484" s="9" t="str">
        <f ca="1">IFERROR(YEAR(Tableau11[Date])&amp;"/"&amp;TEXT(Tableau11[Date],"mmmm"),"")</f>
        <v/>
      </c>
      <c r="F484" s="35"/>
    </row>
    <row r="485" spans="1:6" x14ac:dyDescent="0.35">
      <c r="A485" s="7" t="str">
        <f>IFERROR(IF(Tableau11[[#This Row],[N° employer]]="","",A484+1),"")</f>
        <v/>
      </c>
      <c r="B485" s="30"/>
      <c r="C485" s="16" t="str">
        <f t="shared" ca="1" si="14"/>
        <v/>
      </c>
      <c r="D485" s="8" t="str">
        <f t="shared" ca="1" si="15"/>
        <v/>
      </c>
      <c r="E485" s="9" t="str">
        <f ca="1">IFERROR(YEAR(Tableau11[Date])&amp;"/"&amp;TEXT(Tableau11[Date],"mmmm"),"")</f>
        <v/>
      </c>
      <c r="F485" s="35"/>
    </row>
    <row r="486" spans="1:6" x14ac:dyDescent="0.35">
      <c r="A486" s="7" t="str">
        <f>IFERROR(IF(Tableau11[[#This Row],[N° employer]]="","",A485+1),"")</f>
        <v/>
      </c>
      <c r="B486" s="30"/>
      <c r="C486" s="16" t="str">
        <f t="shared" ca="1" si="14"/>
        <v/>
      </c>
      <c r="D486" s="8" t="str">
        <f t="shared" ca="1" si="15"/>
        <v/>
      </c>
      <c r="E486" s="9" t="str">
        <f ca="1">IFERROR(YEAR(Tableau11[Date])&amp;"/"&amp;TEXT(Tableau11[Date],"mmmm"),"")</f>
        <v/>
      </c>
      <c r="F486" s="35"/>
    </row>
    <row r="487" spans="1:6" x14ac:dyDescent="0.35">
      <c r="A487" s="7" t="str">
        <f>IFERROR(IF(Tableau11[[#This Row],[N° employer]]="","",A486+1),"")</f>
        <v/>
      </c>
      <c r="B487" s="30"/>
      <c r="C487" s="16" t="str">
        <f t="shared" ca="1" si="14"/>
        <v/>
      </c>
      <c r="D487" s="8" t="str">
        <f t="shared" ca="1" si="15"/>
        <v/>
      </c>
      <c r="E487" s="9" t="str">
        <f ca="1">IFERROR(YEAR(Tableau11[Date])&amp;"/"&amp;TEXT(Tableau11[Date],"mmmm"),"")</f>
        <v/>
      </c>
      <c r="F487" s="35"/>
    </row>
    <row r="488" spans="1:6" x14ac:dyDescent="0.35">
      <c r="A488" s="7" t="str">
        <f>IFERROR(IF(Tableau11[[#This Row],[N° employer]]="","",A487+1),"")</f>
        <v/>
      </c>
      <c r="B488" s="30"/>
      <c r="C488" s="16" t="str">
        <f t="shared" ca="1" si="14"/>
        <v/>
      </c>
      <c r="D488" s="8" t="str">
        <f t="shared" ca="1" si="15"/>
        <v/>
      </c>
      <c r="E488" s="9" t="str">
        <f ca="1">IFERROR(YEAR(Tableau11[Date])&amp;"/"&amp;TEXT(Tableau11[Date],"mmmm"),"")</f>
        <v/>
      </c>
      <c r="F488" s="35"/>
    </row>
    <row r="489" spans="1:6" x14ac:dyDescent="0.35">
      <c r="A489" s="7" t="str">
        <f>IFERROR(IF(Tableau11[[#This Row],[N° employer]]="","",A488+1),"")</f>
        <v/>
      </c>
      <c r="B489" s="30"/>
      <c r="C489" s="16" t="str">
        <f t="shared" ca="1" si="14"/>
        <v/>
      </c>
      <c r="D489" s="8" t="str">
        <f t="shared" ca="1" si="15"/>
        <v/>
      </c>
      <c r="E489" s="9" t="str">
        <f ca="1">IFERROR(YEAR(Tableau11[Date])&amp;"/"&amp;TEXT(Tableau11[Date],"mmmm"),"")</f>
        <v/>
      </c>
      <c r="F489" s="35"/>
    </row>
    <row r="490" spans="1:6" x14ac:dyDescent="0.35">
      <c r="A490" s="7" t="str">
        <f>IFERROR(IF(Tableau11[[#This Row],[N° employer]]="","",A489+1),"")</f>
        <v/>
      </c>
      <c r="B490" s="30"/>
      <c r="C490" s="16" t="str">
        <f t="shared" ca="1" si="14"/>
        <v/>
      </c>
      <c r="D490" s="8" t="str">
        <f t="shared" ca="1" si="15"/>
        <v/>
      </c>
      <c r="E490" s="9" t="str">
        <f ca="1">IFERROR(YEAR(Tableau11[Date])&amp;"/"&amp;TEXT(Tableau11[Date],"mmmm"),"")</f>
        <v/>
      </c>
      <c r="F490" s="35"/>
    </row>
    <row r="491" spans="1:6" x14ac:dyDescent="0.35">
      <c r="A491" s="7" t="str">
        <f>IFERROR(IF(Tableau11[[#This Row],[N° employer]]="","",A490+1),"")</f>
        <v/>
      </c>
      <c r="B491" s="30"/>
      <c r="C491" s="16" t="str">
        <f t="shared" ca="1" si="14"/>
        <v/>
      </c>
      <c r="D491" s="8" t="str">
        <f t="shared" ca="1" si="15"/>
        <v/>
      </c>
      <c r="E491" s="9" t="str">
        <f ca="1">IFERROR(YEAR(Tableau11[Date])&amp;"/"&amp;TEXT(Tableau11[Date],"mmmm"),"")</f>
        <v/>
      </c>
      <c r="F491" s="35"/>
    </row>
    <row r="492" spans="1:6" x14ac:dyDescent="0.35">
      <c r="A492" s="7" t="str">
        <f>IFERROR(IF(Tableau11[[#This Row],[N° employer]]="","",A491+1),"")</f>
        <v/>
      </c>
      <c r="B492" s="30"/>
      <c r="C492" s="16" t="str">
        <f t="shared" ca="1" si="14"/>
        <v/>
      </c>
      <c r="D492" s="8" t="str">
        <f t="shared" ca="1" si="15"/>
        <v/>
      </c>
      <c r="E492" s="9" t="str">
        <f ca="1">IFERROR(YEAR(Tableau11[Date])&amp;"/"&amp;TEXT(Tableau11[Date],"mmmm"),"")</f>
        <v/>
      </c>
      <c r="F492" s="35"/>
    </row>
    <row r="493" spans="1:6" x14ac:dyDescent="0.35">
      <c r="A493" s="7" t="str">
        <f>IFERROR(IF(Tableau11[[#This Row],[N° employer]]="","",A492+1),"")</f>
        <v/>
      </c>
      <c r="B493" s="30"/>
      <c r="C493" s="16" t="str">
        <f t="shared" ca="1" si="14"/>
        <v/>
      </c>
      <c r="D493" s="8" t="str">
        <f t="shared" ca="1" si="15"/>
        <v/>
      </c>
      <c r="E493" s="9" t="str">
        <f ca="1">IFERROR(YEAR(Tableau11[Date])&amp;"/"&amp;TEXT(Tableau11[Date],"mmmm"),"")</f>
        <v/>
      </c>
      <c r="F493" s="35"/>
    </row>
    <row r="494" spans="1:6" x14ac:dyDescent="0.35">
      <c r="A494" s="7" t="str">
        <f>IFERROR(IF(Tableau11[[#This Row],[N° employer]]="","",A493+1),"")</f>
        <v/>
      </c>
      <c r="B494" s="30"/>
      <c r="C494" s="16" t="str">
        <f t="shared" ca="1" si="14"/>
        <v/>
      </c>
      <c r="D494" s="8" t="str">
        <f t="shared" ca="1" si="15"/>
        <v/>
      </c>
      <c r="E494" s="9" t="str">
        <f ca="1">IFERROR(YEAR(Tableau11[Date])&amp;"/"&amp;TEXT(Tableau11[Date],"mmmm"),"")</f>
        <v/>
      </c>
      <c r="F494" s="35"/>
    </row>
    <row r="495" spans="1:6" x14ac:dyDescent="0.35">
      <c r="A495" s="7" t="str">
        <f>IFERROR(IF(Tableau11[[#This Row],[N° employer]]="","",A494+1),"")</f>
        <v/>
      </c>
      <c r="B495" s="30"/>
      <c r="C495" s="16" t="str">
        <f t="shared" ca="1" si="14"/>
        <v/>
      </c>
      <c r="D495" s="8" t="str">
        <f t="shared" ca="1" si="15"/>
        <v/>
      </c>
      <c r="E495" s="9" t="str">
        <f ca="1">IFERROR(YEAR(Tableau11[Date])&amp;"/"&amp;TEXT(Tableau11[Date],"mmmm"),"")</f>
        <v/>
      </c>
      <c r="F495" s="35"/>
    </row>
    <row r="496" spans="1:6" x14ac:dyDescent="0.35">
      <c r="A496" s="7" t="str">
        <f>IFERROR(IF(Tableau11[[#This Row],[N° employer]]="","",A495+1),"")</f>
        <v/>
      </c>
      <c r="B496" s="30"/>
      <c r="C496" s="16" t="str">
        <f t="shared" ca="1" si="14"/>
        <v/>
      </c>
      <c r="D496" s="8" t="str">
        <f t="shared" ca="1" si="15"/>
        <v/>
      </c>
      <c r="E496" s="9" t="str">
        <f ca="1">IFERROR(YEAR(Tableau11[Date])&amp;"/"&amp;TEXT(Tableau11[Date],"mmmm"),"")</f>
        <v/>
      </c>
      <c r="F496" s="35"/>
    </row>
    <row r="497" spans="1:6" x14ac:dyDescent="0.35">
      <c r="A497" s="7" t="str">
        <f>IFERROR(IF(Tableau11[[#This Row],[N° employer]]="","",A496+1),"")</f>
        <v/>
      </c>
      <c r="B497" s="30"/>
      <c r="C497" s="16" t="str">
        <f t="shared" ca="1" si="14"/>
        <v/>
      </c>
      <c r="D497" s="8" t="str">
        <f t="shared" ca="1" si="15"/>
        <v/>
      </c>
      <c r="E497" s="9" t="str">
        <f ca="1">IFERROR(YEAR(Tableau11[Date])&amp;"/"&amp;TEXT(Tableau11[Date],"mmmm"),"")</f>
        <v/>
      </c>
      <c r="F497" s="35"/>
    </row>
    <row r="498" spans="1:6" x14ac:dyDescent="0.35">
      <c r="A498" s="7" t="str">
        <f>IFERROR(IF(Tableau11[[#This Row],[N° employer]]="","",A497+1),"")</f>
        <v/>
      </c>
      <c r="B498" s="30"/>
      <c r="C498" s="16" t="str">
        <f t="shared" ca="1" si="14"/>
        <v/>
      </c>
      <c r="D498" s="8" t="str">
        <f t="shared" ca="1" si="15"/>
        <v/>
      </c>
      <c r="E498" s="9" t="str">
        <f ca="1">IFERROR(YEAR(Tableau11[Date])&amp;"/"&amp;TEXT(Tableau11[Date],"mmmm"),"")</f>
        <v/>
      </c>
      <c r="F498" s="35"/>
    </row>
    <row r="499" spans="1:6" x14ac:dyDescent="0.35">
      <c r="A499" s="7" t="str">
        <f>IFERROR(IF(Tableau11[[#This Row],[N° employer]]="","",A498+1),"")</f>
        <v/>
      </c>
      <c r="B499" s="30"/>
      <c r="C499" s="16" t="str">
        <f t="shared" ca="1" si="14"/>
        <v/>
      </c>
      <c r="D499" s="8" t="str">
        <f t="shared" ca="1" si="15"/>
        <v/>
      </c>
      <c r="E499" s="9" t="str">
        <f ca="1">IFERROR(YEAR(Tableau11[Date])&amp;"/"&amp;TEXT(Tableau11[Date],"mmmm"),"")</f>
        <v/>
      </c>
      <c r="F499" s="35"/>
    </row>
    <row r="500" spans="1:6" x14ac:dyDescent="0.35">
      <c r="A500" s="7" t="str">
        <f>IFERROR(IF(Tableau11[[#This Row],[N° employer]]="","",A499+1),"")</f>
        <v/>
      </c>
      <c r="B500" s="30"/>
      <c r="C500" s="16" t="str">
        <f t="shared" ca="1" si="14"/>
        <v/>
      </c>
      <c r="D500" s="8" t="str">
        <f t="shared" ca="1" si="15"/>
        <v/>
      </c>
      <c r="E500" s="9" t="str">
        <f ca="1">IFERROR(YEAR(Tableau11[Date])&amp;"/"&amp;TEXT(Tableau11[Date],"mmmm"),"")</f>
        <v/>
      </c>
      <c r="F500" s="35"/>
    </row>
    <row r="501" spans="1:6" x14ac:dyDescent="0.35">
      <c r="A501" s="7" t="str">
        <f>IFERROR(IF(Tableau11[[#This Row],[N° employer]]="","",A500+1),"")</f>
        <v/>
      </c>
      <c r="B501" s="30"/>
      <c r="C501" s="16" t="str">
        <f t="shared" ca="1" si="14"/>
        <v/>
      </c>
      <c r="D501" s="8" t="str">
        <f t="shared" ca="1" si="15"/>
        <v/>
      </c>
      <c r="E501" s="9" t="str">
        <f ca="1">IFERROR(YEAR(Tableau11[Date])&amp;"/"&amp;TEXT(Tableau11[Date],"mmmm"),"")</f>
        <v/>
      </c>
      <c r="F501" s="35"/>
    </row>
    <row r="502" spans="1:6" x14ac:dyDescent="0.35">
      <c r="A502" s="7" t="str">
        <f>IFERROR(IF(Tableau11[[#This Row],[N° employer]]="","",A501+1),"")</f>
        <v/>
      </c>
      <c r="B502" s="30"/>
      <c r="C502" s="16" t="str">
        <f t="shared" ca="1" si="14"/>
        <v/>
      </c>
      <c r="D502" s="8" t="str">
        <f t="shared" ca="1" si="15"/>
        <v/>
      </c>
      <c r="E502" s="9" t="str">
        <f ca="1">IFERROR(YEAR(Tableau11[Date])&amp;"/"&amp;TEXT(Tableau11[Date],"mmmm"),"")</f>
        <v/>
      </c>
      <c r="F502" s="35"/>
    </row>
    <row r="503" spans="1:6" x14ac:dyDescent="0.35">
      <c r="A503" s="7" t="str">
        <f>IFERROR(IF(Tableau11[[#This Row],[N° employer]]="","",A502+1),"")</f>
        <v/>
      </c>
      <c r="B503" s="30"/>
      <c r="C503" s="16" t="str">
        <f t="shared" ca="1" si="14"/>
        <v/>
      </c>
      <c r="D503" s="8" t="str">
        <f t="shared" ca="1" si="15"/>
        <v/>
      </c>
      <c r="E503" s="9" t="str">
        <f ca="1">IFERROR(YEAR(Tableau11[Date])&amp;"/"&amp;TEXT(Tableau11[Date],"mmmm"),"")</f>
        <v/>
      </c>
      <c r="F503" s="35"/>
    </row>
    <row r="504" spans="1:6" x14ac:dyDescent="0.35">
      <c r="A504" s="7" t="str">
        <f>IFERROR(IF(Tableau11[[#This Row],[N° employer]]="","",A503+1),"")</f>
        <v/>
      </c>
      <c r="B504" s="30"/>
      <c r="C504" s="16" t="str">
        <f t="shared" ca="1" si="14"/>
        <v/>
      </c>
      <c r="D504" s="8" t="str">
        <f t="shared" ca="1" si="15"/>
        <v/>
      </c>
      <c r="E504" s="9" t="str">
        <f ca="1">IFERROR(YEAR(Tableau11[Date])&amp;"/"&amp;TEXT(Tableau11[Date],"mmmm"),"")</f>
        <v/>
      </c>
      <c r="F504" s="35"/>
    </row>
    <row r="505" spans="1:6" x14ac:dyDescent="0.35">
      <c r="A505" s="7" t="str">
        <f>IFERROR(IF(Tableau11[[#This Row],[N° employer]]="","",A504+1),"")</f>
        <v/>
      </c>
      <c r="B505" s="30"/>
      <c r="C505" s="16" t="str">
        <f t="shared" ca="1" si="14"/>
        <v/>
      </c>
      <c r="D505" s="8" t="str">
        <f t="shared" ca="1" si="15"/>
        <v/>
      </c>
      <c r="E505" s="9" t="str">
        <f ca="1">IFERROR(YEAR(Tableau11[Date])&amp;"/"&amp;TEXT(Tableau11[Date],"mmmm"),"")</f>
        <v/>
      </c>
      <c r="F505" s="35"/>
    </row>
    <row r="506" spans="1:6" x14ac:dyDescent="0.35">
      <c r="A506" s="7" t="str">
        <f>IFERROR(IF(Tableau11[[#This Row],[N° employer]]="","",A505+1),"")</f>
        <v/>
      </c>
      <c r="B506" s="30"/>
      <c r="C506" s="16" t="str">
        <f t="shared" ca="1" si="14"/>
        <v/>
      </c>
      <c r="D506" s="8" t="str">
        <f t="shared" ca="1" si="15"/>
        <v/>
      </c>
      <c r="E506" s="9" t="str">
        <f ca="1">IFERROR(YEAR(Tableau11[Date])&amp;"/"&amp;TEXT(Tableau11[Date],"mmmm"),"")</f>
        <v/>
      </c>
      <c r="F506" s="35"/>
    </row>
    <row r="507" spans="1:6" x14ac:dyDescent="0.35">
      <c r="A507" s="7" t="str">
        <f>IFERROR(IF(Tableau11[[#This Row],[N° employer]]="","",A506+1),"")</f>
        <v/>
      </c>
      <c r="B507" s="30"/>
      <c r="C507" s="16" t="str">
        <f t="shared" ca="1" si="14"/>
        <v/>
      </c>
      <c r="D507" s="8" t="str">
        <f t="shared" ca="1" si="15"/>
        <v/>
      </c>
      <c r="E507" s="9" t="str">
        <f ca="1">IFERROR(YEAR(Tableau11[Date])&amp;"/"&amp;TEXT(Tableau11[Date],"mmmm"),"")</f>
        <v/>
      </c>
      <c r="F507" s="35"/>
    </row>
    <row r="508" spans="1:6" x14ac:dyDescent="0.35">
      <c r="A508" s="7" t="str">
        <f>IFERROR(IF(Tableau11[[#This Row],[N° employer]]="","",A507+1),"")</f>
        <v/>
      </c>
      <c r="B508" s="30"/>
      <c r="C508" s="16" t="str">
        <f t="shared" ca="1" si="14"/>
        <v/>
      </c>
      <c r="D508" s="8" t="str">
        <f t="shared" ca="1" si="15"/>
        <v/>
      </c>
      <c r="E508" s="9" t="str">
        <f ca="1">IFERROR(YEAR(Tableau11[Date])&amp;"/"&amp;TEXT(Tableau11[Date],"mmmm"),"")</f>
        <v/>
      </c>
      <c r="F508" s="35"/>
    </row>
    <row r="509" spans="1:6" x14ac:dyDescent="0.35">
      <c r="A509" s="7" t="str">
        <f>IFERROR(IF(Tableau11[[#This Row],[N° employer]]="","",A508+1),"")</f>
        <v/>
      </c>
      <c r="B509" s="30"/>
      <c r="C509" s="16" t="str">
        <f t="shared" ca="1" si="14"/>
        <v/>
      </c>
      <c r="D509" s="8" t="str">
        <f t="shared" ca="1" si="15"/>
        <v/>
      </c>
      <c r="E509" s="9" t="str">
        <f ca="1">IFERROR(YEAR(Tableau11[Date])&amp;"/"&amp;TEXT(Tableau11[Date],"mmmm"),"")</f>
        <v/>
      </c>
      <c r="F509" s="35"/>
    </row>
    <row r="510" spans="1:6" x14ac:dyDescent="0.35">
      <c r="A510" s="7" t="str">
        <f>IFERROR(IF(Tableau11[[#This Row],[N° employer]]="","",A509+1),"")</f>
        <v/>
      </c>
      <c r="B510" s="30"/>
      <c r="C510" s="16" t="str">
        <f t="shared" ca="1" si="14"/>
        <v/>
      </c>
      <c r="D510" s="8" t="str">
        <f t="shared" ca="1" si="15"/>
        <v/>
      </c>
      <c r="E510" s="9" t="str">
        <f ca="1">IFERROR(YEAR(Tableau11[Date])&amp;"/"&amp;TEXT(Tableau11[Date],"mmmm"),"")</f>
        <v/>
      </c>
      <c r="F510" s="35"/>
    </row>
    <row r="511" spans="1:6" x14ac:dyDescent="0.35">
      <c r="A511" s="7" t="str">
        <f>IFERROR(IF(Tableau11[[#This Row],[N° employer]]="","",A510+1),"")</f>
        <v/>
      </c>
      <c r="B511" s="30"/>
      <c r="C511" s="16" t="str">
        <f t="shared" ca="1" si="14"/>
        <v/>
      </c>
      <c r="D511" s="8" t="str">
        <f t="shared" ca="1" si="15"/>
        <v/>
      </c>
      <c r="E511" s="9" t="str">
        <f ca="1">IFERROR(YEAR(Tableau11[Date])&amp;"/"&amp;TEXT(Tableau11[Date],"mmmm"),"")</f>
        <v/>
      </c>
      <c r="F511" s="35"/>
    </row>
    <row r="512" spans="1:6" x14ac:dyDescent="0.35">
      <c r="A512" s="7" t="str">
        <f>IFERROR(IF(Tableau11[[#This Row],[N° employer]]="","",A511+1),"")</f>
        <v/>
      </c>
      <c r="B512" s="30"/>
      <c r="C512" s="16" t="str">
        <f t="shared" ca="1" si="14"/>
        <v/>
      </c>
      <c r="D512" s="8" t="str">
        <f t="shared" ca="1" si="15"/>
        <v/>
      </c>
      <c r="E512" s="9" t="str">
        <f ca="1">IFERROR(YEAR(Tableau11[Date])&amp;"/"&amp;TEXT(Tableau11[Date],"mmmm"),"")</f>
        <v/>
      </c>
      <c r="F512" s="35"/>
    </row>
    <row r="513" spans="1:6" x14ac:dyDescent="0.35">
      <c r="A513" s="7" t="str">
        <f>IFERROR(IF(Tableau11[[#This Row],[N° employer]]="","",A512+1),"")</f>
        <v/>
      </c>
      <c r="B513" s="30"/>
      <c r="C513" s="16" t="str">
        <f t="shared" ca="1" si="14"/>
        <v/>
      </c>
      <c r="D513" s="8" t="str">
        <f t="shared" ca="1" si="15"/>
        <v/>
      </c>
      <c r="E513" s="9" t="str">
        <f ca="1">IFERROR(YEAR(Tableau11[Date])&amp;"/"&amp;TEXT(Tableau11[Date],"mmmm"),"")</f>
        <v/>
      </c>
      <c r="F513" s="35"/>
    </row>
    <row r="514" spans="1:6" x14ac:dyDescent="0.35">
      <c r="A514" s="7" t="str">
        <f>IFERROR(IF(Tableau11[[#This Row],[N° employer]]="","",A513+1),"")</f>
        <v/>
      </c>
      <c r="B514" s="30"/>
      <c r="C514" s="16" t="str">
        <f t="shared" ref="C514:C577" ca="1" si="16">IFERROR(IF(OFFSET($B514,-1,0)=$B514,OFFSET(C514,-1,0),INDEX(config_Colonne_Nom,MATCH($B514,config_Colonne_N_,0))),"")</f>
        <v/>
      </c>
      <c r="D514" s="8" t="str">
        <f t="shared" ref="D514:D577" ca="1" si="17">IF(F514="","",IF(D514&lt;"",D514,NOW()))</f>
        <v/>
      </c>
      <c r="E514" s="9" t="str">
        <f ca="1">IFERROR(YEAR(Tableau11[Date])&amp;"/"&amp;TEXT(Tableau11[Date],"mmmm"),"")</f>
        <v/>
      </c>
      <c r="F514" s="35"/>
    </row>
    <row r="515" spans="1:6" x14ac:dyDescent="0.35">
      <c r="A515" s="7" t="str">
        <f>IFERROR(IF(Tableau11[[#This Row],[N° employer]]="","",A514+1),"")</f>
        <v/>
      </c>
      <c r="B515" s="30"/>
      <c r="C515" s="16" t="str">
        <f t="shared" ca="1" si="16"/>
        <v/>
      </c>
      <c r="D515" s="8" t="str">
        <f t="shared" ca="1" si="17"/>
        <v/>
      </c>
      <c r="E515" s="9" t="str">
        <f ca="1">IFERROR(YEAR(Tableau11[Date])&amp;"/"&amp;TEXT(Tableau11[Date],"mmmm"),"")</f>
        <v/>
      </c>
      <c r="F515" s="35"/>
    </row>
    <row r="516" spans="1:6" x14ac:dyDescent="0.35">
      <c r="A516" s="7" t="str">
        <f>IFERROR(IF(Tableau11[[#This Row],[N° employer]]="","",A515+1),"")</f>
        <v/>
      </c>
      <c r="B516" s="30"/>
      <c r="C516" s="16" t="str">
        <f t="shared" ca="1" si="16"/>
        <v/>
      </c>
      <c r="D516" s="8" t="str">
        <f t="shared" ca="1" si="17"/>
        <v/>
      </c>
      <c r="E516" s="9" t="str">
        <f ca="1">IFERROR(YEAR(Tableau11[Date])&amp;"/"&amp;TEXT(Tableau11[Date],"mmmm"),"")</f>
        <v/>
      </c>
      <c r="F516" s="35"/>
    </row>
    <row r="517" spans="1:6" x14ac:dyDescent="0.35">
      <c r="A517" s="7" t="str">
        <f>IFERROR(IF(Tableau11[[#This Row],[N° employer]]="","",A516+1),"")</f>
        <v/>
      </c>
      <c r="B517" s="30"/>
      <c r="C517" s="16" t="str">
        <f t="shared" ca="1" si="16"/>
        <v/>
      </c>
      <c r="D517" s="8" t="str">
        <f t="shared" ca="1" si="17"/>
        <v/>
      </c>
      <c r="E517" s="9" t="str">
        <f ca="1">IFERROR(YEAR(Tableau11[Date])&amp;"/"&amp;TEXT(Tableau11[Date],"mmmm"),"")</f>
        <v/>
      </c>
      <c r="F517" s="35"/>
    </row>
    <row r="518" spans="1:6" x14ac:dyDescent="0.35">
      <c r="A518" s="7" t="str">
        <f>IFERROR(IF(Tableau11[[#This Row],[N° employer]]="","",A517+1),"")</f>
        <v/>
      </c>
      <c r="B518" s="30"/>
      <c r="C518" s="16" t="str">
        <f t="shared" ca="1" si="16"/>
        <v/>
      </c>
      <c r="D518" s="8" t="str">
        <f t="shared" ca="1" si="17"/>
        <v/>
      </c>
      <c r="E518" s="9" t="str">
        <f ca="1">IFERROR(YEAR(Tableau11[Date])&amp;"/"&amp;TEXT(Tableau11[Date],"mmmm"),"")</f>
        <v/>
      </c>
      <c r="F518" s="35"/>
    </row>
    <row r="519" spans="1:6" x14ac:dyDescent="0.35">
      <c r="A519" s="7" t="str">
        <f>IFERROR(IF(Tableau11[[#This Row],[N° employer]]="","",A518+1),"")</f>
        <v/>
      </c>
      <c r="B519" s="30"/>
      <c r="C519" s="16" t="str">
        <f t="shared" ca="1" si="16"/>
        <v/>
      </c>
      <c r="D519" s="8" t="str">
        <f t="shared" ca="1" si="17"/>
        <v/>
      </c>
      <c r="E519" s="9" t="str">
        <f ca="1">IFERROR(YEAR(Tableau11[Date])&amp;"/"&amp;TEXT(Tableau11[Date],"mmmm"),"")</f>
        <v/>
      </c>
      <c r="F519" s="35"/>
    </row>
    <row r="520" spans="1:6" x14ac:dyDescent="0.35">
      <c r="A520" s="7" t="str">
        <f>IFERROR(IF(Tableau11[[#This Row],[N° employer]]="","",A519+1),"")</f>
        <v/>
      </c>
      <c r="B520" s="30"/>
      <c r="C520" s="16" t="str">
        <f t="shared" ca="1" si="16"/>
        <v/>
      </c>
      <c r="D520" s="8" t="str">
        <f t="shared" ca="1" si="17"/>
        <v/>
      </c>
      <c r="E520" s="9" t="str">
        <f ca="1">IFERROR(YEAR(Tableau11[Date])&amp;"/"&amp;TEXT(Tableau11[Date],"mmmm"),"")</f>
        <v/>
      </c>
      <c r="F520" s="35"/>
    </row>
    <row r="521" spans="1:6" x14ac:dyDescent="0.35">
      <c r="A521" s="7" t="str">
        <f>IFERROR(IF(Tableau11[[#This Row],[N° employer]]="","",A520+1),"")</f>
        <v/>
      </c>
      <c r="B521" s="30"/>
      <c r="C521" s="16" t="str">
        <f t="shared" ca="1" si="16"/>
        <v/>
      </c>
      <c r="D521" s="8" t="str">
        <f t="shared" ca="1" si="17"/>
        <v/>
      </c>
      <c r="E521" s="9" t="str">
        <f ca="1">IFERROR(YEAR(Tableau11[Date])&amp;"/"&amp;TEXT(Tableau11[Date],"mmmm"),"")</f>
        <v/>
      </c>
      <c r="F521" s="35"/>
    </row>
    <row r="522" spans="1:6" x14ac:dyDescent="0.35">
      <c r="A522" s="7" t="str">
        <f>IFERROR(IF(Tableau11[[#This Row],[N° employer]]="","",A521+1),"")</f>
        <v/>
      </c>
      <c r="B522" s="30"/>
      <c r="C522" s="16" t="str">
        <f t="shared" ca="1" si="16"/>
        <v/>
      </c>
      <c r="D522" s="8" t="str">
        <f t="shared" ca="1" si="17"/>
        <v/>
      </c>
      <c r="E522" s="9" t="str">
        <f ca="1">IFERROR(YEAR(Tableau11[Date])&amp;"/"&amp;TEXT(Tableau11[Date],"mmmm"),"")</f>
        <v/>
      </c>
      <c r="F522" s="35"/>
    </row>
    <row r="523" spans="1:6" x14ac:dyDescent="0.35">
      <c r="A523" s="7" t="str">
        <f>IFERROR(IF(Tableau11[[#This Row],[N° employer]]="","",A522+1),"")</f>
        <v/>
      </c>
      <c r="B523" s="30"/>
      <c r="C523" s="16" t="str">
        <f t="shared" ca="1" si="16"/>
        <v/>
      </c>
      <c r="D523" s="8" t="str">
        <f t="shared" ca="1" si="17"/>
        <v/>
      </c>
      <c r="E523" s="9" t="str">
        <f ca="1">IFERROR(YEAR(Tableau11[Date])&amp;"/"&amp;TEXT(Tableau11[Date],"mmmm"),"")</f>
        <v/>
      </c>
      <c r="F523" s="35"/>
    </row>
    <row r="524" spans="1:6" x14ac:dyDescent="0.35">
      <c r="A524" s="7" t="str">
        <f>IFERROR(IF(Tableau11[[#This Row],[N° employer]]="","",A523+1),"")</f>
        <v/>
      </c>
      <c r="B524" s="30"/>
      <c r="C524" s="16" t="str">
        <f t="shared" ca="1" si="16"/>
        <v/>
      </c>
      <c r="D524" s="8" t="str">
        <f t="shared" ca="1" si="17"/>
        <v/>
      </c>
      <c r="E524" s="9" t="str">
        <f ca="1">IFERROR(YEAR(Tableau11[Date])&amp;"/"&amp;TEXT(Tableau11[Date],"mmmm"),"")</f>
        <v/>
      </c>
      <c r="F524" s="35"/>
    </row>
    <row r="525" spans="1:6" x14ac:dyDescent="0.35">
      <c r="A525" s="7" t="str">
        <f>IFERROR(IF(Tableau11[[#This Row],[N° employer]]="","",A524+1),"")</f>
        <v/>
      </c>
      <c r="B525" s="30"/>
      <c r="C525" s="16" t="str">
        <f t="shared" ca="1" si="16"/>
        <v/>
      </c>
      <c r="D525" s="8" t="str">
        <f t="shared" ca="1" si="17"/>
        <v/>
      </c>
      <c r="E525" s="9" t="str">
        <f ca="1">IFERROR(YEAR(Tableau11[Date])&amp;"/"&amp;TEXT(Tableau11[Date],"mmmm"),"")</f>
        <v/>
      </c>
      <c r="F525" s="35"/>
    </row>
    <row r="526" spans="1:6" x14ac:dyDescent="0.35">
      <c r="A526" s="7" t="str">
        <f>IFERROR(IF(Tableau11[[#This Row],[N° employer]]="","",A525+1),"")</f>
        <v/>
      </c>
      <c r="B526" s="30"/>
      <c r="C526" s="16" t="str">
        <f t="shared" ca="1" si="16"/>
        <v/>
      </c>
      <c r="D526" s="8" t="str">
        <f t="shared" ca="1" si="17"/>
        <v/>
      </c>
      <c r="E526" s="9" t="str">
        <f ca="1">IFERROR(YEAR(Tableau11[Date])&amp;"/"&amp;TEXT(Tableau11[Date],"mmmm"),"")</f>
        <v/>
      </c>
      <c r="F526" s="35"/>
    </row>
    <row r="527" spans="1:6" x14ac:dyDescent="0.35">
      <c r="A527" s="7" t="str">
        <f>IFERROR(IF(Tableau11[[#This Row],[N° employer]]="","",A526+1),"")</f>
        <v/>
      </c>
      <c r="B527" s="30"/>
      <c r="C527" s="16" t="str">
        <f t="shared" ca="1" si="16"/>
        <v/>
      </c>
      <c r="D527" s="8" t="str">
        <f t="shared" ca="1" si="17"/>
        <v/>
      </c>
      <c r="E527" s="9" t="str">
        <f ca="1">IFERROR(YEAR(Tableau11[Date])&amp;"/"&amp;TEXT(Tableau11[Date],"mmmm"),"")</f>
        <v/>
      </c>
      <c r="F527" s="35"/>
    </row>
    <row r="528" spans="1:6" x14ac:dyDescent="0.35">
      <c r="A528" s="7" t="str">
        <f>IFERROR(IF(Tableau11[[#This Row],[N° employer]]="","",A527+1),"")</f>
        <v/>
      </c>
      <c r="B528" s="30"/>
      <c r="C528" s="16" t="str">
        <f t="shared" ca="1" si="16"/>
        <v/>
      </c>
      <c r="D528" s="8" t="str">
        <f t="shared" ca="1" si="17"/>
        <v/>
      </c>
      <c r="E528" s="9" t="str">
        <f ca="1">IFERROR(YEAR(Tableau11[Date])&amp;"/"&amp;TEXT(Tableau11[Date],"mmmm"),"")</f>
        <v/>
      </c>
      <c r="F528" s="35"/>
    </row>
    <row r="529" spans="1:6" x14ac:dyDescent="0.35">
      <c r="A529" s="7" t="str">
        <f>IFERROR(IF(Tableau11[[#This Row],[N° employer]]="","",A528+1),"")</f>
        <v/>
      </c>
      <c r="B529" s="30"/>
      <c r="C529" s="16" t="str">
        <f t="shared" ca="1" si="16"/>
        <v/>
      </c>
      <c r="D529" s="8" t="str">
        <f t="shared" ca="1" si="17"/>
        <v/>
      </c>
      <c r="E529" s="9" t="str">
        <f ca="1">IFERROR(YEAR(Tableau11[Date])&amp;"/"&amp;TEXT(Tableau11[Date],"mmmm"),"")</f>
        <v/>
      </c>
      <c r="F529" s="35"/>
    </row>
    <row r="530" spans="1:6" x14ac:dyDescent="0.35">
      <c r="A530" s="7" t="str">
        <f>IFERROR(IF(Tableau11[[#This Row],[N° employer]]="","",A529+1),"")</f>
        <v/>
      </c>
      <c r="B530" s="30"/>
      <c r="C530" s="16" t="str">
        <f t="shared" ca="1" si="16"/>
        <v/>
      </c>
      <c r="D530" s="8" t="str">
        <f t="shared" ca="1" si="17"/>
        <v/>
      </c>
      <c r="E530" s="9" t="str">
        <f ca="1">IFERROR(YEAR(Tableau11[Date])&amp;"/"&amp;TEXT(Tableau11[Date],"mmmm"),"")</f>
        <v/>
      </c>
      <c r="F530" s="35"/>
    </row>
    <row r="531" spans="1:6" x14ac:dyDescent="0.35">
      <c r="A531" s="7" t="str">
        <f>IFERROR(IF(Tableau11[[#This Row],[N° employer]]="","",A530+1),"")</f>
        <v/>
      </c>
      <c r="B531" s="30"/>
      <c r="C531" s="16" t="str">
        <f t="shared" ca="1" si="16"/>
        <v/>
      </c>
      <c r="D531" s="8" t="str">
        <f t="shared" ca="1" si="17"/>
        <v/>
      </c>
      <c r="E531" s="9" t="str">
        <f ca="1">IFERROR(YEAR(Tableau11[Date])&amp;"/"&amp;TEXT(Tableau11[Date],"mmmm"),"")</f>
        <v/>
      </c>
      <c r="F531" s="35"/>
    </row>
    <row r="532" spans="1:6" x14ac:dyDescent="0.35">
      <c r="A532" s="7" t="str">
        <f>IFERROR(IF(Tableau11[[#This Row],[N° employer]]="","",A531+1),"")</f>
        <v/>
      </c>
      <c r="B532" s="30"/>
      <c r="C532" s="16" t="str">
        <f t="shared" ca="1" si="16"/>
        <v/>
      </c>
      <c r="D532" s="8" t="str">
        <f t="shared" ca="1" si="17"/>
        <v/>
      </c>
      <c r="E532" s="9" t="str">
        <f ca="1">IFERROR(YEAR(Tableau11[Date])&amp;"/"&amp;TEXT(Tableau11[Date],"mmmm"),"")</f>
        <v/>
      </c>
      <c r="F532" s="35"/>
    </row>
    <row r="533" spans="1:6" x14ac:dyDescent="0.35">
      <c r="A533" s="7" t="str">
        <f>IFERROR(IF(Tableau11[[#This Row],[N° employer]]="","",A532+1),"")</f>
        <v/>
      </c>
      <c r="B533" s="30"/>
      <c r="C533" s="16" t="str">
        <f t="shared" ca="1" si="16"/>
        <v/>
      </c>
      <c r="D533" s="8" t="str">
        <f t="shared" ca="1" si="17"/>
        <v/>
      </c>
      <c r="E533" s="9" t="str">
        <f ca="1">IFERROR(YEAR(Tableau11[Date])&amp;"/"&amp;TEXT(Tableau11[Date],"mmmm"),"")</f>
        <v/>
      </c>
      <c r="F533" s="35"/>
    </row>
    <row r="534" spans="1:6" x14ac:dyDescent="0.35">
      <c r="A534" s="7" t="str">
        <f>IFERROR(IF(Tableau11[[#This Row],[N° employer]]="","",A533+1),"")</f>
        <v/>
      </c>
      <c r="B534" s="30"/>
      <c r="C534" s="16" t="str">
        <f t="shared" ca="1" si="16"/>
        <v/>
      </c>
      <c r="D534" s="8" t="str">
        <f t="shared" ca="1" si="17"/>
        <v/>
      </c>
      <c r="E534" s="9" t="str">
        <f ca="1">IFERROR(YEAR(Tableau11[Date])&amp;"/"&amp;TEXT(Tableau11[Date],"mmmm"),"")</f>
        <v/>
      </c>
      <c r="F534" s="35"/>
    </row>
    <row r="535" spans="1:6" x14ac:dyDescent="0.35">
      <c r="A535" s="7" t="str">
        <f>IFERROR(IF(Tableau11[[#This Row],[N° employer]]="","",A534+1),"")</f>
        <v/>
      </c>
      <c r="B535" s="30"/>
      <c r="C535" s="16" t="str">
        <f t="shared" ca="1" si="16"/>
        <v/>
      </c>
      <c r="D535" s="8" t="str">
        <f t="shared" ca="1" si="17"/>
        <v/>
      </c>
      <c r="E535" s="9" t="str">
        <f ca="1">IFERROR(YEAR(Tableau11[Date])&amp;"/"&amp;TEXT(Tableau11[Date],"mmmm"),"")</f>
        <v/>
      </c>
      <c r="F535" s="35"/>
    </row>
    <row r="536" spans="1:6" x14ac:dyDescent="0.35">
      <c r="A536" s="7" t="str">
        <f>IFERROR(IF(Tableau11[[#This Row],[N° employer]]="","",A535+1),"")</f>
        <v/>
      </c>
      <c r="B536" s="30"/>
      <c r="C536" s="16" t="str">
        <f t="shared" ca="1" si="16"/>
        <v/>
      </c>
      <c r="D536" s="8" t="str">
        <f t="shared" ca="1" si="17"/>
        <v/>
      </c>
      <c r="E536" s="9" t="str">
        <f ca="1">IFERROR(YEAR(Tableau11[Date])&amp;"/"&amp;TEXT(Tableau11[Date],"mmmm"),"")</f>
        <v/>
      </c>
      <c r="F536" s="35"/>
    </row>
    <row r="537" spans="1:6" x14ac:dyDescent="0.35">
      <c r="A537" s="7" t="str">
        <f>IFERROR(IF(Tableau11[[#This Row],[N° employer]]="","",A536+1),"")</f>
        <v/>
      </c>
      <c r="B537" s="30"/>
      <c r="C537" s="16" t="str">
        <f t="shared" ca="1" si="16"/>
        <v/>
      </c>
      <c r="D537" s="8" t="str">
        <f t="shared" ca="1" si="17"/>
        <v/>
      </c>
      <c r="E537" s="9" t="str">
        <f ca="1">IFERROR(YEAR(Tableau11[Date])&amp;"/"&amp;TEXT(Tableau11[Date],"mmmm"),"")</f>
        <v/>
      </c>
      <c r="F537" s="35"/>
    </row>
    <row r="538" spans="1:6" x14ac:dyDescent="0.35">
      <c r="A538" s="7" t="str">
        <f>IFERROR(IF(Tableau11[[#This Row],[N° employer]]="","",A537+1),"")</f>
        <v/>
      </c>
      <c r="B538" s="30"/>
      <c r="C538" s="16" t="str">
        <f t="shared" ca="1" si="16"/>
        <v/>
      </c>
      <c r="D538" s="8" t="str">
        <f t="shared" ca="1" si="17"/>
        <v/>
      </c>
      <c r="E538" s="9" t="str">
        <f ca="1">IFERROR(YEAR(Tableau11[Date])&amp;"/"&amp;TEXT(Tableau11[Date],"mmmm"),"")</f>
        <v/>
      </c>
      <c r="F538" s="35"/>
    </row>
    <row r="539" spans="1:6" x14ac:dyDescent="0.35">
      <c r="A539" s="7" t="str">
        <f>IFERROR(IF(Tableau11[[#This Row],[N° employer]]="","",A538+1),"")</f>
        <v/>
      </c>
      <c r="B539" s="30"/>
      <c r="C539" s="16" t="str">
        <f t="shared" ca="1" si="16"/>
        <v/>
      </c>
      <c r="D539" s="8" t="str">
        <f t="shared" ca="1" si="17"/>
        <v/>
      </c>
      <c r="E539" s="9" t="str">
        <f ca="1">IFERROR(YEAR(Tableau11[Date])&amp;"/"&amp;TEXT(Tableau11[Date],"mmmm"),"")</f>
        <v/>
      </c>
      <c r="F539" s="35"/>
    </row>
    <row r="540" spans="1:6" x14ac:dyDescent="0.35">
      <c r="A540" s="7" t="str">
        <f>IFERROR(IF(Tableau11[[#This Row],[N° employer]]="","",A539+1),"")</f>
        <v/>
      </c>
      <c r="B540" s="30"/>
      <c r="C540" s="16" t="str">
        <f t="shared" ca="1" si="16"/>
        <v/>
      </c>
      <c r="D540" s="8" t="str">
        <f t="shared" ca="1" si="17"/>
        <v/>
      </c>
      <c r="E540" s="9" t="str">
        <f ca="1">IFERROR(YEAR(Tableau11[Date])&amp;"/"&amp;TEXT(Tableau11[Date],"mmmm"),"")</f>
        <v/>
      </c>
      <c r="F540" s="35"/>
    </row>
    <row r="541" spans="1:6" x14ac:dyDescent="0.35">
      <c r="A541" s="7" t="str">
        <f>IFERROR(IF(Tableau11[[#This Row],[N° employer]]="","",A540+1),"")</f>
        <v/>
      </c>
      <c r="B541" s="30"/>
      <c r="C541" s="16" t="str">
        <f t="shared" ca="1" si="16"/>
        <v/>
      </c>
      <c r="D541" s="8" t="str">
        <f t="shared" ca="1" si="17"/>
        <v/>
      </c>
      <c r="E541" s="9" t="str">
        <f ca="1">IFERROR(YEAR(Tableau11[Date])&amp;"/"&amp;TEXT(Tableau11[Date],"mmmm"),"")</f>
        <v/>
      </c>
      <c r="F541" s="35"/>
    </row>
    <row r="542" spans="1:6" x14ac:dyDescent="0.35">
      <c r="A542" s="7" t="str">
        <f>IFERROR(IF(Tableau11[[#This Row],[N° employer]]="","",A541+1),"")</f>
        <v/>
      </c>
      <c r="B542" s="30"/>
      <c r="C542" s="16" t="str">
        <f t="shared" ca="1" si="16"/>
        <v/>
      </c>
      <c r="D542" s="8" t="str">
        <f t="shared" ca="1" si="17"/>
        <v/>
      </c>
      <c r="E542" s="9" t="str">
        <f ca="1">IFERROR(YEAR(Tableau11[Date])&amp;"/"&amp;TEXT(Tableau11[Date],"mmmm"),"")</f>
        <v/>
      </c>
      <c r="F542" s="35"/>
    </row>
    <row r="543" spans="1:6" x14ac:dyDescent="0.35">
      <c r="A543" s="7" t="str">
        <f>IFERROR(IF(Tableau11[[#This Row],[N° employer]]="","",A542+1),"")</f>
        <v/>
      </c>
      <c r="B543" s="30"/>
      <c r="C543" s="16" t="str">
        <f t="shared" ca="1" si="16"/>
        <v/>
      </c>
      <c r="D543" s="8" t="str">
        <f t="shared" ca="1" si="17"/>
        <v/>
      </c>
      <c r="E543" s="9" t="str">
        <f ca="1">IFERROR(YEAR(Tableau11[Date])&amp;"/"&amp;TEXT(Tableau11[Date],"mmmm"),"")</f>
        <v/>
      </c>
      <c r="F543" s="35"/>
    </row>
    <row r="544" spans="1:6" x14ac:dyDescent="0.35">
      <c r="A544" s="7" t="str">
        <f>IFERROR(IF(Tableau11[[#This Row],[N° employer]]="","",A543+1),"")</f>
        <v/>
      </c>
      <c r="B544" s="30"/>
      <c r="C544" s="16" t="str">
        <f t="shared" ca="1" si="16"/>
        <v/>
      </c>
      <c r="D544" s="8" t="str">
        <f t="shared" ca="1" si="17"/>
        <v/>
      </c>
      <c r="E544" s="9" t="str">
        <f ca="1">IFERROR(YEAR(Tableau11[Date])&amp;"/"&amp;TEXT(Tableau11[Date],"mmmm"),"")</f>
        <v/>
      </c>
      <c r="F544" s="35"/>
    </row>
    <row r="545" spans="1:6" x14ac:dyDescent="0.35">
      <c r="A545" s="7" t="str">
        <f>IFERROR(IF(Tableau11[[#This Row],[N° employer]]="","",A544+1),"")</f>
        <v/>
      </c>
      <c r="B545" s="30"/>
      <c r="C545" s="16" t="str">
        <f t="shared" ca="1" si="16"/>
        <v/>
      </c>
      <c r="D545" s="8" t="str">
        <f t="shared" ca="1" si="17"/>
        <v/>
      </c>
      <c r="E545" s="9" t="str">
        <f ca="1">IFERROR(YEAR(Tableau11[Date])&amp;"/"&amp;TEXT(Tableau11[Date],"mmmm"),"")</f>
        <v/>
      </c>
      <c r="F545" s="35"/>
    </row>
    <row r="546" spans="1:6" x14ac:dyDescent="0.35">
      <c r="A546" s="7" t="str">
        <f>IFERROR(IF(Tableau11[[#This Row],[N° employer]]="","",A545+1),"")</f>
        <v/>
      </c>
      <c r="B546" s="30"/>
      <c r="C546" s="16" t="str">
        <f t="shared" ca="1" si="16"/>
        <v/>
      </c>
      <c r="D546" s="8" t="str">
        <f t="shared" ca="1" si="17"/>
        <v/>
      </c>
      <c r="E546" s="9" t="str">
        <f ca="1">IFERROR(YEAR(Tableau11[Date])&amp;"/"&amp;TEXT(Tableau11[Date],"mmmm"),"")</f>
        <v/>
      </c>
      <c r="F546" s="35"/>
    </row>
    <row r="547" spans="1:6" x14ac:dyDescent="0.35">
      <c r="A547" s="7" t="str">
        <f>IFERROR(IF(Tableau11[[#This Row],[N° employer]]="","",A546+1),"")</f>
        <v/>
      </c>
      <c r="B547" s="30"/>
      <c r="C547" s="16" t="str">
        <f t="shared" ca="1" si="16"/>
        <v/>
      </c>
      <c r="D547" s="8" t="str">
        <f t="shared" ca="1" si="17"/>
        <v/>
      </c>
      <c r="E547" s="9" t="str">
        <f ca="1">IFERROR(YEAR(Tableau11[Date])&amp;"/"&amp;TEXT(Tableau11[Date],"mmmm"),"")</f>
        <v/>
      </c>
      <c r="F547" s="35"/>
    </row>
    <row r="548" spans="1:6" x14ac:dyDescent="0.35">
      <c r="A548" s="7" t="str">
        <f>IFERROR(IF(Tableau11[[#This Row],[N° employer]]="","",A547+1),"")</f>
        <v/>
      </c>
      <c r="B548" s="30"/>
      <c r="C548" s="16" t="str">
        <f t="shared" ca="1" si="16"/>
        <v/>
      </c>
      <c r="D548" s="8" t="str">
        <f t="shared" ca="1" si="17"/>
        <v/>
      </c>
      <c r="E548" s="9" t="str">
        <f ca="1">IFERROR(YEAR(Tableau11[Date])&amp;"/"&amp;TEXT(Tableau11[Date],"mmmm"),"")</f>
        <v/>
      </c>
      <c r="F548" s="35"/>
    </row>
    <row r="549" spans="1:6" x14ac:dyDescent="0.35">
      <c r="A549" s="7" t="str">
        <f>IFERROR(IF(Tableau11[[#This Row],[N° employer]]="","",A548+1),"")</f>
        <v/>
      </c>
      <c r="B549" s="30"/>
      <c r="C549" s="16" t="str">
        <f t="shared" ca="1" si="16"/>
        <v/>
      </c>
      <c r="D549" s="8" t="str">
        <f t="shared" ca="1" si="17"/>
        <v/>
      </c>
      <c r="E549" s="9" t="str">
        <f ca="1">IFERROR(YEAR(Tableau11[Date])&amp;"/"&amp;TEXT(Tableau11[Date],"mmmm"),"")</f>
        <v/>
      </c>
      <c r="F549" s="35"/>
    </row>
    <row r="550" spans="1:6" x14ac:dyDescent="0.35">
      <c r="A550" s="7" t="str">
        <f>IFERROR(IF(Tableau11[[#This Row],[N° employer]]="","",A549+1),"")</f>
        <v/>
      </c>
      <c r="B550" s="30"/>
      <c r="C550" s="16" t="str">
        <f t="shared" ca="1" si="16"/>
        <v/>
      </c>
      <c r="D550" s="8" t="str">
        <f t="shared" ca="1" si="17"/>
        <v/>
      </c>
      <c r="E550" s="9" t="str">
        <f ca="1">IFERROR(YEAR(Tableau11[Date])&amp;"/"&amp;TEXT(Tableau11[Date],"mmmm"),"")</f>
        <v/>
      </c>
      <c r="F550" s="35"/>
    </row>
    <row r="551" spans="1:6" x14ac:dyDescent="0.35">
      <c r="A551" s="7" t="str">
        <f>IFERROR(IF(Tableau11[[#This Row],[N° employer]]="","",A550+1),"")</f>
        <v/>
      </c>
      <c r="B551" s="30"/>
      <c r="C551" s="16" t="str">
        <f t="shared" ca="1" si="16"/>
        <v/>
      </c>
      <c r="D551" s="8" t="str">
        <f t="shared" ca="1" si="17"/>
        <v/>
      </c>
      <c r="E551" s="9" t="str">
        <f ca="1">IFERROR(YEAR(Tableau11[Date])&amp;"/"&amp;TEXT(Tableau11[Date],"mmmm"),"")</f>
        <v/>
      </c>
      <c r="F551" s="35"/>
    </row>
    <row r="552" spans="1:6" x14ac:dyDescent="0.35">
      <c r="A552" s="7" t="str">
        <f>IFERROR(IF(Tableau11[[#This Row],[N° employer]]="","",A551+1),"")</f>
        <v/>
      </c>
      <c r="B552" s="30"/>
      <c r="C552" s="16" t="str">
        <f t="shared" ca="1" si="16"/>
        <v/>
      </c>
      <c r="D552" s="8" t="str">
        <f t="shared" ca="1" si="17"/>
        <v/>
      </c>
      <c r="E552" s="9" t="str">
        <f ca="1">IFERROR(YEAR(Tableau11[Date])&amp;"/"&amp;TEXT(Tableau11[Date],"mmmm"),"")</f>
        <v/>
      </c>
      <c r="F552" s="35"/>
    </row>
    <row r="553" spans="1:6" x14ac:dyDescent="0.35">
      <c r="A553" s="7" t="str">
        <f>IFERROR(IF(Tableau11[[#This Row],[N° employer]]="","",A552+1),"")</f>
        <v/>
      </c>
      <c r="B553" s="30"/>
      <c r="C553" s="16" t="str">
        <f t="shared" ca="1" si="16"/>
        <v/>
      </c>
      <c r="D553" s="8" t="str">
        <f t="shared" ca="1" si="17"/>
        <v/>
      </c>
      <c r="E553" s="9" t="str">
        <f ca="1">IFERROR(YEAR(Tableau11[Date])&amp;"/"&amp;TEXT(Tableau11[Date],"mmmm"),"")</f>
        <v/>
      </c>
      <c r="F553" s="35"/>
    </row>
    <row r="554" spans="1:6" x14ac:dyDescent="0.35">
      <c r="A554" s="7" t="str">
        <f>IFERROR(IF(Tableau11[[#This Row],[N° employer]]="","",A553+1),"")</f>
        <v/>
      </c>
      <c r="B554" s="30"/>
      <c r="C554" s="16" t="str">
        <f t="shared" ca="1" si="16"/>
        <v/>
      </c>
      <c r="D554" s="8" t="str">
        <f t="shared" ca="1" si="17"/>
        <v/>
      </c>
      <c r="E554" s="9" t="str">
        <f ca="1">IFERROR(YEAR(Tableau11[Date])&amp;"/"&amp;TEXT(Tableau11[Date],"mmmm"),"")</f>
        <v/>
      </c>
      <c r="F554" s="35"/>
    </row>
    <row r="555" spans="1:6" x14ac:dyDescent="0.35">
      <c r="A555" s="7" t="str">
        <f>IFERROR(IF(Tableau11[[#This Row],[N° employer]]="","",A554+1),"")</f>
        <v/>
      </c>
      <c r="B555" s="30"/>
      <c r="C555" s="16" t="str">
        <f t="shared" ca="1" si="16"/>
        <v/>
      </c>
      <c r="D555" s="8" t="str">
        <f t="shared" ca="1" si="17"/>
        <v/>
      </c>
      <c r="E555" s="9" t="str">
        <f ca="1">IFERROR(YEAR(Tableau11[Date])&amp;"/"&amp;TEXT(Tableau11[Date],"mmmm"),"")</f>
        <v/>
      </c>
      <c r="F555" s="35"/>
    </row>
    <row r="556" spans="1:6" x14ac:dyDescent="0.35">
      <c r="A556" s="7" t="str">
        <f>IFERROR(IF(Tableau11[[#This Row],[N° employer]]="","",A555+1),"")</f>
        <v/>
      </c>
      <c r="B556" s="30"/>
      <c r="C556" s="16" t="str">
        <f t="shared" ca="1" si="16"/>
        <v/>
      </c>
      <c r="D556" s="8" t="str">
        <f t="shared" ca="1" si="17"/>
        <v/>
      </c>
      <c r="E556" s="9" t="str">
        <f ca="1">IFERROR(YEAR(Tableau11[Date])&amp;"/"&amp;TEXT(Tableau11[Date],"mmmm"),"")</f>
        <v/>
      </c>
      <c r="F556" s="35"/>
    </row>
    <row r="557" spans="1:6" x14ac:dyDescent="0.35">
      <c r="A557" s="7" t="str">
        <f>IFERROR(IF(Tableau11[[#This Row],[N° employer]]="","",A556+1),"")</f>
        <v/>
      </c>
      <c r="B557" s="30"/>
      <c r="C557" s="16" t="str">
        <f t="shared" ca="1" si="16"/>
        <v/>
      </c>
      <c r="D557" s="8" t="str">
        <f t="shared" ca="1" si="17"/>
        <v/>
      </c>
      <c r="E557" s="9" t="str">
        <f ca="1">IFERROR(YEAR(Tableau11[Date])&amp;"/"&amp;TEXT(Tableau11[Date],"mmmm"),"")</f>
        <v/>
      </c>
      <c r="F557" s="35"/>
    </row>
    <row r="558" spans="1:6" x14ac:dyDescent="0.35">
      <c r="A558" s="7" t="str">
        <f>IFERROR(IF(Tableau11[[#This Row],[N° employer]]="","",A557+1),"")</f>
        <v/>
      </c>
      <c r="B558" s="30"/>
      <c r="C558" s="16" t="str">
        <f t="shared" ca="1" si="16"/>
        <v/>
      </c>
      <c r="D558" s="8" t="str">
        <f t="shared" ca="1" si="17"/>
        <v/>
      </c>
      <c r="E558" s="9" t="str">
        <f ca="1">IFERROR(YEAR(Tableau11[Date])&amp;"/"&amp;TEXT(Tableau11[Date],"mmmm"),"")</f>
        <v/>
      </c>
      <c r="F558" s="35"/>
    </row>
    <row r="559" spans="1:6" x14ac:dyDescent="0.35">
      <c r="A559" s="7" t="str">
        <f>IFERROR(IF(Tableau11[[#This Row],[N° employer]]="","",A558+1),"")</f>
        <v/>
      </c>
      <c r="B559" s="30"/>
      <c r="C559" s="16" t="str">
        <f t="shared" ca="1" si="16"/>
        <v/>
      </c>
      <c r="D559" s="8" t="str">
        <f t="shared" ca="1" si="17"/>
        <v/>
      </c>
      <c r="E559" s="9" t="str">
        <f ca="1">IFERROR(YEAR(Tableau11[Date])&amp;"/"&amp;TEXT(Tableau11[Date],"mmmm"),"")</f>
        <v/>
      </c>
      <c r="F559" s="35"/>
    </row>
    <row r="560" spans="1:6" x14ac:dyDescent="0.35">
      <c r="A560" s="7" t="str">
        <f>IFERROR(IF(Tableau11[[#This Row],[N° employer]]="","",A559+1),"")</f>
        <v/>
      </c>
      <c r="B560" s="30"/>
      <c r="C560" s="16" t="str">
        <f t="shared" ca="1" si="16"/>
        <v/>
      </c>
      <c r="D560" s="8" t="str">
        <f t="shared" ca="1" si="17"/>
        <v/>
      </c>
      <c r="E560" s="9" t="str">
        <f ca="1">IFERROR(YEAR(Tableau11[Date])&amp;"/"&amp;TEXT(Tableau11[Date],"mmmm"),"")</f>
        <v/>
      </c>
      <c r="F560" s="35"/>
    </row>
    <row r="561" spans="1:6" x14ac:dyDescent="0.35">
      <c r="A561" s="7" t="str">
        <f>IFERROR(IF(Tableau11[[#This Row],[N° employer]]="","",A560+1),"")</f>
        <v/>
      </c>
      <c r="B561" s="30"/>
      <c r="C561" s="16" t="str">
        <f t="shared" ca="1" si="16"/>
        <v/>
      </c>
      <c r="D561" s="8" t="str">
        <f t="shared" ca="1" si="17"/>
        <v/>
      </c>
      <c r="E561" s="9" t="str">
        <f ca="1">IFERROR(YEAR(Tableau11[Date])&amp;"/"&amp;TEXT(Tableau11[Date],"mmmm"),"")</f>
        <v/>
      </c>
      <c r="F561" s="35"/>
    </row>
    <row r="562" spans="1:6" x14ac:dyDescent="0.35">
      <c r="A562" s="7" t="str">
        <f>IFERROR(IF(Tableau11[[#This Row],[N° employer]]="","",A561+1),"")</f>
        <v/>
      </c>
      <c r="B562" s="30"/>
      <c r="C562" s="16" t="str">
        <f t="shared" ca="1" si="16"/>
        <v/>
      </c>
      <c r="D562" s="8" t="str">
        <f t="shared" ca="1" si="17"/>
        <v/>
      </c>
      <c r="E562" s="9" t="str">
        <f ca="1">IFERROR(YEAR(Tableau11[Date])&amp;"/"&amp;TEXT(Tableau11[Date],"mmmm"),"")</f>
        <v/>
      </c>
      <c r="F562" s="35"/>
    </row>
    <row r="563" spans="1:6" x14ac:dyDescent="0.35">
      <c r="A563" s="7" t="str">
        <f>IFERROR(IF(Tableau11[[#This Row],[N° employer]]="","",A562+1),"")</f>
        <v/>
      </c>
      <c r="B563" s="30"/>
      <c r="C563" s="16" t="str">
        <f t="shared" ca="1" si="16"/>
        <v/>
      </c>
      <c r="D563" s="8" t="str">
        <f t="shared" ca="1" si="17"/>
        <v/>
      </c>
      <c r="E563" s="9" t="str">
        <f ca="1">IFERROR(YEAR(Tableau11[Date])&amp;"/"&amp;TEXT(Tableau11[Date],"mmmm"),"")</f>
        <v/>
      </c>
      <c r="F563" s="35"/>
    </row>
    <row r="564" spans="1:6" x14ac:dyDescent="0.35">
      <c r="A564" s="7" t="str">
        <f>IFERROR(IF(Tableau11[[#This Row],[N° employer]]="","",A563+1),"")</f>
        <v/>
      </c>
      <c r="B564" s="30"/>
      <c r="C564" s="16" t="str">
        <f t="shared" ca="1" si="16"/>
        <v/>
      </c>
      <c r="D564" s="8" t="str">
        <f t="shared" ca="1" si="17"/>
        <v/>
      </c>
      <c r="E564" s="9" t="str">
        <f ca="1">IFERROR(YEAR(Tableau11[Date])&amp;"/"&amp;TEXT(Tableau11[Date],"mmmm"),"")</f>
        <v/>
      </c>
      <c r="F564" s="35"/>
    </row>
    <row r="565" spans="1:6" x14ac:dyDescent="0.35">
      <c r="A565" s="7" t="str">
        <f>IFERROR(IF(Tableau11[[#This Row],[N° employer]]="","",A564+1),"")</f>
        <v/>
      </c>
      <c r="B565" s="30"/>
      <c r="C565" s="16" t="str">
        <f t="shared" ca="1" si="16"/>
        <v/>
      </c>
      <c r="D565" s="8" t="str">
        <f t="shared" ca="1" si="17"/>
        <v/>
      </c>
      <c r="E565" s="9" t="str">
        <f ca="1">IFERROR(YEAR(Tableau11[Date])&amp;"/"&amp;TEXT(Tableau11[Date],"mmmm"),"")</f>
        <v/>
      </c>
      <c r="F565" s="35"/>
    </row>
    <row r="566" spans="1:6" x14ac:dyDescent="0.35">
      <c r="A566" s="7" t="str">
        <f>IFERROR(IF(Tableau11[[#This Row],[N° employer]]="","",A565+1),"")</f>
        <v/>
      </c>
      <c r="B566" s="30"/>
      <c r="C566" s="16" t="str">
        <f t="shared" ca="1" si="16"/>
        <v/>
      </c>
      <c r="D566" s="8" t="str">
        <f t="shared" ca="1" si="17"/>
        <v/>
      </c>
      <c r="E566" s="9" t="str">
        <f ca="1">IFERROR(YEAR(Tableau11[Date])&amp;"/"&amp;TEXT(Tableau11[Date],"mmmm"),"")</f>
        <v/>
      </c>
      <c r="F566" s="35"/>
    </row>
    <row r="567" spans="1:6" x14ac:dyDescent="0.35">
      <c r="A567" s="7" t="str">
        <f>IFERROR(IF(Tableau11[[#This Row],[N° employer]]="","",A566+1),"")</f>
        <v/>
      </c>
      <c r="B567" s="30"/>
      <c r="C567" s="16" t="str">
        <f t="shared" ca="1" si="16"/>
        <v/>
      </c>
      <c r="D567" s="8" t="str">
        <f t="shared" ca="1" si="17"/>
        <v/>
      </c>
      <c r="E567" s="9" t="str">
        <f ca="1">IFERROR(YEAR(Tableau11[Date])&amp;"/"&amp;TEXT(Tableau11[Date],"mmmm"),"")</f>
        <v/>
      </c>
      <c r="F567" s="35"/>
    </row>
    <row r="568" spans="1:6" x14ac:dyDescent="0.35">
      <c r="A568" s="7" t="str">
        <f>IFERROR(IF(Tableau11[[#This Row],[N° employer]]="","",A567+1),"")</f>
        <v/>
      </c>
      <c r="B568" s="30"/>
      <c r="C568" s="16" t="str">
        <f t="shared" ca="1" si="16"/>
        <v/>
      </c>
      <c r="D568" s="8" t="str">
        <f t="shared" ca="1" si="17"/>
        <v/>
      </c>
      <c r="E568" s="9" t="str">
        <f ca="1">IFERROR(YEAR(Tableau11[Date])&amp;"/"&amp;TEXT(Tableau11[Date],"mmmm"),"")</f>
        <v/>
      </c>
      <c r="F568" s="35"/>
    </row>
    <row r="569" spans="1:6" x14ac:dyDescent="0.35">
      <c r="A569" s="7" t="str">
        <f>IFERROR(IF(Tableau11[[#This Row],[N° employer]]="","",A568+1),"")</f>
        <v/>
      </c>
      <c r="B569" s="30"/>
      <c r="C569" s="16" t="str">
        <f t="shared" ca="1" si="16"/>
        <v/>
      </c>
      <c r="D569" s="8" t="str">
        <f t="shared" ca="1" si="17"/>
        <v/>
      </c>
      <c r="E569" s="9" t="str">
        <f ca="1">IFERROR(YEAR(Tableau11[Date])&amp;"/"&amp;TEXT(Tableau11[Date],"mmmm"),"")</f>
        <v/>
      </c>
      <c r="F569" s="35"/>
    </row>
    <row r="570" spans="1:6" x14ac:dyDescent="0.35">
      <c r="A570" s="7" t="str">
        <f>IFERROR(IF(Tableau11[[#This Row],[N° employer]]="","",A569+1),"")</f>
        <v/>
      </c>
      <c r="B570" s="30"/>
      <c r="C570" s="16" t="str">
        <f t="shared" ca="1" si="16"/>
        <v/>
      </c>
      <c r="D570" s="8" t="str">
        <f t="shared" ca="1" si="17"/>
        <v/>
      </c>
      <c r="E570" s="9" t="str">
        <f ca="1">IFERROR(YEAR(Tableau11[Date])&amp;"/"&amp;TEXT(Tableau11[Date],"mmmm"),"")</f>
        <v/>
      </c>
      <c r="F570" s="35"/>
    </row>
    <row r="571" spans="1:6" x14ac:dyDescent="0.35">
      <c r="A571" s="7" t="str">
        <f>IFERROR(IF(Tableau11[[#This Row],[N° employer]]="","",A570+1),"")</f>
        <v/>
      </c>
      <c r="B571" s="30"/>
      <c r="C571" s="16" t="str">
        <f t="shared" ca="1" si="16"/>
        <v/>
      </c>
      <c r="D571" s="8" t="str">
        <f t="shared" ca="1" si="17"/>
        <v/>
      </c>
      <c r="E571" s="9" t="str">
        <f ca="1">IFERROR(YEAR(Tableau11[Date])&amp;"/"&amp;TEXT(Tableau11[Date],"mmmm"),"")</f>
        <v/>
      </c>
      <c r="F571" s="35"/>
    </row>
    <row r="572" spans="1:6" x14ac:dyDescent="0.35">
      <c r="A572" s="7" t="str">
        <f>IFERROR(IF(Tableau11[[#This Row],[N° employer]]="","",A571+1),"")</f>
        <v/>
      </c>
      <c r="B572" s="30"/>
      <c r="C572" s="16" t="str">
        <f t="shared" ca="1" si="16"/>
        <v/>
      </c>
      <c r="D572" s="8" t="str">
        <f t="shared" ca="1" si="17"/>
        <v/>
      </c>
      <c r="E572" s="9" t="str">
        <f ca="1">IFERROR(YEAR(Tableau11[Date])&amp;"/"&amp;TEXT(Tableau11[Date],"mmmm"),"")</f>
        <v/>
      </c>
      <c r="F572" s="35"/>
    </row>
    <row r="573" spans="1:6" x14ac:dyDescent="0.35">
      <c r="A573" s="7" t="str">
        <f>IFERROR(IF(Tableau11[[#This Row],[N° employer]]="","",A572+1),"")</f>
        <v/>
      </c>
      <c r="B573" s="30"/>
      <c r="C573" s="16" t="str">
        <f t="shared" ca="1" si="16"/>
        <v/>
      </c>
      <c r="D573" s="8" t="str">
        <f t="shared" ca="1" si="17"/>
        <v/>
      </c>
      <c r="E573" s="9" t="str">
        <f ca="1">IFERROR(YEAR(Tableau11[Date])&amp;"/"&amp;TEXT(Tableau11[Date],"mmmm"),"")</f>
        <v/>
      </c>
      <c r="F573" s="35"/>
    </row>
    <row r="574" spans="1:6" x14ac:dyDescent="0.35">
      <c r="A574" s="7" t="str">
        <f>IFERROR(IF(Tableau11[[#This Row],[N° employer]]="","",A573+1),"")</f>
        <v/>
      </c>
      <c r="B574" s="30"/>
      <c r="C574" s="16" t="str">
        <f t="shared" ca="1" si="16"/>
        <v/>
      </c>
      <c r="D574" s="8" t="str">
        <f t="shared" ca="1" si="17"/>
        <v/>
      </c>
      <c r="E574" s="9" t="str">
        <f ca="1">IFERROR(YEAR(Tableau11[Date])&amp;"/"&amp;TEXT(Tableau11[Date],"mmmm"),"")</f>
        <v/>
      </c>
      <c r="F574" s="35"/>
    </row>
    <row r="575" spans="1:6" x14ac:dyDescent="0.35">
      <c r="A575" s="7" t="str">
        <f>IFERROR(IF(Tableau11[[#This Row],[N° employer]]="","",A574+1),"")</f>
        <v/>
      </c>
      <c r="B575" s="30"/>
      <c r="C575" s="16" t="str">
        <f t="shared" ca="1" si="16"/>
        <v/>
      </c>
      <c r="D575" s="8" t="str">
        <f t="shared" ca="1" si="17"/>
        <v/>
      </c>
      <c r="E575" s="9" t="str">
        <f ca="1">IFERROR(YEAR(Tableau11[Date])&amp;"/"&amp;TEXT(Tableau11[Date],"mmmm"),"")</f>
        <v/>
      </c>
      <c r="F575" s="35"/>
    </row>
    <row r="576" spans="1:6" x14ac:dyDescent="0.35">
      <c r="A576" s="7" t="str">
        <f>IFERROR(IF(Tableau11[[#This Row],[N° employer]]="","",A575+1),"")</f>
        <v/>
      </c>
      <c r="B576" s="30"/>
      <c r="C576" s="16" t="str">
        <f t="shared" ca="1" si="16"/>
        <v/>
      </c>
      <c r="D576" s="8" t="str">
        <f t="shared" ca="1" si="17"/>
        <v/>
      </c>
      <c r="E576" s="9" t="str">
        <f ca="1">IFERROR(YEAR(Tableau11[Date])&amp;"/"&amp;TEXT(Tableau11[Date],"mmmm"),"")</f>
        <v/>
      </c>
      <c r="F576" s="35"/>
    </row>
    <row r="577" spans="1:6" x14ac:dyDescent="0.35">
      <c r="A577" s="7" t="str">
        <f>IFERROR(IF(Tableau11[[#This Row],[N° employer]]="","",A576+1),"")</f>
        <v/>
      </c>
      <c r="B577" s="30"/>
      <c r="C577" s="16" t="str">
        <f t="shared" ca="1" si="16"/>
        <v/>
      </c>
      <c r="D577" s="8" t="str">
        <f t="shared" ca="1" si="17"/>
        <v/>
      </c>
      <c r="E577" s="9" t="str">
        <f ca="1">IFERROR(YEAR(Tableau11[Date])&amp;"/"&amp;TEXT(Tableau11[Date],"mmmm"),"")</f>
        <v/>
      </c>
      <c r="F577" s="35"/>
    </row>
    <row r="578" spans="1:6" x14ac:dyDescent="0.35">
      <c r="A578" s="7" t="str">
        <f>IFERROR(IF(Tableau11[[#This Row],[N° employer]]="","",A577+1),"")</f>
        <v/>
      </c>
      <c r="B578" s="30"/>
      <c r="C578" s="16" t="str">
        <f t="shared" ref="C578:C641" ca="1" si="18">IFERROR(IF(OFFSET($B578,-1,0)=$B578,OFFSET(C578,-1,0),INDEX(config_Colonne_Nom,MATCH($B578,config_Colonne_N_,0))),"")</f>
        <v/>
      </c>
      <c r="D578" s="8" t="str">
        <f t="shared" ref="D578:D641" ca="1" si="19">IF(F578="","",IF(D578&lt;"",D578,NOW()))</f>
        <v/>
      </c>
      <c r="E578" s="9" t="str">
        <f ca="1">IFERROR(YEAR(Tableau11[Date])&amp;"/"&amp;TEXT(Tableau11[Date],"mmmm"),"")</f>
        <v/>
      </c>
      <c r="F578" s="35"/>
    </row>
    <row r="579" spans="1:6" x14ac:dyDescent="0.35">
      <c r="A579" s="7" t="str">
        <f>IFERROR(IF(Tableau11[[#This Row],[N° employer]]="","",A578+1),"")</f>
        <v/>
      </c>
      <c r="B579" s="30"/>
      <c r="C579" s="16" t="str">
        <f t="shared" ca="1" si="18"/>
        <v/>
      </c>
      <c r="D579" s="8" t="str">
        <f t="shared" ca="1" si="19"/>
        <v/>
      </c>
      <c r="E579" s="9" t="str">
        <f ca="1">IFERROR(YEAR(Tableau11[Date])&amp;"/"&amp;TEXT(Tableau11[Date],"mmmm"),"")</f>
        <v/>
      </c>
      <c r="F579" s="35"/>
    </row>
    <row r="580" spans="1:6" x14ac:dyDescent="0.35">
      <c r="A580" s="7" t="str">
        <f>IFERROR(IF(Tableau11[[#This Row],[N° employer]]="","",A579+1),"")</f>
        <v/>
      </c>
      <c r="B580" s="30"/>
      <c r="C580" s="16" t="str">
        <f t="shared" ca="1" si="18"/>
        <v/>
      </c>
      <c r="D580" s="8" t="str">
        <f t="shared" ca="1" si="19"/>
        <v/>
      </c>
      <c r="E580" s="9" t="str">
        <f ca="1">IFERROR(YEAR(Tableau11[Date])&amp;"/"&amp;TEXT(Tableau11[Date],"mmmm"),"")</f>
        <v/>
      </c>
      <c r="F580" s="35"/>
    </row>
    <row r="581" spans="1:6" x14ac:dyDescent="0.35">
      <c r="A581" s="7" t="str">
        <f>IFERROR(IF(Tableau11[[#This Row],[N° employer]]="","",A580+1),"")</f>
        <v/>
      </c>
      <c r="B581" s="30"/>
      <c r="C581" s="16" t="str">
        <f t="shared" ca="1" si="18"/>
        <v/>
      </c>
      <c r="D581" s="8" t="str">
        <f t="shared" ca="1" si="19"/>
        <v/>
      </c>
      <c r="E581" s="9" t="str">
        <f ca="1">IFERROR(YEAR(Tableau11[Date])&amp;"/"&amp;TEXT(Tableau11[Date],"mmmm"),"")</f>
        <v/>
      </c>
      <c r="F581" s="35"/>
    </row>
    <row r="582" spans="1:6" x14ac:dyDescent="0.35">
      <c r="A582" s="7" t="str">
        <f>IFERROR(IF(Tableau11[[#This Row],[N° employer]]="","",A581+1),"")</f>
        <v/>
      </c>
      <c r="B582" s="30"/>
      <c r="C582" s="16" t="str">
        <f t="shared" ca="1" si="18"/>
        <v/>
      </c>
      <c r="D582" s="8" t="str">
        <f t="shared" ca="1" si="19"/>
        <v/>
      </c>
      <c r="E582" s="9" t="str">
        <f ca="1">IFERROR(YEAR(Tableau11[Date])&amp;"/"&amp;TEXT(Tableau11[Date],"mmmm"),"")</f>
        <v/>
      </c>
      <c r="F582" s="35"/>
    </row>
    <row r="583" spans="1:6" x14ac:dyDescent="0.35">
      <c r="A583" s="7" t="str">
        <f>IFERROR(IF(Tableau11[[#This Row],[N° employer]]="","",A582+1),"")</f>
        <v/>
      </c>
      <c r="B583" s="30"/>
      <c r="C583" s="16" t="str">
        <f t="shared" ca="1" si="18"/>
        <v/>
      </c>
      <c r="D583" s="8" t="str">
        <f t="shared" ca="1" si="19"/>
        <v/>
      </c>
      <c r="E583" s="9" t="str">
        <f ca="1">IFERROR(YEAR(Tableau11[Date])&amp;"/"&amp;TEXT(Tableau11[Date],"mmmm"),"")</f>
        <v/>
      </c>
      <c r="F583" s="35"/>
    </row>
    <row r="584" spans="1:6" x14ac:dyDescent="0.35">
      <c r="A584" s="7" t="str">
        <f>IFERROR(IF(Tableau11[[#This Row],[N° employer]]="","",A583+1),"")</f>
        <v/>
      </c>
      <c r="B584" s="30"/>
      <c r="C584" s="16" t="str">
        <f t="shared" ca="1" si="18"/>
        <v/>
      </c>
      <c r="D584" s="8" t="str">
        <f t="shared" ca="1" si="19"/>
        <v/>
      </c>
      <c r="E584" s="9" t="str">
        <f ca="1">IFERROR(YEAR(Tableau11[Date])&amp;"/"&amp;TEXT(Tableau11[Date],"mmmm"),"")</f>
        <v/>
      </c>
      <c r="F584" s="35"/>
    </row>
    <row r="585" spans="1:6" x14ac:dyDescent="0.35">
      <c r="A585" s="7" t="str">
        <f>IFERROR(IF(Tableau11[[#This Row],[N° employer]]="","",A584+1),"")</f>
        <v/>
      </c>
      <c r="B585" s="30"/>
      <c r="C585" s="16" t="str">
        <f t="shared" ca="1" si="18"/>
        <v/>
      </c>
      <c r="D585" s="8" t="str">
        <f t="shared" ca="1" si="19"/>
        <v/>
      </c>
      <c r="E585" s="9" t="str">
        <f ca="1">IFERROR(YEAR(Tableau11[Date])&amp;"/"&amp;TEXT(Tableau11[Date],"mmmm"),"")</f>
        <v/>
      </c>
      <c r="F585" s="35"/>
    </row>
    <row r="586" spans="1:6" x14ac:dyDescent="0.35">
      <c r="A586" s="7" t="str">
        <f>IFERROR(IF(Tableau11[[#This Row],[N° employer]]="","",A585+1),"")</f>
        <v/>
      </c>
      <c r="B586" s="30"/>
      <c r="C586" s="16" t="str">
        <f t="shared" ca="1" si="18"/>
        <v/>
      </c>
      <c r="D586" s="8" t="str">
        <f t="shared" ca="1" si="19"/>
        <v/>
      </c>
      <c r="E586" s="9" t="str">
        <f ca="1">IFERROR(YEAR(Tableau11[Date])&amp;"/"&amp;TEXT(Tableau11[Date],"mmmm"),"")</f>
        <v/>
      </c>
      <c r="F586" s="35"/>
    </row>
    <row r="587" spans="1:6" x14ac:dyDescent="0.35">
      <c r="A587" s="7" t="str">
        <f>IFERROR(IF(Tableau11[[#This Row],[N° employer]]="","",A586+1),"")</f>
        <v/>
      </c>
      <c r="B587" s="30"/>
      <c r="C587" s="16" t="str">
        <f t="shared" ca="1" si="18"/>
        <v/>
      </c>
      <c r="D587" s="8" t="str">
        <f t="shared" ca="1" si="19"/>
        <v/>
      </c>
      <c r="E587" s="9" t="str">
        <f ca="1">IFERROR(YEAR(Tableau11[Date])&amp;"/"&amp;TEXT(Tableau11[Date],"mmmm"),"")</f>
        <v/>
      </c>
      <c r="F587" s="35"/>
    </row>
    <row r="588" spans="1:6" x14ac:dyDescent="0.35">
      <c r="A588" s="7" t="str">
        <f>IFERROR(IF(Tableau11[[#This Row],[N° employer]]="","",A587+1),"")</f>
        <v/>
      </c>
      <c r="B588" s="30"/>
      <c r="C588" s="16" t="str">
        <f t="shared" ca="1" si="18"/>
        <v/>
      </c>
      <c r="D588" s="8" t="str">
        <f t="shared" ca="1" si="19"/>
        <v/>
      </c>
      <c r="E588" s="9" t="str">
        <f ca="1">IFERROR(YEAR(Tableau11[Date])&amp;"/"&amp;TEXT(Tableau11[Date],"mmmm"),"")</f>
        <v/>
      </c>
      <c r="F588" s="35"/>
    </row>
    <row r="589" spans="1:6" x14ac:dyDescent="0.35">
      <c r="A589" s="7" t="str">
        <f>IFERROR(IF(Tableau11[[#This Row],[N° employer]]="","",A588+1),"")</f>
        <v/>
      </c>
      <c r="B589" s="30"/>
      <c r="C589" s="16" t="str">
        <f t="shared" ca="1" si="18"/>
        <v/>
      </c>
      <c r="D589" s="8" t="str">
        <f t="shared" ca="1" si="19"/>
        <v/>
      </c>
      <c r="E589" s="9" t="str">
        <f ca="1">IFERROR(YEAR(Tableau11[Date])&amp;"/"&amp;TEXT(Tableau11[Date],"mmmm"),"")</f>
        <v/>
      </c>
      <c r="F589" s="35"/>
    </row>
    <row r="590" spans="1:6" x14ac:dyDescent="0.35">
      <c r="A590" s="7" t="str">
        <f>IFERROR(IF(Tableau11[[#This Row],[N° employer]]="","",A589+1),"")</f>
        <v/>
      </c>
      <c r="B590" s="30"/>
      <c r="C590" s="16" t="str">
        <f t="shared" ca="1" si="18"/>
        <v/>
      </c>
      <c r="D590" s="8" t="str">
        <f t="shared" ca="1" si="19"/>
        <v/>
      </c>
      <c r="E590" s="9" t="str">
        <f ca="1">IFERROR(YEAR(Tableau11[Date])&amp;"/"&amp;TEXT(Tableau11[Date],"mmmm"),"")</f>
        <v/>
      </c>
      <c r="F590" s="35"/>
    </row>
    <row r="591" spans="1:6" x14ac:dyDescent="0.35">
      <c r="A591" s="7" t="str">
        <f>IFERROR(IF(Tableau11[[#This Row],[N° employer]]="","",A590+1),"")</f>
        <v/>
      </c>
      <c r="B591" s="30"/>
      <c r="C591" s="16" t="str">
        <f t="shared" ca="1" si="18"/>
        <v/>
      </c>
      <c r="D591" s="8" t="str">
        <f t="shared" ca="1" si="19"/>
        <v/>
      </c>
      <c r="E591" s="9" t="str">
        <f ca="1">IFERROR(YEAR(Tableau11[Date])&amp;"/"&amp;TEXT(Tableau11[Date],"mmmm"),"")</f>
        <v/>
      </c>
      <c r="F591" s="35"/>
    </row>
    <row r="592" spans="1:6" x14ac:dyDescent="0.35">
      <c r="A592" s="7" t="str">
        <f>IFERROR(IF(Tableau11[[#This Row],[N° employer]]="","",A591+1),"")</f>
        <v/>
      </c>
      <c r="B592" s="30"/>
      <c r="C592" s="16" t="str">
        <f t="shared" ca="1" si="18"/>
        <v/>
      </c>
      <c r="D592" s="8" t="str">
        <f t="shared" ca="1" si="19"/>
        <v/>
      </c>
      <c r="E592" s="9" t="str">
        <f ca="1">IFERROR(YEAR(Tableau11[Date])&amp;"/"&amp;TEXT(Tableau11[Date],"mmmm"),"")</f>
        <v/>
      </c>
      <c r="F592" s="35"/>
    </row>
    <row r="593" spans="1:6" x14ac:dyDescent="0.35">
      <c r="A593" s="7" t="str">
        <f>IFERROR(IF(Tableau11[[#This Row],[N° employer]]="","",A592+1),"")</f>
        <v/>
      </c>
      <c r="B593" s="30"/>
      <c r="C593" s="16" t="str">
        <f t="shared" ca="1" si="18"/>
        <v/>
      </c>
      <c r="D593" s="8" t="str">
        <f t="shared" ca="1" si="19"/>
        <v/>
      </c>
      <c r="E593" s="9" t="str">
        <f ca="1">IFERROR(YEAR(Tableau11[Date])&amp;"/"&amp;TEXT(Tableau11[Date],"mmmm"),"")</f>
        <v/>
      </c>
      <c r="F593" s="35"/>
    </row>
    <row r="594" spans="1:6" x14ac:dyDescent="0.35">
      <c r="A594" s="7" t="str">
        <f>IFERROR(IF(Tableau11[[#This Row],[N° employer]]="","",A593+1),"")</f>
        <v/>
      </c>
      <c r="B594" s="30"/>
      <c r="C594" s="16" t="str">
        <f t="shared" ca="1" si="18"/>
        <v/>
      </c>
      <c r="D594" s="8" t="str">
        <f t="shared" ca="1" si="19"/>
        <v/>
      </c>
      <c r="E594" s="9" t="str">
        <f ca="1">IFERROR(YEAR(Tableau11[Date])&amp;"/"&amp;TEXT(Tableau11[Date],"mmmm"),"")</f>
        <v/>
      </c>
      <c r="F594" s="35"/>
    </row>
    <row r="595" spans="1:6" x14ac:dyDescent="0.35">
      <c r="A595" s="7" t="str">
        <f>IFERROR(IF(Tableau11[[#This Row],[N° employer]]="","",A594+1),"")</f>
        <v/>
      </c>
      <c r="B595" s="30"/>
      <c r="C595" s="16" t="str">
        <f t="shared" ca="1" si="18"/>
        <v/>
      </c>
      <c r="D595" s="8" t="str">
        <f t="shared" ca="1" si="19"/>
        <v/>
      </c>
      <c r="E595" s="9" t="str">
        <f ca="1">IFERROR(YEAR(Tableau11[Date])&amp;"/"&amp;TEXT(Tableau11[Date],"mmmm"),"")</f>
        <v/>
      </c>
      <c r="F595" s="35"/>
    </row>
    <row r="596" spans="1:6" x14ac:dyDescent="0.35">
      <c r="A596" s="7" t="str">
        <f>IFERROR(IF(Tableau11[[#This Row],[N° employer]]="","",A595+1),"")</f>
        <v/>
      </c>
      <c r="B596" s="30"/>
      <c r="C596" s="16" t="str">
        <f t="shared" ca="1" si="18"/>
        <v/>
      </c>
      <c r="D596" s="8" t="str">
        <f t="shared" ca="1" si="19"/>
        <v/>
      </c>
      <c r="E596" s="9" t="str">
        <f ca="1">IFERROR(YEAR(Tableau11[Date])&amp;"/"&amp;TEXT(Tableau11[Date],"mmmm"),"")</f>
        <v/>
      </c>
      <c r="F596" s="35"/>
    </row>
    <row r="597" spans="1:6" x14ac:dyDescent="0.35">
      <c r="A597" s="7" t="str">
        <f>IFERROR(IF(Tableau11[[#This Row],[N° employer]]="","",A596+1),"")</f>
        <v/>
      </c>
      <c r="B597" s="30"/>
      <c r="C597" s="16" t="str">
        <f t="shared" ca="1" si="18"/>
        <v/>
      </c>
      <c r="D597" s="8" t="str">
        <f t="shared" ca="1" si="19"/>
        <v/>
      </c>
      <c r="E597" s="9" t="str">
        <f ca="1">IFERROR(YEAR(Tableau11[Date])&amp;"/"&amp;TEXT(Tableau11[Date],"mmmm"),"")</f>
        <v/>
      </c>
      <c r="F597" s="35"/>
    </row>
    <row r="598" spans="1:6" x14ac:dyDescent="0.35">
      <c r="A598" s="7" t="str">
        <f>IFERROR(IF(Tableau11[[#This Row],[N° employer]]="","",A597+1),"")</f>
        <v/>
      </c>
      <c r="B598" s="30"/>
      <c r="C598" s="16" t="str">
        <f t="shared" ca="1" si="18"/>
        <v/>
      </c>
      <c r="D598" s="8" t="str">
        <f t="shared" ca="1" si="19"/>
        <v/>
      </c>
      <c r="E598" s="9" t="str">
        <f ca="1">IFERROR(YEAR(Tableau11[Date])&amp;"/"&amp;TEXT(Tableau11[Date],"mmmm"),"")</f>
        <v/>
      </c>
      <c r="F598" s="35"/>
    </row>
    <row r="599" spans="1:6" x14ac:dyDescent="0.35">
      <c r="A599" s="7" t="str">
        <f>IFERROR(IF(Tableau11[[#This Row],[N° employer]]="","",A598+1),"")</f>
        <v/>
      </c>
      <c r="B599" s="30"/>
      <c r="C599" s="16" t="str">
        <f t="shared" ca="1" si="18"/>
        <v/>
      </c>
      <c r="D599" s="8" t="str">
        <f t="shared" ca="1" si="19"/>
        <v/>
      </c>
      <c r="E599" s="9" t="str">
        <f ca="1">IFERROR(YEAR(Tableau11[Date])&amp;"/"&amp;TEXT(Tableau11[Date],"mmmm"),"")</f>
        <v/>
      </c>
      <c r="F599" s="35"/>
    </row>
    <row r="600" spans="1:6" x14ac:dyDescent="0.35">
      <c r="A600" s="7" t="str">
        <f>IFERROR(IF(Tableau11[[#This Row],[N° employer]]="","",A599+1),"")</f>
        <v/>
      </c>
      <c r="B600" s="30"/>
      <c r="C600" s="16" t="str">
        <f t="shared" ca="1" si="18"/>
        <v/>
      </c>
      <c r="D600" s="8" t="str">
        <f t="shared" ca="1" si="19"/>
        <v/>
      </c>
      <c r="E600" s="9" t="str">
        <f ca="1">IFERROR(YEAR(Tableau11[Date])&amp;"/"&amp;TEXT(Tableau11[Date],"mmmm"),"")</f>
        <v/>
      </c>
      <c r="F600" s="35"/>
    </row>
    <row r="601" spans="1:6" x14ac:dyDescent="0.35">
      <c r="A601" s="7" t="str">
        <f>IFERROR(IF(Tableau11[[#This Row],[N° employer]]="","",A600+1),"")</f>
        <v/>
      </c>
      <c r="B601" s="30"/>
      <c r="C601" s="16" t="str">
        <f t="shared" ca="1" si="18"/>
        <v/>
      </c>
      <c r="D601" s="8" t="str">
        <f t="shared" ca="1" si="19"/>
        <v/>
      </c>
      <c r="E601" s="9" t="str">
        <f ca="1">IFERROR(YEAR(Tableau11[Date])&amp;"/"&amp;TEXT(Tableau11[Date],"mmmm"),"")</f>
        <v/>
      </c>
      <c r="F601" s="35"/>
    </row>
    <row r="602" spans="1:6" x14ac:dyDescent="0.35">
      <c r="A602" s="7" t="str">
        <f>IFERROR(IF(Tableau11[[#This Row],[N° employer]]="","",A601+1),"")</f>
        <v/>
      </c>
      <c r="B602" s="30"/>
      <c r="C602" s="16" t="str">
        <f t="shared" ca="1" si="18"/>
        <v/>
      </c>
      <c r="D602" s="8" t="str">
        <f t="shared" ca="1" si="19"/>
        <v/>
      </c>
      <c r="E602" s="9" t="str">
        <f ca="1">IFERROR(YEAR(Tableau11[Date])&amp;"/"&amp;TEXT(Tableau11[Date],"mmmm"),"")</f>
        <v/>
      </c>
      <c r="F602" s="35"/>
    </row>
    <row r="603" spans="1:6" x14ac:dyDescent="0.35">
      <c r="A603" s="7" t="str">
        <f>IFERROR(IF(Tableau11[[#This Row],[N° employer]]="","",A602+1),"")</f>
        <v/>
      </c>
      <c r="B603" s="30"/>
      <c r="C603" s="16" t="str">
        <f t="shared" ca="1" si="18"/>
        <v/>
      </c>
      <c r="D603" s="8" t="str">
        <f t="shared" ca="1" si="19"/>
        <v/>
      </c>
      <c r="E603" s="9" t="str">
        <f ca="1">IFERROR(YEAR(Tableau11[Date])&amp;"/"&amp;TEXT(Tableau11[Date],"mmmm"),"")</f>
        <v/>
      </c>
      <c r="F603" s="35"/>
    </row>
    <row r="604" spans="1:6" x14ac:dyDescent="0.35">
      <c r="A604" s="7" t="str">
        <f>IFERROR(IF(Tableau11[[#This Row],[N° employer]]="","",A603+1),"")</f>
        <v/>
      </c>
      <c r="B604" s="30"/>
      <c r="C604" s="16" t="str">
        <f t="shared" ca="1" si="18"/>
        <v/>
      </c>
      <c r="D604" s="8" t="str">
        <f t="shared" ca="1" si="19"/>
        <v/>
      </c>
      <c r="E604" s="9" t="str">
        <f ca="1">IFERROR(YEAR(Tableau11[Date])&amp;"/"&amp;TEXT(Tableau11[Date],"mmmm"),"")</f>
        <v/>
      </c>
      <c r="F604" s="35"/>
    </row>
    <row r="605" spans="1:6" x14ac:dyDescent="0.35">
      <c r="A605" s="7" t="str">
        <f>IFERROR(IF(Tableau11[[#This Row],[N° employer]]="","",A604+1),"")</f>
        <v/>
      </c>
      <c r="B605" s="30"/>
      <c r="C605" s="16" t="str">
        <f t="shared" ca="1" si="18"/>
        <v/>
      </c>
      <c r="D605" s="8" t="str">
        <f t="shared" ca="1" si="19"/>
        <v/>
      </c>
      <c r="E605" s="9" t="str">
        <f ca="1">IFERROR(YEAR(Tableau11[Date])&amp;"/"&amp;TEXT(Tableau11[Date],"mmmm"),"")</f>
        <v/>
      </c>
      <c r="F605" s="35"/>
    </row>
    <row r="606" spans="1:6" x14ac:dyDescent="0.35">
      <c r="A606" s="7" t="str">
        <f>IFERROR(IF(Tableau11[[#This Row],[N° employer]]="","",A605+1),"")</f>
        <v/>
      </c>
      <c r="B606" s="30"/>
      <c r="C606" s="16" t="str">
        <f t="shared" ca="1" si="18"/>
        <v/>
      </c>
      <c r="D606" s="8" t="str">
        <f t="shared" ca="1" si="19"/>
        <v/>
      </c>
      <c r="E606" s="9" t="str">
        <f ca="1">IFERROR(YEAR(Tableau11[Date])&amp;"/"&amp;TEXT(Tableau11[Date],"mmmm"),"")</f>
        <v/>
      </c>
      <c r="F606" s="35"/>
    </row>
    <row r="607" spans="1:6" x14ac:dyDescent="0.35">
      <c r="A607" s="7" t="str">
        <f>IFERROR(IF(Tableau11[[#This Row],[N° employer]]="","",A606+1),"")</f>
        <v/>
      </c>
      <c r="B607" s="30"/>
      <c r="C607" s="16" t="str">
        <f t="shared" ca="1" si="18"/>
        <v/>
      </c>
      <c r="D607" s="8" t="str">
        <f t="shared" ca="1" si="19"/>
        <v/>
      </c>
      <c r="E607" s="9" t="str">
        <f ca="1">IFERROR(YEAR(Tableau11[Date])&amp;"/"&amp;TEXT(Tableau11[Date],"mmmm"),"")</f>
        <v/>
      </c>
      <c r="F607" s="35"/>
    </row>
    <row r="608" spans="1:6" x14ac:dyDescent="0.35">
      <c r="A608" s="7" t="str">
        <f>IFERROR(IF(Tableau11[[#This Row],[N° employer]]="","",A607+1),"")</f>
        <v/>
      </c>
      <c r="B608" s="30"/>
      <c r="C608" s="16" t="str">
        <f t="shared" ca="1" si="18"/>
        <v/>
      </c>
      <c r="D608" s="8" t="str">
        <f t="shared" ca="1" si="19"/>
        <v/>
      </c>
      <c r="E608" s="9" t="str">
        <f ca="1">IFERROR(YEAR(Tableau11[Date])&amp;"/"&amp;TEXT(Tableau11[Date],"mmmm"),"")</f>
        <v/>
      </c>
      <c r="F608" s="35"/>
    </row>
    <row r="609" spans="1:6" x14ac:dyDescent="0.35">
      <c r="A609" s="7" t="str">
        <f>IFERROR(IF(Tableau11[[#This Row],[N° employer]]="","",A608+1),"")</f>
        <v/>
      </c>
      <c r="B609" s="30"/>
      <c r="C609" s="16" t="str">
        <f t="shared" ca="1" si="18"/>
        <v/>
      </c>
      <c r="D609" s="8" t="str">
        <f t="shared" ca="1" si="19"/>
        <v/>
      </c>
      <c r="E609" s="9" t="str">
        <f ca="1">IFERROR(YEAR(Tableau11[Date])&amp;"/"&amp;TEXT(Tableau11[Date],"mmmm"),"")</f>
        <v/>
      </c>
      <c r="F609" s="35"/>
    </row>
    <row r="610" spans="1:6" x14ac:dyDescent="0.35">
      <c r="A610" s="7" t="str">
        <f>IFERROR(IF(Tableau11[[#This Row],[N° employer]]="","",A609+1),"")</f>
        <v/>
      </c>
      <c r="B610" s="30"/>
      <c r="C610" s="16" t="str">
        <f t="shared" ca="1" si="18"/>
        <v/>
      </c>
      <c r="D610" s="8" t="str">
        <f t="shared" ca="1" si="19"/>
        <v/>
      </c>
      <c r="E610" s="9" t="str">
        <f ca="1">IFERROR(YEAR(Tableau11[Date])&amp;"/"&amp;TEXT(Tableau11[Date],"mmmm"),"")</f>
        <v/>
      </c>
      <c r="F610" s="35"/>
    </row>
    <row r="611" spans="1:6" x14ac:dyDescent="0.35">
      <c r="A611" s="7" t="str">
        <f>IFERROR(IF(Tableau11[[#This Row],[N° employer]]="","",A610+1),"")</f>
        <v/>
      </c>
      <c r="B611" s="30"/>
      <c r="C611" s="16" t="str">
        <f t="shared" ca="1" si="18"/>
        <v/>
      </c>
      <c r="D611" s="8" t="str">
        <f t="shared" ca="1" si="19"/>
        <v/>
      </c>
      <c r="E611" s="9" t="str">
        <f ca="1">IFERROR(YEAR(Tableau11[Date])&amp;"/"&amp;TEXT(Tableau11[Date],"mmmm"),"")</f>
        <v/>
      </c>
      <c r="F611" s="35"/>
    </row>
    <row r="612" spans="1:6" x14ac:dyDescent="0.35">
      <c r="A612" s="7" t="str">
        <f>IFERROR(IF(Tableau11[[#This Row],[N° employer]]="","",A611+1),"")</f>
        <v/>
      </c>
      <c r="B612" s="30"/>
      <c r="C612" s="16" t="str">
        <f t="shared" ca="1" si="18"/>
        <v/>
      </c>
      <c r="D612" s="8" t="str">
        <f t="shared" ca="1" si="19"/>
        <v/>
      </c>
      <c r="E612" s="9" t="str">
        <f ca="1">IFERROR(YEAR(Tableau11[Date])&amp;"/"&amp;TEXT(Tableau11[Date],"mmmm"),"")</f>
        <v/>
      </c>
      <c r="F612" s="35"/>
    </row>
    <row r="613" spans="1:6" x14ac:dyDescent="0.35">
      <c r="A613" s="7" t="str">
        <f>IFERROR(IF(Tableau11[[#This Row],[N° employer]]="","",A612+1),"")</f>
        <v/>
      </c>
      <c r="B613" s="30"/>
      <c r="C613" s="16" t="str">
        <f t="shared" ca="1" si="18"/>
        <v/>
      </c>
      <c r="D613" s="8" t="str">
        <f t="shared" ca="1" si="19"/>
        <v/>
      </c>
      <c r="E613" s="9" t="str">
        <f ca="1">IFERROR(YEAR(Tableau11[Date])&amp;"/"&amp;TEXT(Tableau11[Date],"mmmm"),"")</f>
        <v/>
      </c>
      <c r="F613" s="35"/>
    </row>
    <row r="614" spans="1:6" x14ac:dyDescent="0.35">
      <c r="A614" s="7" t="str">
        <f>IFERROR(IF(Tableau11[[#This Row],[N° employer]]="","",A613+1),"")</f>
        <v/>
      </c>
      <c r="B614" s="30"/>
      <c r="C614" s="16" t="str">
        <f t="shared" ca="1" si="18"/>
        <v/>
      </c>
      <c r="D614" s="8" t="str">
        <f t="shared" ca="1" si="19"/>
        <v/>
      </c>
      <c r="E614" s="9" t="str">
        <f ca="1">IFERROR(YEAR(Tableau11[Date])&amp;"/"&amp;TEXT(Tableau11[Date],"mmmm"),"")</f>
        <v/>
      </c>
      <c r="F614" s="35"/>
    </row>
    <row r="615" spans="1:6" x14ac:dyDescent="0.35">
      <c r="A615" s="7" t="str">
        <f>IFERROR(IF(Tableau11[[#This Row],[N° employer]]="","",A614+1),"")</f>
        <v/>
      </c>
      <c r="B615" s="30"/>
      <c r="C615" s="16" t="str">
        <f t="shared" ca="1" si="18"/>
        <v/>
      </c>
      <c r="D615" s="8" t="str">
        <f t="shared" ca="1" si="19"/>
        <v/>
      </c>
      <c r="E615" s="9" t="str">
        <f ca="1">IFERROR(YEAR(Tableau11[Date])&amp;"/"&amp;TEXT(Tableau11[Date],"mmmm"),"")</f>
        <v/>
      </c>
      <c r="F615" s="35"/>
    </row>
    <row r="616" spans="1:6" x14ac:dyDescent="0.35">
      <c r="A616" s="7" t="str">
        <f>IFERROR(IF(Tableau11[[#This Row],[N° employer]]="","",A615+1),"")</f>
        <v/>
      </c>
      <c r="B616" s="30"/>
      <c r="C616" s="16" t="str">
        <f t="shared" ca="1" si="18"/>
        <v/>
      </c>
      <c r="D616" s="8" t="str">
        <f t="shared" ca="1" si="19"/>
        <v/>
      </c>
      <c r="E616" s="9" t="str">
        <f ca="1">IFERROR(YEAR(Tableau11[Date])&amp;"/"&amp;TEXT(Tableau11[Date],"mmmm"),"")</f>
        <v/>
      </c>
      <c r="F616" s="35"/>
    </row>
    <row r="617" spans="1:6" x14ac:dyDescent="0.35">
      <c r="A617" s="7" t="str">
        <f>IFERROR(IF(Tableau11[[#This Row],[N° employer]]="","",A616+1),"")</f>
        <v/>
      </c>
      <c r="B617" s="30"/>
      <c r="C617" s="16" t="str">
        <f t="shared" ca="1" si="18"/>
        <v/>
      </c>
      <c r="D617" s="8" t="str">
        <f t="shared" ca="1" si="19"/>
        <v/>
      </c>
      <c r="E617" s="9" t="str">
        <f ca="1">IFERROR(YEAR(Tableau11[Date])&amp;"/"&amp;TEXT(Tableau11[Date],"mmmm"),"")</f>
        <v/>
      </c>
      <c r="F617" s="35"/>
    </row>
    <row r="618" spans="1:6" x14ac:dyDescent="0.35">
      <c r="A618" s="7" t="str">
        <f>IFERROR(IF(Tableau11[[#This Row],[N° employer]]="","",A617+1),"")</f>
        <v/>
      </c>
      <c r="B618" s="30"/>
      <c r="C618" s="16" t="str">
        <f t="shared" ca="1" si="18"/>
        <v/>
      </c>
      <c r="D618" s="8" t="str">
        <f t="shared" ca="1" si="19"/>
        <v/>
      </c>
      <c r="E618" s="9" t="str">
        <f ca="1">IFERROR(YEAR(Tableau11[Date])&amp;"/"&amp;TEXT(Tableau11[Date],"mmmm"),"")</f>
        <v/>
      </c>
      <c r="F618" s="35"/>
    </row>
    <row r="619" spans="1:6" x14ac:dyDescent="0.35">
      <c r="A619" s="7" t="str">
        <f>IFERROR(IF(Tableau11[[#This Row],[N° employer]]="","",A618+1),"")</f>
        <v/>
      </c>
      <c r="B619" s="30"/>
      <c r="C619" s="16" t="str">
        <f t="shared" ca="1" si="18"/>
        <v/>
      </c>
      <c r="D619" s="8" t="str">
        <f t="shared" ca="1" si="19"/>
        <v/>
      </c>
      <c r="E619" s="9" t="str">
        <f ca="1">IFERROR(YEAR(Tableau11[Date])&amp;"/"&amp;TEXT(Tableau11[Date],"mmmm"),"")</f>
        <v/>
      </c>
      <c r="F619" s="35"/>
    </row>
    <row r="620" spans="1:6" x14ac:dyDescent="0.35">
      <c r="A620" s="7" t="str">
        <f>IFERROR(IF(Tableau11[[#This Row],[N° employer]]="","",A619+1),"")</f>
        <v/>
      </c>
      <c r="B620" s="30"/>
      <c r="C620" s="16" t="str">
        <f t="shared" ca="1" si="18"/>
        <v/>
      </c>
      <c r="D620" s="8" t="str">
        <f t="shared" ca="1" si="19"/>
        <v/>
      </c>
      <c r="E620" s="9" t="str">
        <f ca="1">IFERROR(YEAR(Tableau11[Date])&amp;"/"&amp;TEXT(Tableau11[Date],"mmmm"),"")</f>
        <v/>
      </c>
      <c r="F620" s="35"/>
    </row>
    <row r="621" spans="1:6" x14ac:dyDescent="0.35">
      <c r="A621" s="7" t="str">
        <f>IFERROR(IF(Tableau11[[#This Row],[N° employer]]="","",A620+1),"")</f>
        <v/>
      </c>
      <c r="B621" s="30"/>
      <c r="C621" s="16" t="str">
        <f t="shared" ca="1" si="18"/>
        <v/>
      </c>
      <c r="D621" s="8" t="str">
        <f t="shared" ca="1" si="19"/>
        <v/>
      </c>
      <c r="E621" s="9" t="str">
        <f ca="1">IFERROR(YEAR(Tableau11[Date])&amp;"/"&amp;TEXT(Tableau11[Date],"mmmm"),"")</f>
        <v/>
      </c>
      <c r="F621" s="35"/>
    </row>
    <row r="622" spans="1:6" x14ac:dyDescent="0.35">
      <c r="A622" s="7" t="str">
        <f>IFERROR(IF(Tableau11[[#This Row],[N° employer]]="","",A621+1),"")</f>
        <v/>
      </c>
      <c r="B622" s="30"/>
      <c r="C622" s="16" t="str">
        <f t="shared" ca="1" si="18"/>
        <v/>
      </c>
      <c r="D622" s="8" t="str">
        <f t="shared" ca="1" si="19"/>
        <v/>
      </c>
      <c r="E622" s="9" t="str">
        <f ca="1">IFERROR(YEAR(Tableau11[Date])&amp;"/"&amp;TEXT(Tableau11[Date],"mmmm"),"")</f>
        <v/>
      </c>
      <c r="F622" s="35"/>
    </row>
    <row r="623" spans="1:6" x14ac:dyDescent="0.35">
      <c r="A623" s="7" t="str">
        <f>IFERROR(IF(Tableau11[[#This Row],[N° employer]]="","",A622+1),"")</f>
        <v/>
      </c>
      <c r="B623" s="30"/>
      <c r="C623" s="16" t="str">
        <f t="shared" ca="1" si="18"/>
        <v/>
      </c>
      <c r="D623" s="8" t="str">
        <f t="shared" ca="1" si="19"/>
        <v/>
      </c>
      <c r="E623" s="9" t="str">
        <f ca="1">IFERROR(YEAR(Tableau11[Date])&amp;"/"&amp;TEXT(Tableau11[Date],"mmmm"),"")</f>
        <v/>
      </c>
      <c r="F623" s="35"/>
    </row>
    <row r="624" spans="1:6" x14ac:dyDescent="0.35">
      <c r="A624" s="7" t="str">
        <f>IFERROR(IF(Tableau11[[#This Row],[N° employer]]="","",A623+1),"")</f>
        <v/>
      </c>
      <c r="B624" s="30"/>
      <c r="C624" s="16" t="str">
        <f t="shared" ca="1" si="18"/>
        <v/>
      </c>
      <c r="D624" s="8" t="str">
        <f t="shared" ca="1" si="19"/>
        <v/>
      </c>
      <c r="E624" s="9" t="str">
        <f ca="1">IFERROR(YEAR(Tableau11[Date])&amp;"/"&amp;TEXT(Tableau11[Date],"mmmm"),"")</f>
        <v/>
      </c>
      <c r="F624" s="35"/>
    </row>
    <row r="625" spans="1:6" x14ac:dyDescent="0.35">
      <c r="A625" s="7" t="str">
        <f>IFERROR(IF(Tableau11[[#This Row],[N° employer]]="","",A624+1),"")</f>
        <v/>
      </c>
      <c r="B625" s="30"/>
      <c r="C625" s="16" t="str">
        <f t="shared" ca="1" si="18"/>
        <v/>
      </c>
      <c r="D625" s="8" t="str">
        <f t="shared" ca="1" si="19"/>
        <v/>
      </c>
      <c r="E625" s="9" t="str">
        <f ca="1">IFERROR(YEAR(Tableau11[Date])&amp;"/"&amp;TEXT(Tableau11[Date],"mmmm"),"")</f>
        <v/>
      </c>
      <c r="F625" s="35"/>
    </row>
    <row r="626" spans="1:6" x14ac:dyDescent="0.35">
      <c r="A626" s="7" t="str">
        <f>IFERROR(IF(Tableau11[[#This Row],[N° employer]]="","",A625+1),"")</f>
        <v/>
      </c>
      <c r="B626" s="30"/>
      <c r="C626" s="16" t="str">
        <f t="shared" ca="1" si="18"/>
        <v/>
      </c>
      <c r="D626" s="8" t="str">
        <f t="shared" ca="1" si="19"/>
        <v/>
      </c>
      <c r="E626" s="9" t="str">
        <f ca="1">IFERROR(YEAR(Tableau11[Date])&amp;"/"&amp;TEXT(Tableau11[Date],"mmmm"),"")</f>
        <v/>
      </c>
      <c r="F626" s="35"/>
    </row>
    <row r="627" spans="1:6" x14ac:dyDescent="0.35">
      <c r="A627" s="7" t="str">
        <f>IFERROR(IF(Tableau11[[#This Row],[N° employer]]="","",A626+1),"")</f>
        <v/>
      </c>
      <c r="B627" s="30"/>
      <c r="C627" s="16" t="str">
        <f t="shared" ca="1" si="18"/>
        <v/>
      </c>
      <c r="D627" s="8" t="str">
        <f t="shared" ca="1" si="19"/>
        <v/>
      </c>
      <c r="E627" s="9" t="str">
        <f ca="1">IFERROR(YEAR(Tableau11[Date])&amp;"/"&amp;TEXT(Tableau11[Date],"mmmm"),"")</f>
        <v/>
      </c>
      <c r="F627" s="35"/>
    </row>
    <row r="628" spans="1:6" x14ac:dyDescent="0.35">
      <c r="A628" s="7" t="str">
        <f>IFERROR(IF(Tableau11[[#This Row],[N° employer]]="","",A627+1),"")</f>
        <v/>
      </c>
      <c r="B628" s="30"/>
      <c r="C628" s="16" t="str">
        <f t="shared" ca="1" si="18"/>
        <v/>
      </c>
      <c r="D628" s="8" t="str">
        <f t="shared" ca="1" si="19"/>
        <v/>
      </c>
      <c r="E628" s="9" t="str">
        <f ca="1">IFERROR(YEAR(Tableau11[Date])&amp;"/"&amp;TEXT(Tableau11[Date],"mmmm"),"")</f>
        <v/>
      </c>
      <c r="F628" s="35"/>
    </row>
    <row r="629" spans="1:6" x14ac:dyDescent="0.35">
      <c r="A629" s="7" t="str">
        <f>IFERROR(IF(Tableau11[[#This Row],[N° employer]]="","",A628+1),"")</f>
        <v/>
      </c>
      <c r="B629" s="30"/>
      <c r="C629" s="16" t="str">
        <f t="shared" ca="1" si="18"/>
        <v/>
      </c>
      <c r="D629" s="8" t="str">
        <f t="shared" ca="1" si="19"/>
        <v/>
      </c>
      <c r="E629" s="9" t="str">
        <f ca="1">IFERROR(YEAR(Tableau11[Date])&amp;"/"&amp;TEXT(Tableau11[Date],"mmmm"),"")</f>
        <v/>
      </c>
      <c r="F629" s="35"/>
    </row>
    <row r="630" spans="1:6" x14ac:dyDescent="0.35">
      <c r="A630" s="7" t="str">
        <f>IFERROR(IF(Tableau11[[#This Row],[N° employer]]="","",A629+1),"")</f>
        <v/>
      </c>
      <c r="B630" s="30"/>
      <c r="C630" s="16" t="str">
        <f t="shared" ca="1" si="18"/>
        <v/>
      </c>
      <c r="D630" s="8" t="str">
        <f t="shared" ca="1" si="19"/>
        <v/>
      </c>
      <c r="E630" s="9" t="str">
        <f ca="1">IFERROR(YEAR(Tableau11[Date])&amp;"/"&amp;TEXT(Tableau11[Date],"mmmm"),"")</f>
        <v/>
      </c>
      <c r="F630" s="35"/>
    </row>
    <row r="631" spans="1:6" x14ac:dyDescent="0.35">
      <c r="A631" s="7" t="str">
        <f>IFERROR(IF(Tableau11[[#This Row],[N° employer]]="","",A630+1),"")</f>
        <v/>
      </c>
      <c r="B631" s="30"/>
      <c r="C631" s="16" t="str">
        <f t="shared" ca="1" si="18"/>
        <v/>
      </c>
      <c r="D631" s="8" t="str">
        <f t="shared" ca="1" si="19"/>
        <v/>
      </c>
      <c r="E631" s="9" t="str">
        <f ca="1">IFERROR(YEAR(Tableau11[Date])&amp;"/"&amp;TEXT(Tableau11[Date],"mmmm"),"")</f>
        <v/>
      </c>
      <c r="F631" s="35"/>
    </row>
    <row r="632" spans="1:6" x14ac:dyDescent="0.35">
      <c r="A632" s="7" t="str">
        <f>IFERROR(IF(Tableau11[[#This Row],[N° employer]]="","",A631+1),"")</f>
        <v/>
      </c>
      <c r="B632" s="30"/>
      <c r="C632" s="16" t="str">
        <f t="shared" ca="1" si="18"/>
        <v/>
      </c>
      <c r="D632" s="8" t="str">
        <f t="shared" ca="1" si="19"/>
        <v/>
      </c>
      <c r="E632" s="9" t="str">
        <f ca="1">IFERROR(YEAR(Tableau11[Date])&amp;"/"&amp;TEXT(Tableau11[Date],"mmmm"),"")</f>
        <v/>
      </c>
      <c r="F632" s="35"/>
    </row>
    <row r="633" spans="1:6" x14ac:dyDescent="0.35">
      <c r="A633" s="7" t="str">
        <f>IFERROR(IF(Tableau11[[#This Row],[N° employer]]="","",A632+1),"")</f>
        <v/>
      </c>
      <c r="B633" s="30"/>
      <c r="C633" s="16" t="str">
        <f t="shared" ca="1" si="18"/>
        <v/>
      </c>
      <c r="D633" s="8" t="str">
        <f t="shared" ca="1" si="19"/>
        <v/>
      </c>
      <c r="E633" s="9" t="str">
        <f ca="1">IFERROR(YEAR(Tableau11[Date])&amp;"/"&amp;TEXT(Tableau11[Date],"mmmm"),"")</f>
        <v/>
      </c>
      <c r="F633" s="35"/>
    </row>
    <row r="634" spans="1:6" x14ac:dyDescent="0.35">
      <c r="A634" s="7" t="str">
        <f>IFERROR(IF(Tableau11[[#This Row],[N° employer]]="","",A633+1),"")</f>
        <v/>
      </c>
      <c r="B634" s="30"/>
      <c r="C634" s="16" t="str">
        <f t="shared" ca="1" si="18"/>
        <v/>
      </c>
      <c r="D634" s="8" t="str">
        <f t="shared" ca="1" si="19"/>
        <v/>
      </c>
      <c r="E634" s="9" t="str">
        <f ca="1">IFERROR(YEAR(Tableau11[Date])&amp;"/"&amp;TEXT(Tableau11[Date],"mmmm"),"")</f>
        <v/>
      </c>
      <c r="F634" s="35"/>
    </row>
    <row r="635" spans="1:6" x14ac:dyDescent="0.35">
      <c r="A635" s="7" t="str">
        <f>IFERROR(IF(Tableau11[[#This Row],[N° employer]]="","",A634+1),"")</f>
        <v/>
      </c>
      <c r="B635" s="30"/>
      <c r="C635" s="16" t="str">
        <f t="shared" ca="1" si="18"/>
        <v/>
      </c>
      <c r="D635" s="8" t="str">
        <f t="shared" ca="1" si="19"/>
        <v/>
      </c>
      <c r="E635" s="9" t="str">
        <f ca="1">IFERROR(YEAR(Tableau11[Date])&amp;"/"&amp;TEXT(Tableau11[Date],"mmmm"),"")</f>
        <v/>
      </c>
      <c r="F635" s="35"/>
    </row>
    <row r="636" spans="1:6" x14ac:dyDescent="0.35">
      <c r="A636" s="7" t="str">
        <f>IFERROR(IF(Tableau11[[#This Row],[N° employer]]="","",A635+1),"")</f>
        <v/>
      </c>
      <c r="B636" s="30"/>
      <c r="C636" s="16" t="str">
        <f t="shared" ca="1" si="18"/>
        <v/>
      </c>
      <c r="D636" s="8" t="str">
        <f t="shared" ca="1" si="19"/>
        <v/>
      </c>
      <c r="E636" s="9" t="str">
        <f ca="1">IFERROR(YEAR(Tableau11[Date])&amp;"/"&amp;TEXT(Tableau11[Date],"mmmm"),"")</f>
        <v/>
      </c>
      <c r="F636" s="35"/>
    </row>
    <row r="637" spans="1:6" x14ac:dyDescent="0.35">
      <c r="A637" s="7" t="str">
        <f>IFERROR(IF(Tableau11[[#This Row],[N° employer]]="","",A636+1),"")</f>
        <v/>
      </c>
      <c r="B637" s="30"/>
      <c r="C637" s="16" t="str">
        <f t="shared" ca="1" si="18"/>
        <v/>
      </c>
      <c r="D637" s="8" t="str">
        <f t="shared" ca="1" si="19"/>
        <v/>
      </c>
      <c r="E637" s="9" t="str">
        <f ca="1">IFERROR(YEAR(Tableau11[Date])&amp;"/"&amp;TEXT(Tableau11[Date],"mmmm"),"")</f>
        <v/>
      </c>
      <c r="F637" s="35"/>
    </row>
    <row r="638" spans="1:6" x14ac:dyDescent="0.35">
      <c r="A638" s="7" t="str">
        <f>IFERROR(IF(Tableau11[[#This Row],[N° employer]]="","",A637+1),"")</f>
        <v/>
      </c>
      <c r="B638" s="30"/>
      <c r="C638" s="16" t="str">
        <f t="shared" ca="1" si="18"/>
        <v/>
      </c>
      <c r="D638" s="8" t="str">
        <f t="shared" ca="1" si="19"/>
        <v/>
      </c>
      <c r="E638" s="9" t="str">
        <f ca="1">IFERROR(YEAR(Tableau11[Date])&amp;"/"&amp;TEXT(Tableau11[Date],"mmmm"),"")</f>
        <v/>
      </c>
      <c r="F638" s="35"/>
    </row>
    <row r="639" spans="1:6" x14ac:dyDescent="0.35">
      <c r="A639" s="7" t="str">
        <f>IFERROR(IF(Tableau11[[#This Row],[N° employer]]="","",A638+1),"")</f>
        <v/>
      </c>
      <c r="B639" s="30"/>
      <c r="C639" s="16" t="str">
        <f t="shared" ca="1" si="18"/>
        <v/>
      </c>
      <c r="D639" s="8" t="str">
        <f t="shared" ca="1" si="19"/>
        <v/>
      </c>
      <c r="E639" s="9" t="str">
        <f ca="1">IFERROR(YEAR(Tableau11[Date])&amp;"/"&amp;TEXT(Tableau11[Date],"mmmm"),"")</f>
        <v/>
      </c>
      <c r="F639" s="35"/>
    </row>
    <row r="640" spans="1:6" x14ac:dyDescent="0.35">
      <c r="A640" s="7" t="str">
        <f>IFERROR(IF(Tableau11[[#This Row],[N° employer]]="","",A639+1),"")</f>
        <v/>
      </c>
      <c r="B640" s="30"/>
      <c r="C640" s="16" t="str">
        <f t="shared" ca="1" si="18"/>
        <v/>
      </c>
      <c r="D640" s="8" t="str">
        <f t="shared" ca="1" si="19"/>
        <v/>
      </c>
      <c r="E640" s="9" t="str">
        <f ca="1">IFERROR(YEAR(Tableau11[Date])&amp;"/"&amp;TEXT(Tableau11[Date],"mmmm"),"")</f>
        <v/>
      </c>
      <c r="F640" s="35"/>
    </row>
    <row r="641" spans="1:6" x14ac:dyDescent="0.35">
      <c r="A641" s="7" t="str">
        <f>IFERROR(IF(Tableau11[[#This Row],[N° employer]]="","",A640+1),"")</f>
        <v/>
      </c>
      <c r="B641" s="30"/>
      <c r="C641" s="16" t="str">
        <f t="shared" ca="1" si="18"/>
        <v/>
      </c>
      <c r="D641" s="8" t="str">
        <f t="shared" ca="1" si="19"/>
        <v/>
      </c>
      <c r="E641" s="9" t="str">
        <f ca="1">IFERROR(YEAR(Tableau11[Date])&amp;"/"&amp;TEXT(Tableau11[Date],"mmmm"),"")</f>
        <v/>
      </c>
      <c r="F641" s="35"/>
    </row>
    <row r="642" spans="1:6" x14ac:dyDescent="0.35">
      <c r="A642" s="7" t="str">
        <f>IFERROR(IF(Tableau11[[#This Row],[N° employer]]="","",A641+1),"")</f>
        <v/>
      </c>
      <c r="B642" s="30"/>
      <c r="C642" s="16" t="str">
        <f t="shared" ref="C642:C705" ca="1" si="20">IFERROR(IF(OFFSET($B642,-1,0)=$B642,OFFSET(C642,-1,0),INDEX(config_Colonne_Nom,MATCH($B642,config_Colonne_N_,0))),"")</f>
        <v/>
      </c>
      <c r="D642" s="8" t="str">
        <f t="shared" ref="D642:D705" ca="1" si="21">IF(F642="","",IF(D642&lt;"",D642,NOW()))</f>
        <v/>
      </c>
      <c r="E642" s="9" t="str">
        <f ca="1">IFERROR(YEAR(Tableau11[Date])&amp;"/"&amp;TEXT(Tableau11[Date],"mmmm"),"")</f>
        <v/>
      </c>
      <c r="F642" s="35"/>
    </row>
    <row r="643" spans="1:6" x14ac:dyDescent="0.35">
      <c r="A643" s="7" t="str">
        <f>IFERROR(IF(Tableau11[[#This Row],[N° employer]]="","",A642+1),"")</f>
        <v/>
      </c>
      <c r="B643" s="30"/>
      <c r="C643" s="16" t="str">
        <f t="shared" ca="1" si="20"/>
        <v/>
      </c>
      <c r="D643" s="8" t="str">
        <f t="shared" ca="1" si="21"/>
        <v/>
      </c>
      <c r="E643" s="9" t="str">
        <f ca="1">IFERROR(YEAR(Tableau11[Date])&amp;"/"&amp;TEXT(Tableau11[Date],"mmmm"),"")</f>
        <v/>
      </c>
      <c r="F643" s="35"/>
    </row>
    <row r="644" spans="1:6" x14ac:dyDescent="0.35">
      <c r="A644" s="7" t="str">
        <f>IFERROR(IF(Tableau11[[#This Row],[N° employer]]="","",A643+1),"")</f>
        <v/>
      </c>
      <c r="B644" s="30"/>
      <c r="C644" s="16" t="str">
        <f t="shared" ca="1" si="20"/>
        <v/>
      </c>
      <c r="D644" s="8" t="str">
        <f t="shared" ca="1" si="21"/>
        <v/>
      </c>
      <c r="E644" s="9" t="str">
        <f ca="1">IFERROR(YEAR(Tableau11[Date])&amp;"/"&amp;TEXT(Tableau11[Date],"mmmm"),"")</f>
        <v/>
      </c>
      <c r="F644" s="35"/>
    </row>
    <row r="645" spans="1:6" x14ac:dyDescent="0.35">
      <c r="A645" s="7" t="str">
        <f>IFERROR(IF(Tableau11[[#This Row],[N° employer]]="","",A644+1),"")</f>
        <v/>
      </c>
      <c r="B645" s="30"/>
      <c r="C645" s="16" t="str">
        <f t="shared" ca="1" si="20"/>
        <v/>
      </c>
      <c r="D645" s="8" t="str">
        <f t="shared" ca="1" si="21"/>
        <v/>
      </c>
      <c r="E645" s="9" t="str">
        <f ca="1">IFERROR(YEAR(Tableau11[Date])&amp;"/"&amp;TEXT(Tableau11[Date],"mmmm"),"")</f>
        <v/>
      </c>
      <c r="F645" s="35"/>
    </row>
    <row r="646" spans="1:6" x14ac:dyDescent="0.35">
      <c r="A646" s="7" t="str">
        <f>IFERROR(IF(Tableau11[[#This Row],[N° employer]]="","",A645+1),"")</f>
        <v/>
      </c>
      <c r="B646" s="30"/>
      <c r="C646" s="16" t="str">
        <f t="shared" ca="1" si="20"/>
        <v/>
      </c>
      <c r="D646" s="8" t="str">
        <f t="shared" ca="1" si="21"/>
        <v/>
      </c>
      <c r="E646" s="9" t="str">
        <f ca="1">IFERROR(YEAR(Tableau11[Date])&amp;"/"&amp;TEXT(Tableau11[Date],"mmmm"),"")</f>
        <v/>
      </c>
      <c r="F646" s="35"/>
    </row>
    <row r="647" spans="1:6" x14ac:dyDescent="0.35">
      <c r="A647" s="7" t="str">
        <f>IFERROR(IF(Tableau11[[#This Row],[N° employer]]="","",A646+1),"")</f>
        <v/>
      </c>
      <c r="B647" s="30"/>
      <c r="C647" s="16" t="str">
        <f t="shared" ca="1" si="20"/>
        <v/>
      </c>
      <c r="D647" s="8" t="str">
        <f t="shared" ca="1" si="21"/>
        <v/>
      </c>
      <c r="E647" s="9" t="str">
        <f ca="1">IFERROR(YEAR(Tableau11[Date])&amp;"/"&amp;TEXT(Tableau11[Date],"mmmm"),"")</f>
        <v/>
      </c>
      <c r="F647" s="35"/>
    </row>
    <row r="648" spans="1:6" x14ac:dyDescent="0.35">
      <c r="A648" s="7" t="str">
        <f>IFERROR(IF(Tableau11[[#This Row],[N° employer]]="","",A647+1),"")</f>
        <v/>
      </c>
      <c r="B648" s="30"/>
      <c r="C648" s="16" t="str">
        <f t="shared" ca="1" si="20"/>
        <v/>
      </c>
      <c r="D648" s="8" t="str">
        <f t="shared" ca="1" si="21"/>
        <v/>
      </c>
      <c r="E648" s="9" t="str">
        <f ca="1">IFERROR(YEAR(Tableau11[Date])&amp;"/"&amp;TEXT(Tableau11[Date],"mmmm"),"")</f>
        <v/>
      </c>
      <c r="F648" s="35"/>
    </row>
    <row r="649" spans="1:6" x14ac:dyDescent="0.35">
      <c r="A649" s="7" t="str">
        <f>IFERROR(IF(Tableau11[[#This Row],[N° employer]]="","",A648+1),"")</f>
        <v/>
      </c>
      <c r="B649" s="30"/>
      <c r="C649" s="16" t="str">
        <f t="shared" ca="1" si="20"/>
        <v/>
      </c>
      <c r="D649" s="8" t="str">
        <f t="shared" ca="1" si="21"/>
        <v/>
      </c>
      <c r="E649" s="9" t="str">
        <f ca="1">IFERROR(YEAR(Tableau11[Date])&amp;"/"&amp;TEXT(Tableau11[Date],"mmmm"),"")</f>
        <v/>
      </c>
      <c r="F649" s="35"/>
    </row>
    <row r="650" spans="1:6" x14ac:dyDescent="0.35">
      <c r="A650" s="7" t="str">
        <f>IFERROR(IF(Tableau11[[#This Row],[N° employer]]="","",A649+1),"")</f>
        <v/>
      </c>
      <c r="B650" s="30"/>
      <c r="C650" s="16" t="str">
        <f t="shared" ca="1" si="20"/>
        <v/>
      </c>
      <c r="D650" s="8" t="str">
        <f t="shared" ca="1" si="21"/>
        <v/>
      </c>
      <c r="E650" s="9" t="str">
        <f ca="1">IFERROR(YEAR(Tableau11[Date])&amp;"/"&amp;TEXT(Tableau11[Date],"mmmm"),"")</f>
        <v/>
      </c>
      <c r="F650" s="35"/>
    </row>
    <row r="651" spans="1:6" x14ac:dyDescent="0.35">
      <c r="A651" s="7" t="str">
        <f>IFERROR(IF(Tableau11[[#This Row],[N° employer]]="","",A650+1),"")</f>
        <v/>
      </c>
      <c r="B651" s="30"/>
      <c r="C651" s="16" t="str">
        <f t="shared" ca="1" si="20"/>
        <v/>
      </c>
      <c r="D651" s="8" t="str">
        <f t="shared" ca="1" si="21"/>
        <v/>
      </c>
      <c r="E651" s="9" t="str">
        <f ca="1">IFERROR(YEAR(Tableau11[Date])&amp;"/"&amp;TEXT(Tableau11[Date],"mmmm"),"")</f>
        <v/>
      </c>
      <c r="F651" s="35"/>
    </row>
    <row r="652" spans="1:6" x14ac:dyDescent="0.35">
      <c r="A652" s="7" t="str">
        <f>IFERROR(IF(Tableau11[[#This Row],[N° employer]]="","",A651+1),"")</f>
        <v/>
      </c>
      <c r="B652" s="30"/>
      <c r="C652" s="16" t="str">
        <f t="shared" ca="1" si="20"/>
        <v/>
      </c>
      <c r="D652" s="8" t="str">
        <f t="shared" ca="1" si="21"/>
        <v/>
      </c>
      <c r="E652" s="9" t="str">
        <f ca="1">IFERROR(YEAR(Tableau11[Date])&amp;"/"&amp;TEXT(Tableau11[Date],"mmmm"),"")</f>
        <v/>
      </c>
      <c r="F652" s="35"/>
    </row>
    <row r="653" spans="1:6" x14ac:dyDescent="0.35">
      <c r="A653" s="7" t="str">
        <f>IFERROR(IF(Tableau11[[#This Row],[N° employer]]="","",A652+1),"")</f>
        <v/>
      </c>
      <c r="B653" s="30"/>
      <c r="C653" s="16" t="str">
        <f t="shared" ca="1" si="20"/>
        <v/>
      </c>
      <c r="D653" s="8" t="str">
        <f t="shared" ca="1" si="21"/>
        <v/>
      </c>
      <c r="E653" s="9" t="str">
        <f ca="1">IFERROR(YEAR(Tableau11[Date])&amp;"/"&amp;TEXT(Tableau11[Date],"mmmm"),"")</f>
        <v/>
      </c>
      <c r="F653" s="35"/>
    </row>
    <row r="654" spans="1:6" x14ac:dyDescent="0.35">
      <c r="A654" s="7" t="str">
        <f>IFERROR(IF(Tableau11[[#This Row],[N° employer]]="","",A653+1),"")</f>
        <v/>
      </c>
      <c r="B654" s="30"/>
      <c r="C654" s="16" t="str">
        <f t="shared" ca="1" si="20"/>
        <v/>
      </c>
      <c r="D654" s="8" t="str">
        <f t="shared" ca="1" si="21"/>
        <v/>
      </c>
      <c r="E654" s="9" t="str">
        <f ca="1">IFERROR(YEAR(Tableau11[Date])&amp;"/"&amp;TEXT(Tableau11[Date],"mmmm"),"")</f>
        <v/>
      </c>
      <c r="F654" s="35"/>
    </row>
    <row r="655" spans="1:6" x14ac:dyDescent="0.35">
      <c r="A655" s="7" t="str">
        <f>IFERROR(IF(Tableau11[[#This Row],[N° employer]]="","",A654+1),"")</f>
        <v/>
      </c>
      <c r="B655" s="30"/>
      <c r="C655" s="16" t="str">
        <f t="shared" ca="1" si="20"/>
        <v/>
      </c>
      <c r="D655" s="8" t="str">
        <f t="shared" ca="1" si="21"/>
        <v/>
      </c>
      <c r="E655" s="9" t="str">
        <f ca="1">IFERROR(YEAR(Tableau11[Date])&amp;"/"&amp;TEXT(Tableau11[Date],"mmmm"),"")</f>
        <v/>
      </c>
      <c r="F655" s="35"/>
    </row>
    <row r="656" spans="1:6" x14ac:dyDescent="0.35">
      <c r="A656" s="7" t="str">
        <f>IFERROR(IF(Tableau11[[#This Row],[N° employer]]="","",A655+1),"")</f>
        <v/>
      </c>
      <c r="B656" s="30"/>
      <c r="C656" s="16" t="str">
        <f t="shared" ca="1" si="20"/>
        <v/>
      </c>
      <c r="D656" s="8" t="str">
        <f t="shared" ca="1" si="21"/>
        <v/>
      </c>
      <c r="E656" s="9" t="str">
        <f ca="1">IFERROR(YEAR(Tableau11[Date])&amp;"/"&amp;TEXT(Tableau11[Date],"mmmm"),"")</f>
        <v/>
      </c>
      <c r="F656" s="35"/>
    </row>
    <row r="657" spans="1:6" x14ac:dyDescent="0.35">
      <c r="A657" s="7" t="str">
        <f>IFERROR(IF(Tableau11[[#This Row],[N° employer]]="","",A656+1),"")</f>
        <v/>
      </c>
      <c r="B657" s="30"/>
      <c r="C657" s="16" t="str">
        <f t="shared" ca="1" si="20"/>
        <v/>
      </c>
      <c r="D657" s="8" t="str">
        <f t="shared" ca="1" si="21"/>
        <v/>
      </c>
      <c r="E657" s="9" t="str">
        <f ca="1">IFERROR(YEAR(Tableau11[Date])&amp;"/"&amp;TEXT(Tableau11[Date],"mmmm"),"")</f>
        <v/>
      </c>
      <c r="F657" s="35"/>
    </row>
    <row r="658" spans="1:6" x14ac:dyDescent="0.35">
      <c r="A658" s="7" t="str">
        <f>IFERROR(IF(Tableau11[[#This Row],[N° employer]]="","",A657+1),"")</f>
        <v/>
      </c>
      <c r="B658" s="30"/>
      <c r="C658" s="16" t="str">
        <f t="shared" ca="1" si="20"/>
        <v/>
      </c>
      <c r="D658" s="8" t="str">
        <f t="shared" ca="1" si="21"/>
        <v/>
      </c>
      <c r="E658" s="9" t="str">
        <f ca="1">IFERROR(YEAR(Tableau11[Date])&amp;"/"&amp;TEXT(Tableau11[Date],"mmmm"),"")</f>
        <v/>
      </c>
      <c r="F658" s="35"/>
    </row>
    <row r="659" spans="1:6" x14ac:dyDescent="0.35">
      <c r="A659" s="7" t="str">
        <f>IFERROR(IF(Tableau11[[#This Row],[N° employer]]="","",A658+1),"")</f>
        <v/>
      </c>
      <c r="B659" s="30"/>
      <c r="C659" s="16" t="str">
        <f t="shared" ca="1" si="20"/>
        <v/>
      </c>
      <c r="D659" s="8" t="str">
        <f t="shared" ca="1" si="21"/>
        <v/>
      </c>
      <c r="E659" s="9" t="str">
        <f ca="1">IFERROR(YEAR(Tableau11[Date])&amp;"/"&amp;TEXT(Tableau11[Date],"mmmm"),"")</f>
        <v/>
      </c>
      <c r="F659" s="35"/>
    </row>
    <row r="660" spans="1:6" x14ac:dyDescent="0.35">
      <c r="A660" s="7" t="str">
        <f>IFERROR(IF(Tableau11[[#This Row],[N° employer]]="","",A659+1),"")</f>
        <v/>
      </c>
      <c r="B660" s="30"/>
      <c r="C660" s="16" t="str">
        <f t="shared" ca="1" si="20"/>
        <v/>
      </c>
      <c r="D660" s="8" t="str">
        <f t="shared" ca="1" si="21"/>
        <v/>
      </c>
      <c r="E660" s="9" t="str">
        <f ca="1">IFERROR(YEAR(Tableau11[Date])&amp;"/"&amp;TEXT(Tableau11[Date],"mmmm"),"")</f>
        <v/>
      </c>
      <c r="F660" s="35"/>
    </row>
    <row r="661" spans="1:6" x14ac:dyDescent="0.35">
      <c r="A661" s="7" t="str">
        <f>IFERROR(IF(Tableau11[[#This Row],[N° employer]]="","",A660+1),"")</f>
        <v/>
      </c>
      <c r="B661" s="30"/>
      <c r="C661" s="16" t="str">
        <f t="shared" ca="1" si="20"/>
        <v/>
      </c>
      <c r="D661" s="8" t="str">
        <f t="shared" ca="1" si="21"/>
        <v/>
      </c>
      <c r="E661" s="9" t="str">
        <f ca="1">IFERROR(YEAR(Tableau11[Date])&amp;"/"&amp;TEXT(Tableau11[Date],"mmmm"),"")</f>
        <v/>
      </c>
      <c r="F661" s="35"/>
    </row>
    <row r="662" spans="1:6" x14ac:dyDescent="0.35">
      <c r="A662" s="7" t="str">
        <f>IFERROR(IF(Tableau11[[#This Row],[N° employer]]="","",A661+1),"")</f>
        <v/>
      </c>
      <c r="B662" s="30"/>
      <c r="C662" s="16" t="str">
        <f t="shared" ca="1" si="20"/>
        <v/>
      </c>
      <c r="D662" s="8" t="str">
        <f t="shared" ca="1" si="21"/>
        <v/>
      </c>
      <c r="E662" s="9" t="str">
        <f ca="1">IFERROR(YEAR(Tableau11[Date])&amp;"/"&amp;TEXT(Tableau11[Date],"mmmm"),"")</f>
        <v/>
      </c>
      <c r="F662" s="35"/>
    </row>
    <row r="663" spans="1:6" x14ac:dyDescent="0.35">
      <c r="A663" s="7" t="str">
        <f>IFERROR(IF(Tableau11[[#This Row],[N° employer]]="","",A662+1),"")</f>
        <v/>
      </c>
      <c r="B663" s="30"/>
      <c r="C663" s="16" t="str">
        <f t="shared" ca="1" si="20"/>
        <v/>
      </c>
      <c r="D663" s="8" t="str">
        <f t="shared" ca="1" si="21"/>
        <v/>
      </c>
      <c r="E663" s="9" t="str">
        <f ca="1">IFERROR(YEAR(Tableau11[Date])&amp;"/"&amp;TEXT(Tableau11[Date],"mmmm"),"")</f>
        <v/>
      </c>
      <c r="F663" s="35"/>
    </row>
    <row r="664" spans="1:6" x14ac:dyDescent="0.35">
      <c r="A664" s="7" t="str">
        <f>IFERROR(IF(Tableau11[[#This Row],[N° employer]]="","",A663+1),"")</f>
        <v/>
      </c>
      <c r="B664" s="30"/>
      <c r="C664" s="16" t="str">
        <f t="shared" ca="1" si="20"/>
        <v/>
      </c>
      <c r="D664" s="8" t="str">
        <f t="shared" ca="1" si="21"/>
        <v/>
      </c>
      <c r="E664" s="9" t="str">
        <f ca="1">IFERROR(YEAR(Tableau11[Date])&amp;"/"&amp;TEXT(Tableau11[Date],"mmmm"),"")</f>
        <v/>
      </c>
      <c r="F664" s="35"/>
    </row>
    <row r="665" spans="1:6" x14ac:dyDescent="0.35">
      <c r="A665" s="7" t="str">
        <f>IFERROR(IF(Tableau11[[#This Row],[N° employer]]="","",A664+1),"")</f>
        <v/>
      </c>
      <c r="B665" s="30"/>
      <c r="C665" s="16" t="str">
        <f t="shared" ca="1" si="20"/>
        <v/>
      </c>
      <c r="D665" s="8" t="str">
        <f t="shared" ca="1" si="21"/>
        <v/>
      </c>
      <c r="E665" s="9" t="str">
        <f ca="1">IFERROR(YEAR(Tableau11[Date])&amp;"/"&amp;TEXT(Tableau11[Date],"mmmm"),"")</f>
        <v/>
      </c>
      <c r="F665" s="35"/>
    </row>
    <row r="666" spans="1:6" x14ac:dyDescent="0.35">
      <c r="A666" s="7" t="str">
        <f>IFERROR(IF(Tableau11[[#This Row],[N° employer]]="","",A665+1),"")</f>
        <v/>
      </c>
      <c r="B666" s="30"/>
      <c r="C666" s="16" t="str">
        <f t="shared" ca="1" si="20"/>
        <v/>
      </c>
      <c r="D666" s="8" t="str">
        <f t="shared" ca="1" si="21"/>
        <v/>
      </c>
      <c r="E666" s="9" t="str">
        <f ca="1">IFERROR(YEAR(Tableau11[Date])&amp;"/"&amp;TEXT(Tableau11[Date],"mmmm"),"")</f>
        <v/>
      </c>
      <c r="F666" s="35"/>
    </row>
    <row r="667" spans="1:6" x14ac:dyDescent="0.35">
      <c r="A667" s="7" t="str">
        <f>IFERROR(IF(Tableau11[[#This Row],[N° employer]]="","",A666+1),"")</f>
        <v/>
      </c>
      <c r="B667" s="30"/>
      <c r="C667" s="16" t="str">
        <f t="shared" ca="1" si="20"/>
        <v/>
      </c>
      <c r="D667" s="8" t="str">
        <f t="shared" ca="1" si="21"/>
        <v/>
      </c>
      <c r="E667" s="9" t="str">
        <f ca="1">IFERROR(YEAR(Tableau11[Date])&amp;"/"&amp;TEXT(Tableau11[Date],"mmmm"),"")</f>
        <v/>
      </c>
      <c r="F667" s="35"/>
    </row>
    <row r="668" spans="1:6" x14ac:dyDescent="0.35">
      <c r="A668" s="7" t="str">
        <f>IFERROR(IF(Tableau11[[#This Row],[N° employer]]="","",A667+1),"")</f>
        <v/>
      </c>
      <c r="B668" s="30"/>
      <c r="C668" s="16" t="str">
        <f t="shared" ca="1" si="20"/>
        <v/>
      </c>
      <c r="D668" s="8" t="str">
        <f t="shared" ca="1" si="21"/>
        <v/>
      </c>
      <c r="E668" s="9" t="str">
        <f ca="1">IFERROR(YEAR(Tableau11[Date])&amp;"/"&amp;TEXT(Tableau11[Date],"mmmm"),"")</f>
        <v/>
      </c>
      <c r="F668" s="35"/>
    </row>
    <row r="669" spans="1:6" x14ac:dyDescent="0.35">
      <c r="A669" s="7" t="str">
        <f>IFERROR(IF(Tableau11[[#This Row],[N° employer]]="","",A668+1),"")</f>
        <v/>
      </c>
      <c r="B669" s="30"/>
      <c r="C669" s="16" t="str">
        <f t="shared" ca="1" si="20"/>
        <v/>
      </c>
      <c r="D669" s="8" t="str">
        <f t="shared" ca="1" si="21"/>
        <v/>
      </c>
      <c r="E669" s="9" t="str">
        <f ca="1">IFERROR(YEAR(Tableau11[Date])&amp;"/"&amp;TEXT(Tableau11[Date],"mmmm"),"")</f>
        <v/>
      </c>
      <c r="F669" s="35"/>
    </row>
    <row r="670" spans="1:6" x14ac:dyDescent="0.35">
      <c r="A670" s="7" t="str">
        <f>IFERROR(IF(Tableau11[[#This Row],[N° employer]]="","",A669+1),"")</f>
        <v/>
      </c>
      <c r="B670" s="30"/>
      <c r="C670" s="16" t="str">
        <f t="shared" ca="1" si="20"/>
        <v/>
      </c>
      <c r="D670" s="8" t="str">
        <f t="shared" ca="1" si="21"/>
        <v/>
      </c>
      <c r="E670" s="9" t="str">
        <f ca="1">IFERROR(YEAR(Tableau11[Date])&amp;"/"&amp;TEXT(Tableau11[Date],"mmmm"),"")</f>
        <v/>
      </c>
      <c r="F670" s="35"/>
    </row>
    <row r="671" spans="1:6" x14ac:dyDescent="0.35">
      <c r="A671" s="7" t="str">
        <f>IFERROR(IF(Tableau11[[#This Row],[N° employer]]="","",A670+1),"")</f>
        <v/>
      </c>
      <c r="B671" s="30"/>
      <c r="C671" s="16" t="str">
        <f t="shared" ca="1" si="20"/>
        <v/>
      </c>
      <c r="D671" s="8" t="str">
        <f t="shared" ca="1" si="21"/>
        <v/>
      </c>
      <c r="E671" s="9" t="str">
        <f ca="1">IFERROR(YEAR(Tableau11[Date])&amp;"/"&amp;TEXT(Tableau11[Date],"mmmm"),"")</f>
        <v/>
      </c>
      <c r="F671" s="35"/>
    </row>
    <row r="672" spans="1:6" x14ac:dyDescent="0.35">
      <c r="A672" s="7" t="str">
        <f>IFERROR(IF(Tableau11[[#This Row],[N° employer]]="","",A671+1),"")</f>
        <v/>
      </c>
      <c r="B672" s="30"/>
      <c r="C672" s="16" t="str">
        <f t="shared" ca="1" si="20"/>
        <v/>
      </c>
      <c r="D672" s="8" t="str">
        <f t="shared" ca="1" si="21"/>
        <v/>
      </c>
      <c r="E672" s="9" t="str">
        <f ca="1">IFERROR(YEAR(Tableau11[Date])&amp;"/"&amp;TEXT(Tableau11[Date],"mmmm"),"")</f>
        <v/>
      </c>
      <c r="F672" s="35"/>
    </row>
    <row r="673" spans="1:6" x14ac:dyDescent="0.35">
      <c r="A673" s="7" t="str">
        <f>IFERROR(IF(Tableau11[[#This Row],[N° employer]]="","",A672+1),"")</f>
        <v/>
      </c>
      <c r="B673" s="30"/>
      <c r="C673" s="16" t="str">
        <f t="shared" ca="1" si="20"/>
        <v/>
      </c>
      <c r="D673" s="8" t="str">
        <f t="shared" ca="1" si="21"/>
        <v/>
      </c>
      <c r="E673" s="9" t="str">
        <f ca="1">IFERROR(YEAR(Tableau11[Date])&amp;"/"&amp;TEXT(Tableau11[Date],"mmmm"),"")</f>
        <v/>
      </c>
      <c r="F673" s="35"/>
    </row>
    <row r="674" spans="1:6" x14ac:dyDescent="0.35">
      <c r="A674" s="7" t="str">
        <f>IFERROR(IF(Tableau11[[#This Row],[N° employer]]="","",A673+1),"")</f>
        <v/>
      </c>
      <c r="B674" s="30"/>
      <c r="C674" s="16" t="str">
        <f t="shared" ca="1" si="20"/>
        <v/>
      </c>
      <c r="D674" s="8" t="str">
        <f t="shared" ca="1" si="21"/>
        <v/>
      </c>
      <c r="E674" s="9" t="str">
        <f ca="1">IFERROR(YEAR(Tableau11[Date])&amp;"/"&amp;TEXT(Tableau11[Date],"mmmm"),"")</f>
        <v/>
      </c>
      <c r="F674" s="35"/>
    </row>
    <row r="675" spans="1:6" x14ac:dyDescent="0.35">
      <c r="A675" s="7" t="str">
        <f>IFERROR(IF(Tableau11[[#This Row],[N° employer]]="","",A674+1),"")</f>
        <v/>
      </c>
      <c r="B675" s="30"/>
      <c r="C675" s="16" t="str">
        <f t="shared" ca="1" si="20"/>
        <v/>
      </c>
      <c r="D675" s="8" t="str">
        <f t="shared" ca="1" si="21"/>
        <v/>
      </c>
      <c r="E675" s="9" t="str">
        <f ca="1">IFERROR(YEAR(Tableau11[Date])&amp;"/"&amp;TEXT(Tableau11[Date],"mmmm"),"")</f>
        <v/>
      </c>
      <c r="F675" s="35"/>
    </row>
    <row r="676" spans="1:6" x14ac:dyDescent="0.35">
      <c r="A676" s="7" t="str">
        <f>IFERROR(IF(Tableau11[[#This Row],[N° employer]]="","",A675+1),"")</f>
        <v/>
      </c>
      <c r="B676" s="30"/>
      <c r="C676" s="16" t="str">
        <f t="shared" ca="1" si="20"/>
        <v/>
      </c>
      <c r="D676" s="8" t="str">
        <f t="shared" ca="1" si="21"/>
        <v/>
      </c>
      <c r="E676" s="9" t="str">
        <f ca="1">IFERROR(YEAR(Tableau11[Date])&amp;"/"&amp;TEXT(Tableau11[Date],"mmmm"),"")</f>
        <v/>
      </c>
      <c r="F676" s="35"/>
    </row>
    <row r="677" spans="1:6" x14ac:dyDescent="0.35">
      <c r="A677" s="7" t="str">
        <f>IFERROR(IF(Tableau11[[#This Row],[N° employer]]="","",A676+1),"")</f>
        <v/>
      </c>
      <c r="B677" s="30"/>
      <c r="C677" s="16" t="str">
        <f t="shared" ca="1" si="20"/>
        <v/>
      </c>
      <c r="D677" s="8" t="str">
        <f t="shared" ca="1" si="21"/>
        <v/>
      </c>
      <c r="E677" s="9" t="str">
        <f ca="1">IFERROR(YEAR(Tableau11[Date])&amp;"/"&amp;TEXT(Tableau11[Date],"mmmm"),"")</f>
        <v/>
      </c>
      <c r="F677" s="35"/>
    </row>
    <row r="678" spans="1:6" x14ac:dyDescent="0.35">
      <c r="A678" s="7" t="str">
        <f>IFERROR(IF(Tableau11[[#This Row],[N° employer]]="","",A677+1),"")</f>
        <v/>
      </c>
      <c r="B678" s="30"/>
      <c r="C678" s="16" t="str">
        <f t="shared" ca="1" si="20"/>
        <v/>
      </c>
      <c r="D678" s="8" t="str">
        <f t="shared" ca="1" si="21"/>
        <v/>
      </c>
      <c r="E678" s="9" t="str">
        <f ca="1">IFERROR(YEAR(Tableau11[Date])&amp;"/"&amp;TEXT(Tableau11[Date],"mmmm"),"")</f>
        <v/>
      </c>
      <c r="F678" s="35"/>
    </row>
    <row r="679" spans="1:6" x14ac:dyDescent="0.35">
      <c r="A679" s="7" t="str">
        <f>IFERROR(IF(Tableau11[[#This Row],[N° employer]]="","",A678+1),"")</f>
        <v/>
      </c>
      <c r="B679" s="30"/>
      <c r="C679" s="16" t="str">
        <f t="shared" ca="1" si="20"/>
        <v/>
      </c>
      <c r="D679" s="8" t="str">
        <f t="shared" ca="1" si="21"/>
        <v/>
      </c>
      <c r="E679" s="9" t="str">
        <f ca="1">IFERROR(YEAR(Tableau11[Date])&amp;"/"&amp;TEXT(Tableau11[Date],"mmmm"),"")</f>
        <v/>
      </c>
      <c r="F679" s="35"/>
    </row>
    <row r="680" spans="1:6" x14ac:dyDescent="0.35">
      <c r="A680" s="7" t="str">
        <f>IFERROR(IF(Tableau11[[#This Row],[N° employer]]="","",A679+1),"")</f>
        <v/>
      </c>
      <c r="B680" s="30"/>
      <c r="C680" s="16" t="str">
        <f t="shared" ca="1" si="20"/>
        <v/>
      </c>
      <c r="D680" s="8" t="str">
        <f t="shared" ca="1" si="21"/>
        <v/>
      </c>
      <c r="E680" s="9" t="str">
        <f ca="1">IFERROR(YEAR(Tableau11[Date])&amp;"/"&amp;TEXT(Tableau11[Date],"mmmm"),"")</f>
        <v/>
      </c>
      <c r="F680" s="35"/>
    </row>
    <row r="681" spans="1:6" x14ac:dyDescent="0.35">
      <c r="A681" s="7" t="str">
        <f>IFERROR(IF(Tableau11[[#This Row],[N° employer]]="","",A680+1),"")</f>
        <v/>
      </c>
      <c r="B681" s="30"/>
      <c r="C681" s="16" t="str">
        <f t="shared" ca="1" si="20"/>
        <v/>
      </c>
      <c r="D681" s="8" t="str">
        <f t="shared" ca="1" si="21"/>
        <v/>
      </c>
      <c r="E681" s="9" t="str">
        <f ca="1">IFERROR(YEAR(Tableau11[Date])&amp;"/"&amp;TEXT(Tableau11[Date],"mmmm"),"")</f>
        <v/>
      </c>
      <c r="F681" s="35"/>
    </row>
    <row r="682" spans="1:6" x14ac:dyDescent="0.35">
      <c r="A682" s="7" t="str">
        <f>IFERROR(IF(Tableau11[[#This Row],[N° employer]]="","",A681+1),"")</f>
        <v/>
      </c>
      <c r="B682" s="30"/>
      <c r="C682" s="16" t="str">
        <f t="shared" ca="1" si="20"/>
        <v/>
      </c>
      <c r="D682" s="8" t="str">
        <f t="shared" ca="1" si="21"/>
        <v/>
      </c>
      <c r="E682" s="9" t="str">
        <f ca="1">IFERROR(YEAR(Tableau11[Date])&amp;"/"&amp;TEXT(Tableau11[Date],"mmmm"),"")</f>
        <v/>
      </c>
      <c r="F682" s="35"/>
    </row>
    <row r="683" spans="1:6" x14ac:dyDescent="0.35">
      <c r="A683" s="7" t="str">
        <f>IFERROR(IF(Tableau11[[#This Row],[N° employer]]="","",A682+1),"")</f>
        <v/>
      </c>
      <c r="B683" s="30"/>
      <c r="C683" s="16" t="str">
        <f t="shared" ca="1" si="20"/>
        <v/>
      </c>
      <c r="D683" s="8" t="str">
        <f t="shared" ca="1" si="21"/>
        <v/>
      </c>
      <c r="E683" s="9" t="str">
        <f ca="1">IFERROR(YEAR(Tableau11[Date])&amp;"/"&amp;TEXT(Tableau11[Date],"mmmm"),"")</f>
        <v/>
      </c>
      <c r="F683" s="35"/>
    </row>
    <row r="684" spans="1:6" x14ac:dyDescent="0.35">
      <c r="A684" s="7" t="str">
        <f>IFERROR(IF(Tableau11[[#This Row],[N° employer]]="","",A683+1),"")</f>
        <v/>
      </c>
      <c r="B684" s="30"/>
      <c r="C684" s="16" t="str">
        <f t="shared" ca="1" si="20"/>
        <v/>
      </c>
      <c r="D684" s="8" t="str">
        <f t="shared" ca="1" si="21"/>
        <v/>
      </c>
      <c r="E684" s="9" t="str">
        <f ca="1">IFERROR(YEAR(Tableau11[Date])&amp;"/"&amp;TEXT(Tableau11[Date],"mmmm"),"")</f>
        <v/>
      </c>
      <c r="F684" s="35"/>
    </row>
    <row r="685" spans="1:6" x14ac:dyDescent="0.35">
      <c r="A685" s="7" t="str">
        <f>IFERROR(IF(Tableau11[[#This Row],[N° employer]]="","",A684+1),"")</f>
        <v/>
      </c>
      <c r="B685" s="30"/>
      <c r="C685" s="16" t="str">
        <f t="shared" ca="1" si="20"/>
        <v/>
      </c>
      <c r="D685" s="8" t="str">
        <f t="shared" ca="1" si="21"/>
        <v/>
      </c>
      <c r="E685" s="9" t="str">
        <f ca="1">IFERROR(YEAR(Tableau11[Date])&amp;"/"&amp;TEXT(Tableau11[Date],"mmmm"),"")</f>
        <v/>
      </c>
      <c r="F685" s="35"/>
    </row>
    <row r="686" spans="1:6" x14ac:dyDescent="0.35">
      <c r="A686" s="7" t="str">
        <f>IFERROR(IF(Tableau11[[#This Row],[N° employer]]="","",A685+1),"")</f>
        <v/>
      </c>
      <c r="B686" s="30"/>
      <c r="C686" s="16" t="str">
        <f t="shared" ca="1" si="20"/>
        <v/>
      </c>
      <c r="D686" s="8" t="str">
        <f t="shared" ca="1" si="21"/>
        <v/>
      </c>
      <c r="E686" s="9" t="str">
        <f ca="1">IFERROR(YEAR(Tableau11[Date])&amp;"/"&amp;TEXT(Tableau11[Date],"mmmm"),"")</f>
        <v/>
      </c>
      <c r="F686" s="35"/>
    </row>
    <row r="687" spans="1:6" x14ac:dyDescent="0.35">
      <c r="A687" s="7" t="str">
        <f>IFERROR(IF(Tableau11[[#This Row],[N° employer]]="","",A686+1),"")</f>
        <v/>
      </c>
      <c r="B687" s="30"/>
      <c r="C687" s="16" t="str">
        <f t="shared" ca="1" si="20"/>
        <v/>
      </c>
      <c r="D687" s="8" t="str">
        <f t="shared" ca="1" si="21"/>
        <v/>
      </c>
      <c r="E687" s="9" t="str">
        <f ca="1">IFERROR(YEAR(Tableau11[Date])&amp;"/"&amp;TEXT(Tableau11[Date],"mmmm"),"")</f>
        <v/>
      </c>
      <c r="F687" s="35"/>
    </row>
    <row r="688" spans="1:6" x14ac:dyDescent="0.35">
      <c r="A688" s="7" t="str">
        <f>IFERROR(IF(Tableau11[[#This Row],[N° employer]]="","",A687+1),"")</f>
        <v/>
      </c>
      <c r="B688" s="30"/>
      <c r="C688" s="16" t="str">
        <f t="shared" ca="1" si="20"/>
        <v/>
      </c>
      <c r="D688" s="8" t="str">
        <f t="shared" ca="1" si="21"/>
        <v/>
      </c>
      <c r="E688" s="9" t="str">
        <f ca="1">IFERROR(YEAR(Tableau11[Date])&amp;"/"&amp;TEXT(Tableau11[Date],"mmmm"),"")</f>
        <v/>
      </c>
      <c r="F688" s="35"/>
    </row>
    <row r="689" spans="1:6" x14ac:dyDescent="0.35">
      <c r="A689" s="7" t="str">
        <f>IFERROR(IF(Tableau11[[#This Row],[N° employer]]="","",A688+1),"")</f>
        <v/>
      </c>
      <c r="B689" s="30"/>
      <c r="C689" s="16" t="str">
        <f t="shared" ca="1" si="20"/>
        <v/>
      </c>
      <c r="D689" s="8" t="str">
        <f t="shared" ca="1" si="21"/>
        <v/>
      </c>
      <c r="E689" s="9" t="str">
        <f ca="1">IFERROR(YEAR(Tableau11[Date])&amp;"/"&amp;TEXT(Tableau11[Date],"mmmm"),"")</f>
        <v/>
      </c>
      <c r="F689" s="35"/>
    </row>
    <row r="690" spans="1:6" x14ac:dyDescent="0.35">
      <c r="A690" s="7" t="str">
        <f>IFERROR(IF(Tableau11[[#This Row],[N° employer]]="","",A689+1),"")</f>
        <v/>
      </c>
      <c r="B690" s="30"/>
      <c r="C690" s="16" t="str">
        <f t="shared" ca="1" si="20"/>
        <v/>
      </c>
      <c r="D690" s="8" t="str">
        <f t="shared" ca="1" si="21"/>
        <v/>
      </c>
      <c r="E690" s="9" t="str">
        <f ca="1">IFERROR(YEAR(Tableau11[Date])&amp;"/"&amp;TEXT(Tableau11[Date],"mmmm"),"")</f>
        <v/>
      </c>
      <c r="F690" s="35"/>
    </row>
    <row r="691" spans="1:6" x14ac:dyDescent="0.35">
      <c r="A691" s="7" t="str">
        <f>IFERROR(IF(Tableau11[[#This Row],[N° employer]]="","",A690+1),"")</f>
        <v/>
      </c>
      <c r="B691" s="30"/>
      <c r="C691" s="16" t="str">
        <f t="shared" ca="1" si="20"/>
        <v/>
      </c>
      <c r="D691" s="8" t="str">
        <f t="shared" ca="1" si="21"/>
        <v/>
      </c>
      <c r="E691" s="9" t="str">
        <f ca="1">IFERROR(YEAR(Tableau11[Date])&amp;"/"&amp;TEXT(Tableau11[Date],"mmmm"),"")</f>
        <v/>
      </c>
      <c r="F691" s="35"/>
    </row>
    <row r="692" spans="1:6" x14ac:dyDescent="0.35">
      <c r="A692" s="7" t="str">
        <f>IFERROR(IF(Tableau11[[#This Row],[N° employer]]="","",A691+1),"")</f>
        <v/>
      </c>
      <c r="B692" s="30"/>
      <c r="C692" s="16" t="str">
        <f t="shared" ca="1" si="20"/>
        <v/>
      </c>
      <c r="D692" s="8" t="str">
        <f t="shared" ca="1" si="21"/>
        <v/>
      </c>
      <c r="E692" s="9" t="str">
        <f ca="1">IFERROR(YEAR(Tableau11[Date])&amp;"/"&amp;TEXT(Tableau11[Date],"mmmm"),"")</f>
        <v/>
      </c>
      <c r="F692" s="35"/>
    </row>
    <row r="693" spans="1:6" x14ac:dyDescent="0.35">
      <c r="A693" s="7" t="str">
        <f>IFERROR(IF(Tableau11[[#This Row],[N° employer]]="","",A692+1),"")</f>
        <v/>
      </c>
      <c r="B693" s="30"/>
      <c r="C693" s="16" t="str">
        <f t="shared" ca="1" si="20"/>
        <v/>
      </c>
      <c r="D693" s="8" t="str">
        <f t="shared" ca="1" si="21"/>
        <v/>
      </c>
      <c r="E693" s="9" t="str">
        <f ca="1">IFERROR(YEAR(Tableau11[Date])&amp;"/"&amp;TEXT(Tableau11[Date],"mmmm"),"")</f>
        <v/>
      </c>
      <c r="F693" s="35"/>
    </row>
    <row r="694" spans="1:6" x14ac:dyDescent="0.35">
      <c r="A694" s="7" t="str">
        <f>IFERROR(IF(Tableau11[[#This Row],[N° employer]]="","",A693+1),"")</f>
        <v/>
      </c>
      <c r="B694" s="30"/>
      <c r="C694" s="16" t="str">
        <f t="shared" ca="1" si="20"/>
        <v/>
      </c>
      <c r="D694" s="8" t="str">
        <f t="shared" ca="1" si="21"/>
        <v/>
      </c>
      <c r="E694" s="9" t="str">
        <f ca="1">IFERROR(YEAR(Tableau11[Date])&amp;"/"&amp;TEXT(Tableau11[Date],"mmmm"),"")</f>
        <v/>
      </c>
      <c r="F694" s="35"/>
    </row>
    <row r="695" spans="1:6" x14ac:dyDescent="0.35">
      <c r="A695" s="7" t="str">
        <f>IFERROR(IF(Tableau11[[#This Row],[N° employer]]="","",A694+1),"")</f>
        <v/>
      </c>
      <c r="B695" s="30"/>
      <c r="C695" s="16" t="str">
        <f t="shared" ca="1" si="20"/>
        <v/>
      </c>
      <c r="D695" s="8" t="str">
        <f t="shared" ca="1" si="21"/>
        <v/>
      </c>
      <c r="E695" s="9" t="str">
        <f ca="1">IFERROR(YEAR(Tableau11[Date])&amp;"/"&amp;TEXT(Tableau11[Date],"mmmm"),"")</f>
        <v/>
      </c>
      <c r="F695" s="35"/>
    </row>
    <row r="696" spans="1:6" x14ac:dyDescent="0.35">
      <c r="A696" s="7" t="str">
        <f>IFERROR(IF(Tableau11[[#This Row],[N° employer]]="","",A695+1),"")</f>
        <v/>
      </c>
      <c r="B696" s="30"/>
      <c r="C696" s="16" t="str">
        <f t="shared" ca="1" si="20"/>
        <v/>
      </c>
      <c r="D696" s="8" t="str">
        <f t="shared" ca="1" si="21"/>
        <v/>
      </c>
      <c r="E696" s="9" t="str">
        <f ca="1">IFERROR(YEAR(Tableau11[Date])&amp;"/"&amp;TEXT(Tableau11[Date],"mmmm"),"")</f>
        <v/>
      </c>
      <c r="F696" s="35"/>
    </row>
    <row r="697" spans="1:6" x14ac:dyDescent="0.35">
      <c r="A697" s="7" t="str">
        <f>IFERROR(IF(Tableau11[[#This Row],[N° employer]]="","",A696+1),"")</f>
        <v/>
      </c>
      <c r="B697" s="30"/>
      <c r="C697" s="16" t="str">
        <f t="shared" ca="1" si="20"/>
        <v/>
      </c>
      <c r="D697" s="8" t="str">
        <f t="shared" ca="1" si="21"/>
        <v/>
      </c>
      <c r="E697" s="9" t="str">
        <f ca="1">IFERROR(YEAR(Tableau11[Date])&amp;"/"&amp;TEXT(Tableau11[Date],"mmmm"),"")</f>
        <v/>
      </c>
      <c r="F697" s="35"/>
    </row>
    <row r="698" spans="1:6" x14ac:dyDescent="0.35">
      <c r="A698" s="7" t="str">
        <f>IFERROR(IF(Tableau11[[#This Row],[N° employer]]="","",A697+1),"")</f>
        <v/>
      </c>
      <c r="B698" s="30"/>
      <c r="C698" s="16" t="str">
        <f t="shared" ca="1" si="20"/>
        <v/>
      </c>
      <c r="D698" s="8" t="str">
        <f t="shared" ca="1" si="21"/>
        <v/>
      </c>
      <c r="E698" s="9" t="str">
        <f ca="1">IFERROR(YEAR(Tableau11[Date])&amp;"/"&amp;TEXT(Tableau11[Date],"mmmm"),"")</f>
        <v/>
      </c>
      <c r="F698" s="35"/>
    </row>
    <row r="699" spans="1:6" x14ac:dyDescent="0.35">
      <c r="A699" s="7" t="str">
        <f>IFERROR(IF(Tableau11[[#This Row],[N° employer]]="","",A698+1),"")</f>
        <v/>
      </c>
      <c r="B699" s="30"/>
      <c r="C699" s="16" t="str">
        <f t="shared" ca="1" si="20"/>
        <v/>
      </c>
      <c r="D699" s="8" t="str">
        <f t="shared" ca="1" si="21"/>
        <v/>
      </c>
      <c r="E699" s="9" t="str">
        <f ca="1">IFERROR(YEAR(Tableau11[Date])&amp;"/"&amp;TEXT(Tableau11[Date],"mmmm"),"")</f>
        <v/>
      </c>
      <c r="F699" s="35"/>
    </row>
    <row r="700" spans="1:6" x14ac:dyDescent="0.35">
      <c r="A700" s="7" t="str">
        <f>IFERROR(IF(Tableau11[[#This Row],[N° employer]]="","",A699+1),"")</f>
        <v/>
      </c>
      <c r="B700" s="30"/>
      <c r="C700" s="16" t="str">
        <f t="shared" ca="1" si="20"/>
        <v/>
      </c>
      <c r="D700" s="8" t="str">
        <f t="shared" ca="1" si="21"/>
        <v/>
      </c>
      <c r="E700" s="9" t="str">
        <f ca="1">IFERROR(YEAR(Tableau11[Date])&amp;"/"&amp;TEXT(Tableau11[Date],"mmmm"),"")</f>
        <v/>
      </c>
      <c r="F700" s="35"/>
    </row>
    <row r="701" spans="1:6" x14ac:dyDescent="0.35">
      <c r="A701" s="7" t="str">
        <f>IFERROR(IF(Tableau11[[#This Row],[N° employer]]="","",A700+1),"")</f>
        <v/>
      </c>
      <c r="B701" s="30"/>
      <c r="C701" s="16" t="str">
        <f t="shared" ca="1" si="20"/>
        <v/>
      </c>
      <c r="D701" s="8" t="str">
        <f t="shared" ca="1" si="21"/>
        <v/>
      </c>
      <c r="E701" s="9" t="str">
        <f ca="1">IFERROR(YEAR(Tableau11[Date])&amp;"/"&amp;TEXT(Tableau11[Date],"mmmm"),"")</f>
        <v/>
      </c>
      <c r="F701" s="35"/>
    </row>
    <row r="702" spans="1:6" x14ac:dyDescent="0.35">
      <c r="A702" s="7" t="str">
        <f>IFERROR(IF(Tableau11[[#This Row],[N° employer]]="","",A701+1),"")</f>
        <v/>
      </c>
      <c r="B702" s="30"/>
      <c r="C702" s="16" t="str">
        <f t="shared" ca="1" si="20"/>
        <v/>
      </c>
      <c r="D702" s="8" t="str">
        <f t="shared" ca="1" si="21"/>
        <v/>
      </c>
      <c r="E702" s="9" t="str">
        <f ca="1">IFERROR(YEAR(Tableau11[Date])&amp;"/"&amp;TEXT(Tableau11[Date],"mmmm"),"")</f>
        <v/>
      </c>
      <c r="F702" s="35"/>
    </row>
    <row r="703" spans="1:6" x14ac:dyDescent="0.35">
      <c r="A703" s="7" t="str">
        <f>IFERROR(IF(Tableau11[[#This Row],[N° employer]]="","",A702+1),"")</f>
        <v/>
      </c>
      <c r="B703" s="30"/>
      <c r="C703" s="16" t="str">
        <f t="shared" ca="1" si="20"/>
        <v/>
      </c>
      <c r="D703" s="8" t="str">
        <f t="shared" ca="1" si="21"/>
        <v/>
      </c>
      <c r="E703" s="9" t="str">
        <f ca="1">IFERROR(YEAR(Tableau11[Date])&amp;"/"&amp;TEXT(Tableau11[Date],"mmmm"),"")</f>
        <v/>
      </c>
      <c r="F703" s="35"/>
    </row>
    <row r="704" spans="1:6" x14ac:dyDescent="0.35">
      <c r="A704" s="7" t="str">
        <f>IFERROR(IF(Tableau11[[#This Row],[N° employer]]="","",A703+1),"")</f>
        <v/>
      </c>
      <c r="B704" s="30"/>
      <c r="C704" s="16" t="str">
        <f t="shared" ca="1" si="20"/>
        <v/>
      </c>
      <c r="D704" s="8" t="str">
        <f t="shared" ca="1" si="21"/>
        <v/>
      </c>
      <c r="E704" s="9" t="str">
        <f ca="1">IFERROR(YEAR(Tableau11[Date])&amp;"/"&amp;TEXT(Tableau11[Date],"mmmm"),"")</f>
        <v/>
      </c>
      <c r="F704" s="35"/>
    </row>
    <row r="705" spans="1:6" x14ac:dyDescent="0.35">
      <c r="A705" s="7" t="str">
        <f>IFERROR(IF(Tableau11[[#This Row],[N° employer]]="","",A704+1),"")</f>
        <v/>
      </c>
      <c r="B705" s="30"/>
      <c r="C705" s="16" t="str">
        <f t="shared" ca="1" si="20"/>
        <v/>
      </c>
      <c r="D705" s="8" t="str">
        <f t="shared" ca="1" si="21"/>
        <v/>
      </c>
      <c r="E705" s="9" t="str">
        <f ca="1">IFERROR(YEAR(Tableau11[Date])&amp;"/"&amp;TEXT(Tableau11[Date],"mmmm"),"")</f>
        <v/>
      </c>
      <c r="F705" s="35"/>
    </row>
    <row r="706" spans="1:6" x14ac:dyDescent="0.35">
      <c r="A706" s="7" t="str">
        <f>IFERROR(IF(Tableau11[[#This Row],[N° employer]]="","",A705+1),"")</f>
        <v/>
      </c>
      <c r="B706" s="30"/>
      <c r="C706" s="16" t="str">
        <f t="shared" ref="C706:C769" ca="1" si="22">IFERROR(IF(OFFSET($B706,-1,0)=$B706,OFFSET(C706,-1,0),INDEX(config_Colonne_Nom,MATCH($B706,config_Colonne_N_,0))),"")</f>
        <v/>
      </c>
      <c r="D706" s="8" t="str">
        <f t="shared" ref="D706:D769" ca="1" si="23">IF(F706="","",IF(D706&lt;"",D706,NOW()))</f>
        <v/>
      </c>
      <c r="E706" s="9" t="str">
        <f ca="1">IFERROR(YEAR(Tableau11[Date])&amp;"/"&amp;TEXT(Tableau11[Date],"mmmm"),"")</f>
        <v/>
      </c>
      <c r="F706" s="35"/>
    </row>
    <row r="707" spans="1:6" x14ac:dyDescent="0.35">
      <c r="A707" s="7" t="str">
        <f>IFERROR(IF(Tableau11[[#This Row],[N° employer]]="","",A706+1),"")</f>
        <v/>
      </c>
      <c r="B707" s="30"/>
      <c r="C707" s="16" t="str">
        <f t="shared" ca="1" si="22"/>
        <v/>
      </c>
      <c r="D707" s="8" t="str">
        <f t="shared" ca="1" si="23"/>
        <v/>
      </c>
      <c r="E707" s="9" t="str">
        <f ca="1">IFERROR(YEAR(Tableau11[Date])&amp;"/"&amp;TEXT(Tableau11[Date],"mmmm"),"")</f>
        <v/>
      </c>
      <c r="F707" s="35"/>
    </row>
    <row r="708" spans="1:6" x14ac:dyDescent="0.35">
      <c r="A708" s="7" t="str">
        <f>IFERROR(IF(Tableau11[[#This Row],[N° employer]]="","",A707+1),"")</f>
        <v/>
      </c>
      <c r="B708" s="30"/>
      <c r="C708" s="16" t="str">
        <f t="shared" ca="1" si="22"/>
        <v/>
      </c>
      <c r="D708" s="8" t="str">
        <f t="shared" ca="1" si="23"/>
        <v/>
      </c>
      <c r="E708" s="9" t="str">
        <f ca="1">IFERROR(YEAR(Tableau11[Date])&amp;"/"&amp;TEXT(Tableau11[Date],"mmmm"),"")</f>
        <v/>
      </c>
      <c r="F708" s="35"/>
    </row>
    <row r="709" spans="1:6" x14ac:dyDescent="0.35">
      <c r="A709" s="7" t="str">
        <f>IFERROR(IF(Tableau11[[#This Row],[N° employer]]="","",A708+1),"")</f>
        <v/>
      </c>
      <c r="B709" s="30"/>
      <c r="C709" s="16" t="str">
        <f t="shared" ca="1" si="22"/>
        <v/>
      </c>
      <c r="D709" s="8" t="str">
        <f t="shared" ca="1" si="23"/>
        <v/>
      </c>
      <c r="E709" s="9" t="str">
        <f ca="1">IFERROR(YEAR(Tableau11[Date])&amp;"/"&amp;TEXT(Tableau11[Date],"mmmm"),"")</f>
        <v/>
      </c>
      <c r="F709" s="35"/>
    </row>
    <row r="710" spans="1:6" x14ac:dyDescent="0.35">
      <c r="A710" s="7" t="str">
        <f>IFERROR(IF(Tableau11[[#This Row],[N° employer]]="","",A709+1),"")</f>
        <v/>
      </c>
      <c r="B710" s="30"/>
      <c r="C710" s="16" t="str">
        <f t="shared" ca="1" si="22"/>
        <v/>
      </c>
      <c r="D710" s="8" t="str">
        <f t="shared" ca="1" si="23"/>
        <v/>
      </c>
      <c r="E710" s="9" t="str">
        <f ca="1">IFERROR(YEAR(Tableau11[Date])&amp;"/"&amp;TEXT(Tableau11[Date],"mmmm"),"")</f>
        <v/>
      </c>
      <c r="F710" s="35"/>
    </row>
    <row r="711" spans="1:6" x14ac:dyDescent="0.35">
      <c r="A711" s="7" t="str">
        <f>IFERROR(IF(Tableau11[[#This Row],[N° employer]]="","",A710+1),"")</f>
        <v/>
      </c>
      <c r="B711" s="30"/>
      <c r="C711" s="16" t="str">
        <f t="shared" ca="1" si="22"/>
        <v/>
      </c>
      <c r="D711" s="8" t="str">
        <f t="shared" ca="1" si="23"/>
        <v/>
      </c>
      <c r="E711" s="9" t="str">
        <f ca="1">IFERROR(YEAR(Tableau11[Date])&amp;"/"&amp;TEXT(Tableau11[Date],"mmmm"),"")</f>
        <v/>
      </c>
      <c r="F711" s="35"/>
    </row>
    <row r="712" spans="1:6" x14ac:dyDescent="0.35">
      <c r="A712" s="7" t="str">
        <f>IFERROR(IF(Tableau11[[#This Row],[N° employer]]="","",A711+1),"")</f>
        <v/>
      </c>
      <c r="B712" s="30"/>
      <c r="C712" s="16" t="str">
        <f t="shared" ca="1" si="22"/>
        <v/>
      </c>
      <c r="D712" s="8" t="str">
        <f t="shared" ca="1" si="23"/>
        <v/>
      </c>
      <c r="E712" s="9" t="str">
        <f ca="1">IFERROR(YEAR(Tableau11[Date])&amp;"/"&amp;TEXT(Tableau11[Date],"mmmm"),"")</f>
        <v/>
      </c>
      <c r="F712" s="35"/>
    </row>
    <row r="713" spans="1:6" x14ac:dyDescent="0.35">
      <c r="A713" s="7" t="str">
        <f>IFERROR(IF(Tableau11[[#This Row],[N° employer]]="","",A712+1),"")</f>
        <v/>
      </c>
      <c r="B713" s="30"/>
      <c r="C713" s="16" t="str">
        <f t="shared" ca="1" si="22"/>
        <v/>
      </c>
      <c r="D713" s="8" t="str">
        <f t="shared" ca="1" si="23"/>
        <v/>
      </c>
      <c r="E713" s="9" t="str">
        <f ca="1">IFERROR(YEAR(Tableau11[Date])&amp;"/"&amp;TEXT(Tableau11[Date],"mmmm"),"")</f>
        <v/>
      </c>
      <c r="F713" s="35"/>
    </row>
    <row r="714" spans="1:6" x14ac:dyDescent="0.35">
      <c r="A714" s="7" t="str">
        <f>IFERROR(IF(Tableau11[[#This Row],[N° employer]]="","",A713+1),"")</f>
        <v/>
      </c>
      <c r="B714" s="30"/>
      <c r="C714" s="16" t="str">
        <f t="shared" ca="1" si="22"/>
        <v/>
      </c>
      <c r="D714" s="8" t="str">
        <f t="shared" ca="1" si="23"/>
        <v/>
      </c>
      <c r="E714" s="9" t="str">
        <f ca="1">IFERROR(YEAR(Tableau11[Date])&amp;"/"&amp;TEXT(Tableau11[Date],"mmmm"),"")</f>
        <v/>
      </c>
      <c r="F714" s="35"/>
    </row>
    <row r="715" spans="1:6" x14ac:dyDescent="0.35">
      <c r="A715" s="7" t="str">
        <f>IFERROR(IF(Tableau11[[#This Row],[N° employer]]="","",A714+1),"")</f>
        <v/>
      </c>
      <c r="B715" s="30"/>
      <c r="C715" s="16" t="str">
        <f t="shared" ca="1" si="22"/>
        <v/>
      </c>
      <c r="D715" s="8" t="str">
        <f t="shared" ca="1" si="23"/>
        <v/>
      </c>
      <c r="E715" s="9" t="str">
        <f ca="1">IFERROR(YEAR(Tableau11[Date])&amp;"/"&amp;TEXT(Tableau11[Date],"mmmm"),"")</f>
        <v/>
      </c>
      <c r="F715" s="35"/>
    </row>
    <row r="716" spans="1:6" x14ac:dyDescent="0.35">
      <c r="A716" s="7" t="str">
        <f>IFERROR(IF(Tableau11[[#This Row],[N° employer]]="","",A715+1),"")</f>
        <v/>
      </c>
      <c r="B716" s="30"/>
      <c r="C716" s="16" t="str">
        <f t="shared" ca="1" si="22"/>
        <v/>
      </c>
      <c r="D716" s="8" t="str">
        <f t="shared" ca="1" si="23"/>
        <v/>
      </c>
      <c r="E716" s="9" t="str">
        <f ca="1">IFERROR(YEAR(Tableau11[Date])&amp;"/"&amp;TEXT(Tableau11[Date],"mmmm"),"")</f>
        <v/>
      </c>
      <c r="F716" s="35"/>
    </row>
    <row r="717" spans="1:6" x14ac:dyDescent="0.35">
      <c r="A717" s="7" t="str">
        <f>IFERROR(IF(Tableau11[[#This Row],[N° employer]]="","",A716+1),"")</f>
        <v/>
      </c>
      <c r="B717" s="30"/>
      <c r="C717" s="16" t="str">
        <f t="shared" ca="1" si="22"/>
        <v/>
      </c>
      <c r="D717" s="8" t="str">
        <f t="shared" ca="1" si="23"/>
        <v/>
      </c>
      <c r="E717" s="9" t="str">
        <f ca="1">IFERROR(YEAR(Tableau11[Date])&amp;"/"&amp;TEXT(Tableau11[Date],"mmmm"),"")</f>
        <v/>
      </c>
      <c r="F717" s="35"/>
    </row>
    <row r="718" spans="1:6" x14ac:dyDescent="0.35">
      <c r="A718" s="7" t="str">
        <f>IFERROR(IF(Tableau11[[#This Row],[N° employer]]="","",A717+1),"")</f>
        <v/>
      </c>
      <c r="B718" s="30"/>
      <c r="C718" s="16" t="str">
        <f t="shared" ca="1" si="22"/>
        <v/>
      </c>
      <c r="D718" s="8" t="str">
        <f t="shared" ca="1" si="23"/>
        <v/>
      </c>
      <c r="E718" s="9" t="str">
        <f ca="1">IFERROR(YEAR(Tableau11[Date])&amp;"/"&amp;TEXT(Tableau11[Date],"mmmm"),"")</f>
        <v/>
      </c>
      <c r="F718" s="35"/>
    </row>
    <row r="719" spans="1:6" x14ac:dyDescent="0.35">
      <c r="A719" s="7" t="str">
        <f>IFERROR(IF(Tableau11[[#This Row],[N° employer]]="","",A718+1),"")</f>
        <v/>
      </c>
      <c r="B719" s="30"/>
      <c r="C719" s="16" t="str">
        <f t="shared" ca="1" si="22"/>
        <v/>
      </c>
      <c r="D719" s="8" t="str">
        <f t="shared" ca="1" si="23"/>
        <v/>
      </c>
      <c r="E719" s="9" t="str">
        <f ca="1">IFERROR(YEAR(Tableau11[Date])&amp;"/"&amp;TEXT(Tableau11[Date],"mmmm"),"")</f>
        <v/>
      </c>
      <c r="F719" s="35"/>
    </row>
    <row r="720" spans="1:6" x14ac:dyDescent="0.35">
      <c r="A720" s="7" t="str">
        <f>IFERROR(IF(Tableau11[[#This Row],[N° employer]]="","",A719+1),"")</f>
        <v/>
      </c>
      <c r="B720" s="30"/>
      <c r="C720" s="16" t="str">
        <f t="shared" ca="1" si="22"/>
        <v/>
      </c>
      <c r="D720" s="8" t="str">
        <f t="shared" ca="1" si="23"/>
        <v/>
      </c>
      <c r="E720" s="9" t="str">
        <f ca="1">IFERROR(YEAR(Tableau11[Date])&amp;"/"&amp;TEXT(Tableau11[Date],"mmmm"),"")</f>
        <v/>
      </c>
      <c r="F720" s="35"/>
    </row>
    <row r="721" spans="1:6" x14ac:dyDescent="0.35">
      <c r="A721" s="7" t="str">
        <f>IFERROR(IF(Tableau11[[#This Row],[N° employer]]="","",A720+1),"")</f>
        <v/>
      </c>
      <c r="B721" s="30"/>
      <c r="C721" s="16" t="str">
        <f t="shared" ca="1" si="22"/>
        <v/>
      </c>
      <c r="D721" s="8" t="str">
        <f t="shared" ca="1" si="23"/>
        <v/>
      </c>
      <c r="E721" s="9" t="str">
        <f ca="1">IFERROR(YEAR(Tableau11[Date])&amp;"/"&amp;TEXT(Tableau11[Date],"mmmm"),"")</f>
        <v/>
      </c>
      <c r="F721" s="35"/>
    </row>
    <row r="722" spans="1:6" x14ac:dyDescent="0.35">
      <c r="A722" s="7" t="str">
        <f>IFERROR(IF(Tableau11[[#This Row],[N° employer]]="","",A721+1),"")</f>
        <v/>
      </c>
      <c r="B722" s="30"/>
      <c r="C722" s="16" t="str">
        <f t="shared" ca="1" si="22"/>
        <v/>
      </c>
      <c r="D722" s="8" t="str">
        <f t="shared" ca="1" si="23"/>
        <v/>
      </c>
      <c r="E722" s="9" t="str">
        <f ca="1">IFERROR(YEAR(Tableau11[Date])&amp;"/"&amp;TEXT(Tableau11[Date],"mmmm"),"")</f>
        <v/>
      </c>
      <c r="F722" s="35"/>
    </row>
    <row r="723" spans="1:6" x14ac:dyDescent="0.35">
      <c r="A723" s="7" t="str">
        <f>IFERROR(IF(Tableau11[[#This Row],[N° employer]]="","",A722+1),"")</f>
        <v/>
      </c>
      <c r="B723" s="30"/>
      <c r="C723" s="16" t="str">
        <f t="shared" ca="1" si="22"/>
        <v/>
      </c>
      <c r="D723" s="8" t="str">
        <f t="shared" ca="1" si="23"/>
        <v/>
      </c>
      <c r="E723" s="9" t="str">
        <f ca="1">IFERROR(YEAR(Tableau11[Date])&amp;"/"&amp;TEXT(Tableau11[Date],"mmmm"),"")</f>
        <v/>
      </c>
      <c r="F723" s="35"/>
    </row>
    <row r="724" spans="1:6" x14ac:dyDescent="0.35">
      <c r="A724" s="7" t="str">
        <f>IFERROR(IF(Tableau11[[#This Row],[N° employer]]="","",A723+1),"")</f>
        <v/>
      </c>
      <c r="B724" s="30"/>
      <c r="C724" s="16" t="str">
        <f t="shared" ca="1" si="22"/>
        <v/>
      </c>
      <c r="D724" s="8" t="str">
        <f t="shared" ca="1" si="23"/>
        <v/>
      </c>
      <c r="E724" s="9" t="str">
        <f ca="1">IFERROR(YEAR(Tableau11[Date])&amp;"/"&amp;TEXT(Tableau11[Date],"mmmm"),"")</f>
        <v/>
      </c>
      <c r="F724" s="35"/>
    </row>
    <row r="725" spans="1:6" x14ac:dyDescent="0.35">
      <c r="A725" s="7" t="str">
        <f>IFERROR(IF(Tableau11[[#This Row],[N° employer]]="","",A724+1),"")</f>
        <v/>
      </c>
      <c r="B725" s="30"/>
      <c r="C725" s="16" t="str">
        <f t="shared" ca="1" si="22"/>
        <v/>
      </c>
      <c r="D725" s="8" t="str">
        <f t="shared" ca="1" si="23"/>
        <v/>
      </c>
      <c r="E725" s="9" t="str">
        <f ca="1">IFERROR(YEAR(Tableau11[Date])&amp;"/"&amp;TEXT(Tableau11[Date],"mmmm"),"")</f>
        <v/>
      </c>
      <c r="F725" s="35"/>
    </row>
    <row r="726" spans="1:6" x14ac:dyDescent="0.35">
      <c r="A726" s="7" t="str">
        <f>IFERROR(IF(Tableau11[[#This Row],[N° employer]]="","",A725+1),"")</f>
        <v/>
      </c>
      <c r="B726" s="30"/>
      <c r="C726" s="16" t="str">
        <f t="shared" ca="1" si="22"/>
        <v/>
      </c>
      <c r="D726" s="8" t="str">
        <f t="shared" ca="1" si="23"/>
        <v/>
      </c>
      <c r="E726" s="9" t="str">
        <f ca="1">IFERROR(YEAR(Tableau11[Date])&amp;"/"&amp;TEXT(Tableau11[Date],"mmmm"),"")</f>
        <v/>
      </c>
      <c r="F726" s="35"/>
    </row>
    <row r="727" spans="1:6" x14ac:dyDescent="0.35">
      <c r="A727" s="7" t="str">
        <f>IFERROR(IF(Tableau11[[#This Row],[N° employer]]="","",A726+1),"")</f>
        <v/>
      </c>
      <c r="B727" s="30"/>
      <c r="C727" s="16" t="str">
        <f t="shared" ca="1" si="22"/>
        <v/>
      </c>
      <c r="D727" s="8" t="str">
        <f t="shared" ca="1" si="23"/>
        <v/>
      </c>
      <c r="E727" s="9" t="str">
        <f ca="1">IFERROR(YEAR(Tableau11[Date])&amp;"/"&amp;TEXT(Tableau11[Date],"mmmm"),"")</f>
        <v/>
      </c>
      <c r="F727" s="35"/>
    </row>
    <row r="728" spans="1:6" x14ac:dyDescent="0.35">
      <c r="A728" s="7" t="str">
        <f>IFERROR(IF(Tableau11[[#This Row],[N° employer]]="","",A727+1),"")</f>
        <v/>
      </c>
      <c r="B728" s="30"/>
      <c r="C728" s="16" t="str">
        <f t="shared" ca="1" si="22"/>
        <v/>
      </c>
      <c r="D728" s="8" t="str">
        <f t="shared" ca="1" si="23"/>
        <v/>
      </c>
      <c r="E728" s="9" t="str">
        <f ca="1">IFERROR(YEAR(Tableau11[Date])&amp;"/"&amp;TEXT(Tableau11[Date],"mmmm"),"")</f>
        <v/>
      </c>
      <c r="F728" s="35"/>
    </row>
    <row r="729" spans="1:6" x14ac:dyDescent="0.35">
      <c r="A729" s="7" t="str">
        <f>IFERROR(IF(Tableau11[[#This Row],[N° employer]]="","",A728+1),"")</f>
        <v/>
      </c>
      <c r="B729" s="30"/>
      <c r="C729" s="16" t="str">
        <f t="shared" ca="1" si="22"/>
        <v/>
      </c>
      <c r="D729" s="8" t="str">
        <f t="shared" ca="1" si="23"/>
        <v/>
      </c>
      <c r="E729" s="9" t="str">
        <f ca="1">IFERROR(YEAR(Tableau11[Date])&amp;"/"&amp;TEXT(Tableau11[Date],"mmmm"),"")</f>
        <v/>
      </c>
      <c r="F729" s="35"/>
    </row>
    <row r="730" spans="1:6" x14ac:dyDescent="0.35">
      <c r="A730" s="7" t="str">
        <f>IFERROR(IF(Tableau11[[#This Row],[N° employer]]="","",A729+1),"")</f>
        <v/>
      </c>
      <c r="B730" s="30"/>
      <c r="C730" s="16" t="str">
        <f t="shared" ca="1" si="22"/>
        <v/>
      </c>
      <c r="D730" s="8" t="str">
        <f t="shared" ca="1" si="23"/>
        <v/>
      </c>
      <c r="E730" s="9" t="str">
        <f ca="1">IFERROR(YEAR(Tableau11[Date])&amp;"/"&amp;TEXT(Tableau11[Date],"mmmm"),"")</f>
        <v/>
      </c>
      <c r="F730" s="35"/>
    </row>
    <row r="731" spans="1:6" x14ac:dyDescent="0.35">
      <c r="A731" s="7" t="str">
        <f>IFERROR(IF(Tableau11[[#This Row],[N° employer]]="","",A730+1),"")</f>
        <v/>
      </c>
      <c r="B731" s="30"/>
      <c r="C731" s="16" t="str">
        <f t="shared" ca="1" si="22"/>
        <v/>
      </c>
      <c r="D731" s="8" t="str">
        <f t="shared" ca="1" si="23"/>
        <v/>
      </c>
      <c r="E731" s="9" t="str">
        <f ca="1">IFERROR(YEAR(Tableau11[Date])&amp;"/"&amp;TEXT(Tableau11[Date],"mmmm"),"")</f>
        <v/>
      </c>
      <c r="F731" s="35"/>
    </row>
    <row r="732" spans="1:6" x14ac:dyDescent="0.35">
      <c r="A732" s="7" t="str">
        <f>IFERROR(IF(Tableau11[[#This Row],[N° employer]]="","",A731+1),"")</f>
        <v/>
      </c>
      <c r="B732" s="30"/>
      <c r="C732" s="16" t="str">
        <f t="shared" ca="1" si="22"/>
        <v/>
      </c>
      <c r="D732" s="8" t="str">
        <f t="shared" ca="1" si="23"/>
        <v/>
      </c>
      <c r="E732" s="9" t="str">
        <f ca="1">IFERROR(YEAR(Tableau11[Date])&amp;"/"&amp;TEXT(Tableau11[Date],"mmmm"),"")</f>
        <v/>
      </c>
      <c r="F732" s="35"/>
    </row>
    <row r="733" spans="1:6" x14ac:dyDescent="0.35">
      <c r="A733" s="7" t="str">
        <f>IFERROR(IF(Tableau11[[#This Row],[N° employer]]="","",A732+1),"")</f>
        <v/>
      </c>
      <c r="B733" s="30"/>
      <c r="C733" s="16" t="str">
        <f t="shared" ca="1" si="22"/>
        <v/>
      </c>
      <c r="D733" s="8" t="str">
        <f t="shared" ca="1" si="23"/>
        <v/>
      </c>
      <c r="E733" s="9" t="str">
        <f ca="1">IFERROR(YEAR(Tableau11[Date])&amp;"/"&amp;TEXT(Tableau11[Date],"mmmm"),"")</f>
        <v/>
      </c>
      <c r="F733" s="35"/>
    </row>
    <row r="734" spans="1:6" x14ac:dyDescent="0.35">
      <c r="A734" s="7" t="str">
        <f>IFERROR(IF(Tableau11[[#This Row],[N° employer]]="","",A733+1),"")</f>
        <v/>
      </c>
      <c r="B734" s="30"/>
      <c r="C734" s="16" t="str">
        <f t="shared" ca="1" si="22"/>
        <v/>
      </c>
      <c r="D734" s="8" t="str">
        <f t="shared" ca="1" si="23"/>
        <v/>
      </c>
      <c r="E734" s="9" t="str">
        <f ca="1">IFERROR(YEAR(Tableau11[Date])&amp;"/"&amp;TEXT(Tableau11[Date],"mmmm"),"")</f>
        <v/>
      </c>
      <c r="F734" s="35"/>
    </row>
    <row r="735" spans="1:6" x14ac:dyDescent="0.35">
      <c r="A735" s="7" t="str">
        <f>IFERROR(IF(Tableau11[[#This Row],[N° employer]]="","",A734+1),"")</f>
        <v/>
      </c>
      <c r="B735" s="30"/>
      <c r="C735" s="16" t="str">
        <f t="shared" ca="1" si="22"/>
        <v/>
      </c>
      <c r="D735" s="8" t="str">
        <f t="shared" ca="1" si="23"/>
        <v/>
      </c>
      <c r="E735" s="9" t="str">
        <f ca="1">IFERROR(YEAR(Tableau11[Date])&amp;"/"&amp;TEXT(Tableau11[Date],"mmmm"),"")</f>
        <v/>
      </c>
      <c r="F735" s="35"/>
    </row>
    <row r="736" spans="1:6" x14ac:dyDescent="0.35">
      <c r="A736" s="7" t="str">
        <f>IFERROR(IF(Tableau11[[#This Row],[N° employer]]="","",A735+1),"")</f>
        <v/>
      </c>
      <c r="B736" s="30"/>
      <c r="C736" s="16" t="str">
        <f t="shared" ca="1" si="22"/>
        <v/>
      </c>
      <c r="D736" s="8" t="str">
        <f t="shared" ca="1" si="23"/>
        <v/>
      </c>
      <c r="E736" s="9" t="str">
        <f ca="1">IFERROR(YEAR(Tableau11[Date])&amp;"/"&amp;TEXT(Tableau11[Date],"mmmm"),"")</f>
        <v/>
      </c>
      <c r="F736" s="35"/>
    </row>
    <row r="737" spans="1:6" x14ac:dyDescent="0.35">
      <c r="A737" s="7" t="str">
        <f>IFERROR(IF(Tableau11[[#This Row],[N° employer]]="","",A736+1),"")</f>
        <v/>
      </c>
      <c r="B737" s="30"/>
      <c r="C737" s="16" t="str">
        <f t="shared" ca="1" si="22"/>
        <v/>
      </c>
      <c r="D737" s="8" t="str">
        <f t="shared" ca="1" si="23"/>
        <v/>
      </c>
      <c r="E737" s="9" t="str">
        <f ca="1">IFERROR(YEAR(Tableau11[Date])&amp;"/"&amp;TEXT(Tableau11[Date],"mmmm"),"")</f>
        <v/>
      </c>
      <c r="F737" s="35"/>
    </row>
    <row r="738" spans="1:6" x14ac:dyDescent="0.35">
      <c r="A738" s="7" t="str">
        <f>IFERROR(IF(Tableau11[[#This Row],[N° employer]]="","",A737+1),"")</f>
        <v/>
      </c>
      <c r="B738" s="30"/>
      <c r="C738" s="16" t="str">
        <f t="shared" ca="1" si="22"/>
        <v/>
      </c>
      <c r="D738" s="8" t="str">
        <f t="shared" ca="1" si="23"/>
        <v/>
      </c>
      <c r="E738" s="9" t="str">
        <f ca="1">IFERROR(YEAR(Tableau11[Date])&amp;"/"&amp;TEXT(Tableau11[Date],"mmmm"),"")</f>
        <v/>
      </c>
      <c r="F738" s="35"/>
    </row>
    <row r="739" spans="1:6" x14ac:dyDescent="0.35">
      <c r="A739" s="7" t="str">
        <f>IFERROR(IF(Tableau11[[#This Row],[N° employer]]="","",A738+1),"")</f>
        <v/>
      </c>
      <c r="B739" s="30"/>
      <c r="C739" s="16" t="str">
        <f t="shared" ca="1" si="22"/>
        <v/>
      </c>
      <c r="D739" s="8" t="str">
        <f t="shared" ca="1" si="23"/>
        <v/>
      </c>
      <c r="E739" s="9" t="str">
        <f ca="1">IFERROR(YEAR(Tableau11[Date])&amp;"/"&amp;TEXT(Tableau11[Date],"mmmm"),"")</f>
        <v/>
      </c>
      <c r="F739" s="35"/>
    </row>
    <row r="740" spans="1:6" x14ac:dyDescent="0.35">
      <c r="A740" s="7" t="str">
        <f>IFERROR(IF(Tableau11[[#This Row],[N° employer]]="","",A739+1),"")</f>
        <v/>
      </c>
      <c r="B740" s="30"/>
      <c r="C740" s="16" t="str">
        <f t="shared" ca="1" si="22"/>
        <v/>
      </c>
      <c r="D740" s="8" t="str">
        <f t="shared" ca="1" si="23"/>
        <v/>
      </c>
      <c r="E740" s="9" t="str">
        <f ca="1">IFERROR(YEAR(Tableau11[Date])&amp;"/"&amp;TEXT(Tableau11[Date],"mmmm"),"")</f>
        <v/>
      </c>
      <c r="F740" s="35"/>
    </row>
    <row r="741" spans="1:6" x14ac:dyDescent="0.35">
      <c r="A741" s="7" t="str">
        <f>IFERROR(IF(Tableau11[[#This Row],[N° employer]]="","",A740+1),"")</f>
        <v/>
      </c>
      <c r="B741" s="30"/>
      <c r="C741" s="16" t="str">
        <f t="shared" ca="1" si="22"/>
        <v/>
      </c>
      <c r="D741" s="8" t="str">
        <f t="shared" ca="1" si="23"/>
        <v/>
      </c>
      <c r="E741" s="9" t="str">
        <f ca="1">IFERROR(YEAR(Tableau11[Date])&amp;"/"&amp;TEXT(Tableau11[Date],"mmmm"),"")</f>
        <v/>
      </c>
      <c r="F741" s="35"/>
    </row>
    <row r="742" spans="1:6" x14ac:dyDescent="0.35">
      <c r="A742" s="7" t="str">
        <f>IFERROR(IF(Tableau11[[#This Row],[N° employer]]="","",A741+1),"")</f>
        <v/>
      </c>
      <c r="B742" s="30"/>
      <c r="C742" s="16" t="str">
        <f t="shared" ca="1" si="22"/>
        <v/>
      </c>
      <c r="D742" s="8" t="str">
        <f t="shared" ca="1" si="23"/>
        <v/>
      </c>
      <c r="E742" s="9" t="str">
        <f ca="1">IFERROR(YEAR(Tableau11[Date])&amp;"/"&amp;TEXT(Tableau11[Date],"mmmm"),"")</f>
        <v/>
      </c>
      <c r="F742" s="35"/>
    </row>
    <row r="743" spans="1:6" x14ac:dyDescent="0.35">
      <c r="A743" s="7" t="str">
        <f>IFERROR(IF(Tableau11[[#This Row],[N° employer]]="","",A742+1),"")</f>
        <v/>
      </c>
      <c r="B743" s="30"/>
      <c r="C743" s="16" t="str">
        <f t="shared" ca="1" si="22"/>
        <v/>
      </c>
      <c r="D743" s="8" t="str">
        <f t="shared" ca="1" si="23"/>
        <v/>
      </c>
      <c r="E743" s="9" t="str">
        <f ca="1">IFERROR(YEAR(Tableau11[Date])&amp;"/"&amp;TEXT(Tableau11[Date],"mmmm"),"")</f>
        <v/>
      </c>
      <c r="F743" s="35"/>
    </row>
    <row r="744" spans="1:6" x14ac:dyDescent="0.35">
      <c r="A744" s="7" t="str">
        <f>IFERROR(IF(Tableau11[[#This Row],[N° employer]]="","",A743+1),"")</f>
        <v/>
      </c>
      <c r="B744" s="30"/>
      <c r="C744" s="16" t="str">
        <f t="shared" ca="1" si="22"/>
        <v/>
      </c>
      <c r="D744" s="8" t="str">
        <f t="shared" ca="1" si="23"/>
        <v/>
      </c>
      <c r="E744" s="9" t="str">
        <f ca="1">IFERROR(YEAR(Tableau11[Date])&amp;"/"&amp;TEXT(Tableau11[Date],"mmmm"),"")</f>
        <v/>
      </c>
      <c r="F744" s="35"/>
    </row>
    <row r="745" spans="1:6" x14ac:dyDescent="0.35">
      <c r="A745" s="7" t="str">
        <f>IFERROR(IF(Tableau11[[#This Row],[N° employer]]="","",A744+1),"")</f>
        <v/>
      </c>
      <c r="B745" s="30"/>
      <c r="C745" s="16" t="str">
        <f t="shared" ca="1" si="22"/>
        <v/>
      </c>
      <c r="D745" s="8" t="str">
        <f t="shared" ca="1" si="23"/>
        <v/>
      </c>
      <c r="E745" s="9" t="str">
        <f ca="1">IFERROR(YEAR(Tableau11[Date])&amp;"/"&amp;TEXT(Tableau11[Date],"mmmm"),"")</f>
        <v/>
      </c>
      <c r="F745" s="35"/>
    </row>
    <row r="746" spans="1:6" x14ac:dyDescent="0.35">
      <c r="A746" s="7" t="str">
        <f>IFERROR(IF(Tableau11[[#This Row],[N° employer]]="","",A745+1),"")</f>
        <v/>
      </c>
      <c r="B746" s="30"/>
      <c r="C746" s="16" t="str">
        <f t="shared" ca="1" si="22"/>
        <v/>
      </c>
      <c r="D746" s="8" t="str">
        <f t="shared" ca="1" si="23"/>
        <v/>
      </c>
      <c r="E746" s="9" t="str">
        <f ca="1">IFERROR(YEAR(Tableau11[Date])&amp;"/"&amp;TEXT(Tableau11[Date],"mmmm"),"")</f>
        <v/>
      </c>
      <c r="F746" s="35"/>
    </row>
    <row r="747" spans="1:6" x14ac:dyDescent="0.35">
      <c r="A747" s="7" t="str">
        <f>IFERROR(IF(Tableau11[[#This Row],[N° employer]]="","",A746+1),"")</f>
        <v/>
      </c>
      <c r="B747" s="30"/>
      <c r="C747" s="16" t="str">
        <f t="shared" ca="1" si="22"/>
        <v/>
      </c>
      <c r="D747" s="8" t="str">
        <f t="shared" ca="1" si="23"/>
        <v/>
      </c>
      <c r="E747" s="9" t="str">
        <f ca="1">IFERROR(YEAR(Tableau11[Date])&amp;"/"&amp;TEXT(Tableau11[Date],"mmmm"),"")</f>
        <v/>
      </c>
      <c r="F747" s="35"/>
    </row>
    <row r="748" spans="1:6" x14ac:dyDescent="0.35">
      <c r="A748" s="7" t="str">
        <f>IFERROR(IF(Tableau11[[#This Row],[N° employer]]="","",A747+1),"")</f>
        <v/>
      </c>
      <c r="B748" s="30"/>
      <c r="C748" s="16" t="str">
        <f t="shared" ca="1" si="22"/>
        <v/>
      </c>
      <c r="D748" s="8" t="str">
        <f t="shared" ca="1" si="23"/>
        <v/>
      </c>
      <c r="E748" s="9" t="str">
        <f ca="1">IFERROR(YEAR(Tableau11[Date])&amp;"/"&amp;TEXT(Tableau11[Date],"mmmm"),"")</f>
        <v/>
      </c>
      <c r="F748" s="35"/>
    </row>
    <row r="749" spans="1:6" x14ac:dyDescent="0.35">
      <c r="A749" s="7" t="str">
        <f>IFERROR(IF(Tableau11[[#This Row],[N° employer]]="","",A748+1),"")</f>
        <v/>
      </c>
      <c r="B749" s="30"/>
      <c r="C749" s="16" t="str">
        <f t="shared" ca="1" si="22"/>
        <v/>
      </c>
      <c r="D749" s="8" t="str">
        <f t="shared" ca="1" si="23"/>
        <v/>
      </c>
      <c r="E749" s="9" t="str">
        <f ca="1">IFERROR(YEAR(Tableau11[Date])&amp;"/"&amp;TEXT(Tableau11[Date],"mmmm"),"")</f>
        <v/>
      </c>
      <c r="F749" s="35"/>
    </row>
    <row r="750" spans="1:6" x14ac:dyDescent="0.35">
      <c r="A750" s="7" t="str">
        <f>IFERROR(IF(Tableau11[[#This Row],[N° employer]]="","",A749+1),"")</f>
        <v/>
      </c>
      <c r="B750" s="30"/>
      <c r="C750" s="16" t="str">
        <f t="shared" ca="1" si="22"/>
        <v/>
      </c>
      <c r="D750" s="8" t="str">
        <f t="shared" ca="1" si="23"/>
        <v/>
      </c>
      <c r="E750" s="9" t="str">
        <f ca="1">IFERROR(YEAR(Tableau11[Date])&amp;"/"&amp;TEXT(Tableau11[Date],"mmmm"),"")</f>
        <v/>
      </c>
      <c r="F750" s="35"/>
    </row>
    <row r="751" spans="1:6" x14ac:dyDescent="0.35">
      <c r="A751" s="7" t="str">
        <f>IFERROR(IF(Tableau11[[#This Row],[N° employer]]="","",A750+1),"")</f>
        <v/>
      </c>
      <c r="B751" s="30"/>
      <c r="C751" s="16" t="str">
        <f t="shared" ca="1" si="22"/>
        <v/>
      </c>
      <c r="D751" s="8" t="str">
        <f t="shared" ca="1" si="23"/>
        <v/>
      </c>
      <c r="E751" s="9" t="str">
        <f ca="1">IFERROR(YEAR(Tableau11[Date])&amp;"/"&amp;TEXT(Tableau11[Date],"mmmm"),"")</f>
        <v/>
      </c>
      <c r="F751" s="35"/>
    </row>
    <row r="752" spans="1:6" x14ac:dyDescent="0.35">
      <c r="A752" s="7" t="str">
        <f>IFERROR(IF(Tableau11[[#This Row],[N° employer]]="","",A751+1),"")</f>
        <v/>
      </c>
      <c r="B752" s="30"/>
      <c r="C752" s="16" t="str">
        <f t="shared" ca="1" si="22"/>
        <v/>
      </c>
      <c r="D752" s="8" t="str">
        <f t="shared" ca="1" si="23"/>
        <v/>
      </c>
      <c r="E752" s="9" t="str">
        <f ca="1">IFERROR(YEAR(Tableau11[Date])&amp;"/"&amp;TEXT(Tableau11[Date],"mmmm"),"")</f>
        <v/>
      </c>
      <c r="F752" s="35"/>
    </row>
    <row r="753" spans="1:6" x14ac:dyDescent="0.35">
      <c r="A753" s="7" t="str">
        <f>IFERROR(IF(Tableau11[[#This Row],[N° employer]]="","",A752+1),"")</f>
        <v/>
      </c>
      <c r="B753" s="30"/>
      <c r="C753" s="16" t="str">
        <f t="shared" ca="1" si="22"/>
        <v/>
      </c>
      <c r="D753" s="8" t="str">
        <f t="shared" ca="1" si="23"/>
        <v/>
      </c>
      <c r="E753" s="9" t="str">
        <f ca="1">IFERROR(YEAR(Tableau11[Date])&amp;"/"&amp;TEXT(Tableau11[Date],"mmmm"),"")</f>
        <v/>
      </c>
      <c r="F753" s="35"/>
    </row>
    <row r="754" spans="1:6" x14ac:dyDescent="0.35">
      <c r="A754" s="7" t="str">
        <f>IFERROR(IF(Tableau11[[#This Row],[N° employer]]="","",A753+1),"")</f>
        <v/>
      </c>
      <c r="B754" s="30"/>
      <c r="C754" s="16" t="str">
        <f t="shared" ca="1" si="22"/>
        <v/>
      </c>
      <c r="D754" s="8" t="str">
        <f t="shared" ca="1" si="23"/>
        <v/>
      </c>
      <c r="E754" s="9" t="str">
        <f ca="1">IFERROR(YEAR(Tableau11[Date])&amp;"/"&amp;TEXT(Tableau11[Date],"mmmm"),"")</f>
        <v/>
      </c>
      <c r="F754" s="35"/>
    </row>
    <row r="755" spans="1:6" x14ac:dyDescent="0.35">
      <c r="A755" s="7" t="str">
        <f>IFERROR(IF(Tableau11[[#This Row],[N° employer]]="","",A754+1),"")</f>
        <v/>
      </c>
      <c r="B755" s="30"/>
      <c r="C755" s="16" t="str">
        <f t="shared" ca="1" si="22"/>
        <v/>
      </c>
      <c r="D755" s="8" t="str">
        <f t="shared" ca="1" si="23"/>
        <v/>
      </c>
      <c r="E755" s="9" t="str">
        <f ca="1">IFERROR(YEAR(Tableau11[Date])&amp;"/"&amp;TEXT(Tableau11[Date],"mmmm"),"")</f>
        <v/>
      </c>
      <c r="F755" s="35"/>
    </row>
    <row r="756" spans="1:6" x14ac:dyDescent="0.35">
      <c r="A756" s="7" t="str">
        <f>IFERROR(IF(Tableau11[[#This Row],[N° employer]]="","",A755+1),"")</f>
        <v/>
      </c>
      <c r="B756" s="30"/>
      <c r="C756" s="16" t="str">
        <f t="shared" ca="1" si="22"/>
        <v/>
      </c>
      <c r="D756" s="8" t="str">
        <f t="shared" ca="1" si="23"/>
        <v/>
      </c>
      <c r="E756" s="9" t="str">
        <f ca="1">IFERROR(YEAR(Tableau11[Date])&amp;"/"&amp;TEXT(Tableau11[Date],"mmmm"),"")</f>
        <v/>
      </c>
      <c r="F756" s="35"/>
    </row>
    <row r="757" spans="1:6" x14ac:dyDescent="0.35">
      <c r="A757" s="7" t="str">
        <f>IFERROR(IF(Tableau11[[#This Row],[N° employer]]="","",A756+1),"")</f>
        <v/>
      </c>
      <c r="B757" s="30"/>
      <c r="C757" s="16" t="str">
        <f t="shared" ca="1" si="22"/>
        <v/>
      </c>
      <c r="D757" s="8" t="str">
        <f t="shared" ca="1" si="23"/>
        <v/>
      </c>
      <c r="E757" s="9" t="str">
        <f ca="1">IFERROR(YEAR(Tableau11[Date])&amp;"/"&amp;TEXT(Tableau11[Date],"mmmm"),"")</f>
        <v/>
      </c>
      <c r="F757" s="35"/>
    </row>
    <row r="758" spans="1:6" x14ac:dyDescent="0.35">
      <c r="A758" s="7" t="str">
        <f>IFERROR(IF(Tableau11[[#This Row],[N° employer]]="","",A757+1),"")</f>
        <v/>
      </c>
      <c r="B758" s="30"/>
      <c r="C758" s="16" t="str">
        <f t="shared" ca="1" si="22"/>
        <v/>
      </c>
      <c r="D758" s="8" t="str">
        <f t="shared" ca="1" si="23"/>
        <v/>
      </c>
      <c r="E758" s="9" t="str">
        <f ca="1">IFERROR(YEAR(Tableau11[Date])&amp;"/"&amp;TEXT(Tableau11[Date],"mmmm"),"")</f>
        <v/>
      </c>
      <c r="F758" s="35"/>
    </row>
    <row r="759" spans="1:6" x14ac:dyDescent="0.35">
      <c r="A759" s="7" t="str">
        <f>IFERROR(IF(Tableau11[[#This Row],[N° employer]]="","",A758+1),"")</f>
        <v/>
      </c>
      <c r="B759" s="30"/>
      <c r="C759" s="16" t="str">
        <f t="shared" ca="1" si="22"/>
        <v/>
      </c>
      <c r="D759" s="8" t="str">
        <f t="shared" ca="1" si="23"/>
        <v/>
      </c>
      <c r="E759" s="9" t="str">
        <f ca="1">IFERROR(YEAR(Tableau11[Date])&amp;"/"&amp;TEXT(Tableau11[Date],"mmmm"),"")</f>
        <v/>
      </c>
      <c r="F759" s="35"/>
    </row>
    <row r="760" spans="1:6" x14ac:dyDescent="0.35">
      <c r="A760" s="7" t="str">
        <f>IFERROR(IF(Tableau11[[#This Row],[N° employer]]="","",A759+1),"")</f>
        <v/>
      </c>
      <c r="B760" s="30"/>
      <c r="C760" s="16" t="str">
        <f t="shared" ca="1" si="22"/>
        <v/>
      </c>
      <c r="D760" s="8" t="str">
        <f t="shared" ca="1" si="23"/>
        <v/>
      </c>
      <c r="E760" s="9" t="str">
        <f ca="1">IFERROR(YEAR(Tableau11[Date])&amp;"/"&amp;TEXT(Tableau11[Date],"mmmm"),"")</f>
        <v/>
      </c>
      <c r="F760" s="35"/>
    </row>
    <row r="761" spans="1:6" x14ac:dyDescent="0.35">
      <c r="A761" s="7" t="str">
        <f>IFERROR(IF(Tableau11[[#This Row],[N° employer]]="","",A760+1),"")</f>
        <v/>
      </c>
      <c r="B761" s="30"/>
      <c r="C761" s="16" t="str">
        <f t="shared" ca="1" si="22"/>
        <v/>
      </c>
      <c r="D761" s="8" t="str">
        <f t="shared" ca="1" si="23"/>
        <v/>
      </c>
      <c r="E761" s="9" t="str">
        <f ca="1">IFERROR(YEAR(Tableau11[Date])&amp;"/"&amp;TEXT(Tableau11[Date],"mmmm"),"")</f>
        <v/>
      </c>
      <c r="F761" s="35"/>
    </row>
    <row r="762" spans="1:6" x14ac:dyDescent="0.35">
      <c r="A762" s="7" t="str">
        <f>IFERROR(IF(Tableau11[[#This Row],[N° employer]]="","",A761+1),"")</f>
        <v/>
      </c>
      <c r="B762" s="30"/>
      <c r="C762" s="16" t="str">
        <f t="shared" ca="1" si="22"/>
        <v/>
      </c>
      <c r="D762" s="8" t="str">
        <f t="shared" ca="1" si="23"/>
        <v/>
      </c>
      <c r="E762" s="9" t="str">
        <f ca="1">IFERROR(YEAR(Tableau11[Date])&amp;"/"&amp;TEXT(Tableau11[Date],"mmmm"),"")</f>
        <v/>
      </c>
      <c r="F762" s="35"/>
    </row>
    <row r="763" spans="1:6" x14ac:dyDescent="0.35">
      <c r="A763" s="7" t="str">
        <f>IFERROR(IF(Tableau11[[#This Row],[N° employer]]="","",A762+1),"")</f>
        <v/>
      </c>
      <c r="B763" s="30"/>
      <c r="C763" s="16" t="str">
        <f t="shared" ca="1" si="22"/>
        <v/>
      </c>
      <c r="D763" s="8" t="str">
        <f t="shared" ca="1" si="23"/>
        <v/>
      </c>
      <c r="E763" s="9" t="str">
        <f ca="1">IFERROR(YEAR(Tableau11[Date])&amp;"/"&amp;TEXT(Tableau11[Date],"mmmm"),"")</f>
        <v/>
      </c>
      <c r="F763" s="35"/>
    </row>
    <row r="764" spans="1:6" x14ac:dyDescent="0.35">
      <c r="A764" s="7" t="str">
        <f>IFERROR(IF(Tableau11[[#This Row],[N° employer]]="","",A763+1),"")</f>
        <v/>
      </c>
      <c r="B764" s="30"/>
      <c r="C764" s="16" t="str">
        <f t="shared" ca="1" si="22"/>
        <v/>
      </c>
      <c r="D764" s="8" t="str">
        <f t="shared" ca="1" si="23"/>
        <v/>
      </c>
      <c r="E764" s="9" t="str">
        <f ca="1">IFERROR(YEAR(Tableau11[Date])&amp;"/"&amp;TEXT(Tableau11[Date],"mmmm"),"")</f>
        <v/>
      </c>
      <c r="F764" s="35"/>
    </row>
    <row r="765" spans="1:6" x14ac:dyDescent="0.35">
      <c r="A765" s="7" t="str">
        <f>IFERROR(IF(Tableau11[[#This Row],[N° employer]]="","",A764+1),"")</f>
        <v/>
      </c>
      <c r="B765" s="30"/>
      <c r="C765" s="16" t="str">
        <f t="shared" ca="1" si="22"/>
        <v/>
      </c>
      <c r="D765" s="8" t="str">
        <f t="shared" ca="1" si="23"/>
        <v/>
      </c>
      <c r="E765" s="9" t="str">
        <f ca="1">IFERROR(YEAR(Tableau11[Date])&amp;"/"&amp;TEXT(Tableau11[Date],"mmmm"),"")</f>
        <v/>
      </c>
      <c r="F765" s="35"/>
    </row>
    <row r="766" spans="1:6" x14ac:dyDescent="0.35">
      <c r="A766" s="7" t="str">
        <f>IFERROR(IF(Tableau11[[#This Row],[N° employer]]="","",A765+1),"")</f>
        <v/>
      </c>
      <c r="B766" s="30"/>
      <c r="C766" s="16" t="str">
        <f t="shared" ca="1" si="22"/>
        <v/>
      </c>
      <c r="D766" s="8" t="str">
        <f t="shared" ca="1" si="23"/>
        <v/>
      </c>
      <c r="E766" s="9" t="str">
        <f ca="1">IFERROR(YEAR(Tableau11[Date])&amp;"/"&amp;TEXT(Tableau11[Date],"mmmm"),"")</f>
        <v/>
      </c>
      <c r="F766" s="35"/>
    </row>
    <row r="767" spans="1:6" x14ac:dyDescent="0.35">
      <c r="A767" s="7" t="str">
        <f>IFERROR(IF(Tableau11[[#This Row],[N° employer]]="","",A766+1),"")</f>
        <v/>
      </c>
      <c r="B767" s="30"/>
      <c r="C767" s="16" t="str">
        <f t="shared" ca="1" si="22"/>
        <v/>
      </c>
      <c r="D767" s="8" t="str">
        <f t="shared" ca="1" si="23"/>
        <v/>
      </c>
      <c r="E767" s="9" t="str">
        <f ca="1">IFERROR(YEAR(Tableau11[Date])&amp;"/"&amp;TEXT(Tableau11[Date],"mmmm"),"")</f>
        <v/>
      </c>
      <c r="F767" s="35"/>
    </row>
    <row r="768" spans="1:6" x14ac:dyDescent="0.35">
      <c r="A768" s="7" t="str">
        <f>IFERROR(IF(Tableau11[[#This Row],[N° employer]]="","",A767+1),"")</f>
        <v/>
      </c>
      <c r="B768" s="30"/>
      <c r="C768" s="16" t="str">
        <f t="shared" ca="1" si="22"/>
        <v/>
      </c>
      <c r="D768" s="8" t="str">
        <f t="shared" ca="1" si="23"/>
        <v/>
      </c>
      <c r="E768" s="9" t="str">
        <f ca="1">IFERROR(YEAR(Tableau11[Date])&amp;"/"&amp;TEXT(Tableau11[Date],"mmmm"),"")</f>
        <v/>
      </c>
      <c r="F768" s="35"/>
    </row>
    <row r="769" spans="1:6" x14ac:dyDescent="0.35">
      <c r="A769" s="7" t="str">
        <f>IFERROR(IF(Tableau11[[#This Row],[N° employer]]="","",A768+1),"")</f>
        <v/>
      </c>
      <c r="B769" s="30"/>
      <c r="C769" s="16" t="str">
        <f t="shared" ca="1" si="22"/>
        <v/>
      </c>
      <c r="D769" s="8" t="str">
        <f t="shared" ca="1" si="23"/>
        <v/>
      </c>
      <c r="E769" s="9" t="str">
        <f ca="1">IFERROR(YEAR(Tableau11[Date])&amp;"/"&amp;TEXT(Tableau11[Date],"mmmm"),"")</f>
        <v/>
      </c>
      <c r="F769" s="35"/>
    </row>
    <row r="770" spans="1:6" x14ac:dyDescent="0.35">
      <c r="A770" s="7" t="str">
        <f>IFERROR(IF(Tableau11[[#This Row],[N° employer]]="","",A769+1),"")</f>
        <v/>
      </c>
      <c r="B770" s="30"/>
      <c r="C770" s="16" t="str">
        <f t="shared" ref="C770:C833" ca="1" si="24">IFERROR(IF(OFFSET($B770,-1,0)=$B770,OFFSET(C770,-1,0),INDEX(config_Colonne_Nom,MATCH($B770,config_Colonne_N_,0))),"")</f>
        <v/>
      </c>
      <c r="D770" s="8" t="str">
        <f t="shared" ref="D770:D833" ca="1" si="25">IF(F770="","",IF(D770&lt;"",D770,NOW()))</f>
        <v/>
      </c>
      <c r="E770" s="9" t="str">
        <f ca="1">IFERROR(YEAR(Tableau11[Date])&amp;"/"&amp;TEXT(Tableau11[Date],"mmmm"),"")</f>
        <v/>
      </c>
      <c r="F770" s="35"/>
    </row>
    <row r="771" spans="1:6" x14ac:dyDescent="0.35">
      <c r="A771" s="7" t="str">
        <f>IFERROR(IF(Tableau11[[#This Row],[N° employer]]="","",A770+1),"")</f>
        <v/>
      </c>
      <c r="B771" s="30"/>
      <c r="C771" s="16" t="str">
        <f t="shared" ca="1" si="24"/>
        <v/>
      </c>
      <c r="D771" s="8" t="str">
        <f t="shared" ca="1" si="25"/>
        <v/>
      </c>
      <c r="E771" s="9" t="str">
        <f ca="1">IFERROR(YEAR(Tableau11[Date])&amp;"/"&amp;TEXT(Tableau11[Date],"mmmm"),"")</f>
        <v/>
      </c>
      <c r="F771" s="35"/>
    </row>
    <row r="772" spans="1:6" x14ac:dyDescent="0.35">
      <c r="A772" s="7" t="str">
        <f>IFERROR(IF(Tableau11[[#This Row],[N° employer]]="","",A771+1),"")</f>
        <v/>
      </c>
      <c r="B772" s="30"/>
      <c r="C772" s="16" t="str">
        <f t="shared" ca="1" si="24"/>
        <v/>
      </c>
      <c r="D772" s="8" t="str">
        <f t="shared" ca="1" si="25"/>
        <v/>
      </c>
      <c r="E772" s="9" t="str">
        <f ca="1">IFERROR(YEAR(Tableau11[Date])&amp;"/"&amp;TEXT(Tableau11[Date],"mmmm"),"")</f>
        <v/>
      </c>
      <c r="F772" s="35"/>
    </row>
    <row r="773" spans="1:6" x14ac:dyDescent="0.35">
      <c r="A773" s="7" t="str">
        <f>IFERROR(IF(Tableau11[[#This Row],[N° employer]]="","",A772+1),"")</f>
        <v/>
      </c>
      <c r="B773" s="30"/>
      <c r="C773" s="16" t="str">
        <f t="shared" ca="1" si="24"/>
        <v/>
      </c>
      <c r="D773" s="8" t="str">
        <f t="shared" ca="1" si="25"/>
        <v/>
      </c>
      <c r="E773" s="9" t="str">
        <f ca="1">IFERROR(YEAR(Tableau11[Date])&amp;"/"&amp;TEXT(Tableau11[Date],"mmmm"),"")</f>
        <v/>
      </c>
      <c r="F773" s="35"/>
    </row>
    <row r="774" spans="1:6" x14ac:dyDescent="0.35">
      <c r="A774" s="7" t="str">
        <f>IFERROR(IF(Tableau11[[#This Row],[N° employer]]="","",A773+1),"")</f>
        <v/>
      </c>
      <c r="B774" s="30"/>
      <c r="C774" s="16" t="str">
        <f t="shared" ca="1" si="24"/>
        <v/>
      </c>
      <c r="D774" s="8" t="str">
        <f t="shared" ca="1" si="25"/>
        <v/>
      </c>
      <c r="E774" s="9" t="str">
        <f ca="1">IFERROR(YEAR(Tableau11[Date])&amp;"/"&amp;TEXT(Tableau11[Date],"mmmm"),"")</f>
        <v/>
      </c>
      <c r="F774" s="35"/>
    </row>
    <row r="775" spans="1:6" x14ac:dyDescent="0.35">
      <c r="A775" s="7" t="str">
        <f>IFERROR(IF(Tableau11[[#This Row],[N° employer]]="","",A774+1),"")</f>
        <v/>
      </c>
      <c r="B775" s="30"/>
      <c r="C775" s="16" t="str">
        <f t="shared" ca="1" si="24"/>
        <v/>
      </c>
      <c r="D775" s="8" t="str">
        <f t="shared" ca="1" si="25"/>
        <v/>
      </c>
      <c r="E775" s="9" t="str">
        <f ca="1">IFERROR(YEAR(Tableau11[Date])&amp;"/"&amp;TEXT(Tableau11[Date],"mmmm"),"")</f>
        <v/>
      </c>
      <c r="F775" s="35"/>
    </row>
    <row r="776" spans="1:6" x14ac:dyDescent="0.35">
      <c r="A776" s="7" t="str">
        <f>IFERROR(IF(Tableau11[[#This Row],[N° employer]]="","",A775+1),"")</f>
        <v/>
      </c>
      <c r="B776" s="30"/>
      <c r="C776" s="16" t="str">
        <f t="shared" ca="1" si="24"/>
        <v/>
      </c>
      <c r="D776" s="8" t="str">
        <f t="shared" ca="1" si="25"/>
        <v/>
      </c>
      <c r="E776" s="9" t="str">
        <f ca="1">IFERROR(YEAR(Tableau11[Date])&amp;"/"&amp;TEXT(Tableau11[Date],"mmmm"),"")</f>
        <v/>
      </c>
      <c r="F776" s="35"/>
    </row>
    <row r="777" spans="1:6" x14ac:dyDescent="0.35">
      <c r="A777" s="7" t="str">
        <f>IFERROR(IF(Tableau11[[#This Row],[N° employer]]="","",A776+1),"")</f>
        <v/>
      </c>
      <c r="B777" s="30"/>
      <c r="C777" s="16" t="str">
        <f t="shared" ca="1" si="24"/>
        <v/>
      </c>
      <c r="D777" s="8" t="str">
        <f t="shared" ca="1" si="25"/>
        <v/>
      </c>
      <c r="E777" s="9" t="str">
        <f ca="1">IFERROR(YEAR(Tableau11[Date])&amp;"/"&amp;TEXT(Tableau11[Date],"mmmm"),"")</f>
        <v/>
      </c>
      <c r="F777" s="35"/>
    </row>
    <row r="778" spans="1:6" x14ac:dyDescent="0.35">
      <c r="A778" s="7" t="str">
        <f>IFERROR(IF(Tableau11[[#This Row],[N° employer]]="","",A777+1),"")</f>
        <v/>
      </c>
      <c r="B778" s="30"/>
      <c r="C778" s="16" t="str">
        <f t="shared" ca="1" si="24"/>
        <v/>
      </c>
      <c r="D778" s="8" t="str">
        <f t="shared" ca="1" si="25"/>
        <v/>
      </c>
      <c r="E778" s="9" t="str">
        <f ca="1">IFERROR(YEAR(Tableau11[Date])&amp;"/"&amp;TEXT(Tableau11[Date],"mmmm"),"")</f>
        <v/>
      </c>
      <c r="F778" s="35"/>
    </row>
    <row r="779" spans="1:6" x14ac:dyDescent="0.35">
      <c r="A779" s="7" t="str">
        <f>IFERROR(IF(Tableau11[[#This Row],[N° employer]]="","",A778+1),"")</f>
        <v/>
      </c>
      <c r="B779" s="30"/>
      <c r="C779" s="16" t="str">
        <f t="shared" ca="1" si="24"/>
        <v/>
      </c>
      <c r="D779" s="8" t="str">
        <f t="shared" ca="1" si="25"/>
        <v/>
      </c>
      <c r="E779" s="9" t="str">
        <f ca="1">IFERROR(YEAR(Tableau11[Date])&amp;"/"&amp;TEXT(Tableau11[Date],"mmmm"),"")</f>
        <v/>
      </c>
      <c r="F779" s="35"/>
    </row>
    <row r="780" spans="1:6" x14ac:dyDescent="0.35">
      <c r="A780" s="7" t="str">
        <f>IFERROR(IF(Tableau11[[#This Row],[N° employer]]="","",A779+1),"")</f>
        <v/>
      </c>
      <c r="B780" s="30"/>
      <c r="C780" s="16" t="str">
        <f t="shared" ca="1" si="24"/>
        <v/>
      </c>
      <c r="D780" s="8" t="str">
        <f t="shared" ca="1" si="25"/>
        <v/>
      </c>
      <c r="E780" s="9" t="str">
        <f ca="1">IFERROR(YEAR(Tableau11[Date])&amp;"/"&amp;TEXT(Tableau11[Date],"mmmm"),"")</f>
        <v/>
      </c>
      <c r="F780" s="35"/>
    </row>
    <row r="781" spans="1:6" x14ac:dyDescent="0.35">
      <c r="A781" s="7" t="str">
        <f>IFERROR(IF(Tableau11[[#This Row],[N° employer]]="","",A780+1),"")</f>
        <v/>
      </c>
      <c r="B781" s="30"/>
      <c r="C781" s="16" t="str">
        <f t="shared" ca="1" si="24"/>
        <v/>
      </c>
      <c r="D781" s="8" t="str">
        <f t="shared" ca="1" si="25"/>
        <v/>
      </c>
      <c r="E781" s="9" t="str">
        <f ca="1">IFERROR(YEAR(Tableau11[Date])&amp;"/"&amp;TEXT(Tableau11[Date],"mmmm"),"")</f>
        <v/>
      </c>
      <c r="F781" s="35"/>
    </row>
    <row r="782" spans="1:6" x14ac:dyDescent="0.35">
      <c r="A782" s="7" t="str">
        <f>IFERROR(IF(Tableau11[[#This Row],[N° employer]]="","",A781+1),"")</f>
        <v/>
      </c>
      <c r="B782" s="30"/>
      <c r="C782" s="16" t="str">
        <f t="shared" ca="1" si="24"/>
        <v/>
      </c>
      <c r="D782" s="8" t="str">
        <f t="shared" ca="1" si="25"/>
        <v/>
      </c>
      <c r="E782" s="9" t="str">
        <f ca="1">IFERROR(YEAR(Tableau11[Date])&amp;"/"&amp;TEXT(Tableau11[Date],"mmmm"),"")</f>
        <v/>
      </c>
      <c r="F782" s="35"/>
    </row>
    <row r="783" spans="1:6" x14ac:dyDescent="0.35">
      <c r="A783" s="7" t="str">
        <f>IFERROR(IF(Tableau11[[#This Row],[N° employer]]="","",A782+1),"")</f>
        <v/>
      </c>
      <c r="B783" s="30"/>
      <c r="C783" s="16" t="str">
        <f t="shared" ca="1" si="24"/>
        <v/>
      </c>
      <c r="D783" s="8" t="str">
        <f t="shared" ca="1" si="25"/>
        <v/>
      </c>
      <c r="E783" s="9" t="str">
        <f ca="1">IFERROR(YEAR(Tableau11[Date])&amp;"/"&amp;TEXT(Tableau11[Date],"mmmm"),"")</f>
        <v/>
      </c>
      <c r="F783" s="35"/>
    </row>
    <row r="784" spans="1:6" x14ac:dyDescent="0.35">
      <c r="A784" s="7" t="str">
        <f>IFERROR(IF(Tableau11[[#This Row],[N° employer]]="","",A783+1),"")</f>
        <v/>
      </c>
      <c r="B784" s="30"/>
      <c r="C784" s="16" t="str">
        <f t="shared" ca="1" si="24"/>
        <v/>
      </c>
      <c r="D784" s="8" t="str">
        <f t="shared" ca="1" si="25"/>
        <v/>
      </c>
      <c r="E784" s="9" t="str">
        <f ca="1">IFERROR(YEAR(Tableau11[Date])&amp;"/"&amp;TEXT(Tableau11[Date],"mmmm"),"")</f>
        <v/>
      </c>
      <c r="F784" s="35"/>
    </row>
    <row r="785" spans="1:6" x14ac:dyDescent="0.35">
      <c r="A785" s="7" t="str">
        <f>IFERROR(IF(Tableau11[[#This Row],[N° employer]]="","",A784+1),"")</f>
        <v/>
      </c>
      <c r="B785" s="30"/>
      <c r="C785" s="16" t="str">
        <f t="shared" ca="1" si="24"/>
        <v/>
      </c>
      <c r="D785" s="8" t="str">
        <f t="shared" ca="1" si="25"/>
        <v/>
      </c>
      <c r="E785" s="9" t="str">
        <f ca="1">IFERROR(YEAR(Tableau11[Date])&amp;"/"&amp;TEXT(Tableau11[Date],"mmmm"),"")</f>
        <v/>
      </c>
      <c r="F785" s="35"/>
    </row>
    <row r="786" spans="1:6" x14ac:dyDescent="0.35">
      <c r="A786" s="7" t="str">
        <f>IFERROR(IF(Tableau11[[#This Row],[N° employer]]="","",A785+1),"")</f>
        <v/>
      </c>
      <c r="B786" s="30"/>
      <c r="C786" s="16" t="str">
        <f t="shared" ca="1" si="24"/>
        <v/>
      </c>
      <c r="D786" s="8" t="str">
        <f t="shared" ca="1" si="25"/>
        <v/>
      </c>
      <c r="E786" s="9" t="str">
        <f ca="1">IFERROR(YEAR(Tableau11[Date])&amp;"/"&amp;TEXT(Tableau11[Date],"mmmm"),"")</f>
        <v/>
      </c>
      <c r="F786" s="35"/>
    </row>
    <row r="787" spans="1:6" x14ac:dyDescent="0.35">
      <c r="A787" s="7" t="str">
        <f>IFERROR(IF(Tableau11[[#This Row],[N° employer]]="","",A786+1),"")</f>
        <v/>
      </c>
      <c r="B787" s="30"/>
      <c r="C787" s="16" t="str">
        <f t="shared" ca="1" si="24"/>
        <v/>
      </c>
      <c r="D787" s="8" t="str">
        <f t="shared" ca="1" si="25"/>
        <v/>
      </c>
      <c r="E787" s="9" t="str">
        <f ca="1">IFERROR(YEAR(Tableau11[Date])&amp;"/"&amp;TEXT(Tableau11[Date],"mmmm"),"")</f>
        <v/>
      </c>
      <c r="F787" s="35"/>
    </row>
    <row r="788" spans="1:6" x14ac:dyDescent="0.35">
      <c r="A788" s="7" t="str">
        <f>IFERROR(IF(Tableau11[[#This Row],[N° employer]]="","",A787+1),"")</f>
        <v/>
      </c>
      <c r="B788" s="30"/>
      <c r="C788" s="16" t="str">
        <f t="shared" ca="1" si="24"/>
        <v/>
      </c>
      <c r="D788" s="8" t="str">
        <f t="shared" ca="1" si="25"/>
        <v/>
      </c>
      <c r="E788" s="9" t="str">
        <f ca="1">IFERROR(YEAR(Tableau11[Date])&amp;"/"&amp;TEXT(Tableau11[Date],"mmmm"),"")</f>
        <v/>
      </c>
      <c r="F788" s="35"/>
    </row>
    <row r="789" spans="1:6" x14ac:dyDescent="0.35">
      <c r="A789" s="7" t="str">
        <f>IFERROR(IF(Tableau11[[#This Row],[N° employer]]="","",A788+1),"")</f>
        <v/>
      </c>
      <c r="B789" s="30"/>
      <c r="C789" s="16" t="str">
        <f t="shared" ca="1" si="24"/>
        <v/>
      </c>
      <c r="D789" s="8" t="str">
        <f t="shared" ca="1" si="25"/>
        <v/>
      </c>
      <c r="E789" s="9" t="str">
        <f ca="1">IFERROR(YEAR(Tableau11[Date])&amp;"/"&amp;TEXT(Tableau11[Date],"mmmm"),"")</f>
        <v/>
      </c>
      <c r="F789" s="35"/>
    </row>
    <row r="790" spans="1:6" x14ac:dyDescent="0.35">
      <c r="A790" s="7" t="str">
        <f>IFERROR(IF(Tableau11[[#This Row],[N° employer]]="","",A789+1),"")</f>
        <v/>
      </c>
      <c r="B790" s="30"/>
      <c r="C790" s="16" t="str">
        <f t="shared" ca="1" si="24"/>
        <v/>
      </c>
      <c r="D790" s="8" t="str">
        <f t="shared" ca="1" si="25"/>
        <v/>
      </c>
      <c r="E790" s="9" t="str">
        <f ca="1">IFERROR(YEAR(Tableau11[Date])&amp;"/"&amp;TEXT(Tableau11[Date],"mmmm"),"")</f>
        <v/>
      </c>
      <c r="F790" s="35"/>
    </row>
    <row r="791" spans="1:6" x14ac:dyDescent="0.35">
      <c r="A791" s="7" t="str">
        <f>IFERROR(IF(Tableau11[[#This Row],[N° employer]]="","",A790+1),"")</f>
        <v/>
      </c>
      <c r="B791" s="30"/>
      <c r="C791" s="16" t="str">
        <f t="shared" ca="1" si="24"/>
        <v/>
      </c>
      <c r="D791" s="8" t="str">
        <f t="shared" ca="1" si="25"/>
        <v/>
      </c>
      <c r="E791" s="9" t="str">
        <f ca="1">IFERROR(YEAR(Tableau11[Date])&amp;"/"&amp;TEXT(Tableau11[Date],"mmmm"),"")</f>
        <v/>
      </c>
      <c r="F791" s="35"/>
    </row>
    <row r="792" spans="1:6" x14ac:dyDescent="0.35">
      <c r="A792" s="7" t="str">
        <f>IFERROR(IF(Tableau11[[#This Row],[N° employer]]="","",A791+1),"")</f>
        <v/>
      </c>
      <c r="B792" s="30"/>
      <c r="C792" s="16" t="str">
        <f t="shared" ca="1" si="24"/>
        <v/>
      </c>
      <c r="D792" s="8" t="str">
        <f t="shared" ca="1" si="25"/>
        <v/>
      </c>
      <c r="E792" s="9" t="str">
        <f ca="1">IFERROR(YEAR(Tableau11[Date])&amp;"/"&amp;TEXT(Tableau11[Date],"mmmm"),"")</f>
        <v/>
      </c>
      <c r="F792" s="35"/>
    </row>
    <row r="793" spans="1:6" x14ac:dyDescent="0.35">
      <c r="A793" s="7" t="str">
        <f>IFERROR(IF(Tableau11[[#This Row],[N° employer]]="","",A792+1),"")</f>
        <v/>
      </c>
      <c r="B793" s="30"/>
      <c r="C793" s="16" t="str">
        <f t="shared" ca="1" si="24"/>
        <v/>
      </c>
      <c r="D793" s="8" t="str">
        <f t="shared" ca="1" si="25"/>
        <v/>
      </c>
      <c r="E793" s="9" t="str">
        <f ca="1">IFERROR(YEAR(Tableau11[Date])&amp;"/"&amp;TEXT(Tableau11[Date],"mmmm"),"")</f>
        <v/>
      </c>
      <c r="F793" s="35"/>
    </row>
    <row r="794" spans="1:6" x14ac:dyDescent="0.35">
      <c r="A794" s="7" t="str">
        <f>IFERROR(IF(Tableau11[[#This Row],[N° employer]]="","",A793+1),"")</f>
        <v/>
      </c>
      <c r="B794" s="30"/>
      <c r="C794" s="16" t="str">
        <f t="shared" ca="1" si="24"/>
        <v/>
      </c>
      <c r="D794" s="8" t="str">
        <f t="shared" ca="1" si="25"/>
        <v/>
      </c>
      <c r="E794" s="9" t="str">
        <f ca="1">IFERROR(YEAR(Tableau11[Date])&amp;"/"&amp;TEXT(Tableau11[Date],"mmmm"),"")</f>
        <v/>
      </c>
      <c r="F794" s="35"/>
    </row>
    <row r="795" spans="1:6" x14ac:dyDescent="0.35">
      <c r="A795" s="7" t="str">
        <f>IFERROR(IF(Tableau11[[#This Row],[N° employer]]="","",A794+1),"")</f>
        <v/>
      </c>
      <c r="B795" s="30"/>
      <c r="C795" s="16" t="str">
        <f t="shared" ca="1" si="24"/>
        <v/>
      </c>
      <c r="D795" s="8" t="str">
        <f t="shared" ca="1" si="25"/>
        <v/>
      </c>
      <c r="E795" s="9" t="str">
        <f ca="1">IFERROR(YEAR(Tableau11[Date])&amp;"/"&amp;TEXT(Tableau11[Date],"mmmm"),"")</f>
        <v/>
      </c>
      <c r="F795" s="35"/>
    </row>
    <row r="796" spans="1:6" x14ac:dyDescent="0.35">
      <c r="A796" s="7" t="str">
        <f>IFERROR(IF(Tableau11[[#This Row],[N° employer]]="","",A795+1),"")</f>
        <v/>
      </c>
      <c r="B796" s="30"/>
      <c r="C796" s="16" t="str">
        <f t="shared" ca="1" si="24"/>
        <v/>
      </c>
      <c r="D796" s="8" t="str">
        <f t="shared" ca="1" si="25"/>
        <v/>
      </c>
      <c r="E796" s="9" t="str">
        <f ca="1">IFERROR(YEAR(Tableau11[Date])&amp;"/"&amp;TEXT(Tableau11[Date],"mmmm"),"")</f>
        <v/>
      </c>
      <c r="F796" s="35"/>
    </row>
    <row r="797" spans="1:6" x14ac:dyDescent="0.35">
      <c r="A797" s="7" t="str">
        <f>IFERROR(IF(Tableau11[[#This Row],[N° employer]]="","",A796+1),"")</f>
        <v/>
      </c>
      <c r="B797" s="30"/>
      <c r="C797" s="16" t="str">
        <f t="shared" ca="1" si="24"/>
        <v/>
      </c>
      <c r="D797" s="8" t="str">
        <f t="shared" ca="1" si="25"/>
        <v/>
      </c>
      <c r="E797" s="9" t="str">
        <f ca="1">IFERROR(YEAR(Tableau11[Date])&amp;"/"&amp;TEXT(Tableau11[Date],"mmmm"),"")</f>
        <v/>
      </c>
      <c r="F797" s="35"/>
    </row>
    <row r="798" spans="1:6" x14ac:dyDescent="0.35">
      <c r="A798" s="7" t="str">
        <f>IFERROR(IF(Tableau11[[#This Row],[N° employer]]="","",A797+1),"")</f>
        <v/>
      </c>
      <c r="B798" s="30"/>
      <c r="C798" s="16" t="str">
        <f t="shared" ca="1" si="24"/>
        <v/>
      </c>
      <c r="D798" s="8" t="str">
        <f t="shared" ca="1" si="25"/>
        <v/>
      </c>
      <c r="E798" s="9" t="str">
        <f ca="1">IFERROR(YEAR(Tableau11[Date])&amp;"/"&amp;TEXT(Tableau11[Date],"mmmm"),"")</f>
        <v/>
      </c>
      <c r="F798" s="35"/>
    </row>
    <row r="799" spans="1:6" x14ac:dyDescent="0.35">
      <c r="A799" s="7" t="str">
        <f>IFERROR(IF(Tableau11[[#This Row],[N° employer]]="","",A798+1),"")</f>
        <v/>
      </c>
      <c r="B799" s="30"/>
      <c r="C799" s="16" t="str">
        <f t="shared" ca="1" si="24"/>
        <v/>
      </c>
      <c r="D799" s="8" t="str">
        <f t="shared" ca="1" si="25"/>
        <v/>
      </c>
      <c r="E799" s="9" t="str">
        <f ca="1">IFERROR(YEAR(Tableau11[Date])&amp;"/"&amp;TEXT(Tableau11[Date],"mmmm"),"")</f>
        <v/>
      </c>
      <c r="F799" s="35"/>
    </row>
    <row r="800" spans="1:6" x14ac:dyDescent="0.35">
      <c r="A800" s="7" t="str">
        <f>IFERROR(IF(Tableau11[[#This Row],[N° employer]]="","",A799+1),"")</f>
        <v/>
      </c>
      <c r="B800" s="30"/>
      <c r="C800" s="16" t="str">
        <f t="shared" ca="1" si="24"/>
        <v/>
      </c>
      <c r="D800" s="8" t="str">
        <f t="shared" ca="1" si="25"/>
        <v/>
      </c>
      <c r="E800" s="9" t="str">
        <f ca="1">IFERROR(YEAR(Tableau11[Date])&amp;"/"&amp;TEXT(Tableau11[Date],"mmmm"),"")</f>
        <v/>
      </c>
      <c r="F800" s="35"/>
    </row>
    <row r="801" spans="1:6" x14ac:dyDescent="0.35">
      <c r="A801" s="7" t="str">
        <f>IFERROR(IF(Tableau11[[#This Row],[N° employer]]="","",A800+1),"")</f>
        <v/>
      </c>
      <c r="B801" s="30"/>
      <c r="C801" s="16" t="str">
        <f t="shared" ca="1" si="24"/>
        <v/>
      </c>
      <c r="D801" s="8" t="str">
        <f t="shared" ca="1" si="25"/>
        <v/>
      </c>
      <c r="E801" s="9" t="str">
        <f ca="1">IFERROR(YEAR(Tableau11[Date])&amp;"/"&amp;TEXT(Tableau11[Date],"mmmm"),"")</f>
        <v/>
      </c>
      <c r="F801" s="35"/>
    </row>
    <row r="802" spans="1:6" x14ac:dyDescent="0.35">
      <c r="A802" s="7" t="str">
        <f>IFERROR(IF(Tableau11[[#This Row],[N° employer]]="","",A801+1),"")</f>
        <v/>
      </c>
      <c r="B802" s="30"/>
      <c r="C802" s="16" t="str">
        <f t="shared" ca="1" si="24"/>
        <v/>
      </c>
      <c r="D802" s="8" t="str">
        <f t="shared" ca="1" si="25"/>
        <v/>
      </c>
      <c r="E802" s="9" t="str">
        <f ca="1">IFERROR(YEAR(Tableau11[Date])&amp;"/"&amp;TEXT(Tableau11[Date],"mmmm"),"")</f>
        <v/>
      </c>
      <c r="F802" s="35"/>
    </row>
    <row r="803" spans="1:6" x14ac:dyDescent="0.35">
      <c r="A803" s="7" t="str">
        <f>IFERROR(IF(Tableau11[[#This Row],[N° employer]]="","",A802+1),"")</f>
        <v/>
      </c>
      <c r="B803" s="30"/>
      <c r="C803" s="16" t="str">
        <f t="shared" ca="1" si="24"/>
        <v/>
      </c>
      <c r="D803" s="8" t="str">
        <f t="shared" ca="1" si="25"/>
        <v/>
      </c>
      <c r="E803" s="9" t="str">
        <f ca="1">IFERROR(YEAR(Tableau11[Date])&amp;"/"&amp;TEXT(Tableau11[Date],"mmmm"),"")</f>
        <v/>
      </c>
      <c r="F803" s="35"/>
    </row>
    <row r="804" spans="1:6" x14ac:dyDescent="0.35">
      <c r="A804" s="7" t="str">
        <f>IFERROR(IF(Tableau11[[#This Row],[N° employer]]="","",A803+1),"")</f>
        <v/>
      </c>
      <c r="B804" s="30"/>
      <c r="C804" s="16" t="str">
        <f t="shared" ca="1" si="24"/>
        <v/>
      </c>
      <c r="D804" s="8" t="str">
        <f t="shared" ca="1" si="25"/>
        <v/>
      </c>
      <c r="E804" s="9" t="str">
        <f ca="1">IFERROR(YEAR(Tableau11[Date])&amp;"/"&amp;TEXT(Tableau11[Date],"mmmm"),"")</f>
        <v/>
      </c>
      <c r="F804" s="35"/>
    </row>
    <row r="805" spans="1:6" x14ac:dyDescent="0.35">
      <c r="A805" s="7" t="str">
        <f>IFERROR(IF(Tableau11[[#This Row],[N° employer]]="","",A804+1),"")</f>
        <v/>
      </c>
      <c r="B805" s="30"/>
      <c r="C805" s="16" t="str">
        <f t="shared" ca="1" si="24"/>
        <v/>
      </c>
      <c r="D805" s="8" t="str">
        <f t="shared" ca="1" si="25"/>
        <v/>
      </c>
      <c r="E805" s="9" t="str">
        <f ca="1">IFERROR(YEAR(Tableau11[Date])&amp;"/"&amp;TEXT(Tableau11[Date],"mmmm"),"")</f>
        <v/>
      </c>
      <c r="F805" s="35"/>
    </row>
    <row r="806" spans="1:6" x14ac:dyDescent="0.35">
      <c r="A806" s="7" t="str">
        <f>IFERROR(IF(Tableau11[[#This Row],[N° employer]]="","",A805+1),"")</f>
        <v/>
      </c>
      <c r="B806" s="30"/>
      <c r="C806" s="16" t="str">
        <f t="shared" ca="1" si="24"/>
        <v/>
      </c>
      <c r="D806" s="8" t="str">
        <f t="shared" ca="1" si="25"/>
        <v/>
      </c>
      <c r="E806" s="9" t="str">
        <f ca="1">IFERROR(YEAR(Tableau11[Date])&amp;"/"&amp;TEXT(Tableau11[Date],"mmmm"),"")</f>
        <v/>
      </c>
      <c r="F806" s="35"/>
    </row>
    <row r="807" spans="1:6" x14ac:dyDescent="0.35">
      <c r="A807" s="7" t="str">
        <f>IFERROR(IF(Tableau11[[#This Row],[N° employer]]="","",A806+1),"")</f>
        <v/>
      </c>
      <c r="B807" s="30"/>
      <c r="C807" s="16" t="str">
        <f t="shared" ca="1" si="24"/>
        <v/>
      </c>
      <c r="D807" s="8" t="str">
        <f t="shared" ca="1" si="25"/>
        <v/>
      </c>
      <c r="E807" s="9" t="str">
        <f ca="1">IFERROR(YEAR(Tableau11[Date])&amp;"/"&amp;TEXT(Tableau11[Date],"mmmm"),"")</f>
        <v/>
      </c>
      <c r="F807" s="35"/>
    </row>
    <row r="808" spans="1:6" x14ac:dyDescent="0.35">
      <c r="A808" s="7" t="str">
        <f>IFERROR(IF(Tableau11[[#This Row],[N° employer]]="","",A807+1),"")</f>
        <v/>
      </c>
      <c r="B808" s="30"/>
      <c r="C808" s="16" t="str">
        <f t="shared" ca="1" si="24"/>
        <v/>
      </c>
      <c r="D808" s="8" t="str">
        <f t="shared" ca="1" si="25"/>
        <v/>
      </c>
      <c r="E808" s="9" t="str">
        <f ca="1">IFERROR(YEAR(Tableau11[Date])&amp;"/"&amp;TEXT(Tableau11[Date],"mmmm"),"")</f>
        <v/>
      </c>
      <c r="F808" s="35"/>
    </row>
    <row r="809" spans="1:6" x14ac:dyDescent="0.35">
      <c r="A809" s="7" t="str">
        <f>IFERROR(IF(Tableau11[[#This Row],[N° employer]]="","",A808+1),"")</f>
        <v/>
      </c>
      <c r="B809" s="30"/>
      <c r="C809" s="16" t="str">
        <f t="shared" ca="1" si="24"/>
        <v/>
      </c>
      <c r="D809" s="8" t="str">
        <f t="shared" ca="1" si="25"/>
        <v/>
      </c>
      <c r="E809" s="9" t="str">
        <f ca="1">IFERROR(YEAR(Tableau11[Date])&amp;"/"&amp;TEXT(Tableau11[Date],"mmmm"),"")</f>
        <v/>
      </c>
      <c r="F809" s="35"/>
    </row>
    <row r="810" spans="1:6" x14ac:dyDescent="0.35">
      <c r="A810" s="7" t="str">
        <f>IFERROR(IF(Tableau11[[#This Row],[N° employer]]="","",A809+1),"")</f>
        <v/>
      </c>
      <c r="B810" s="30"/>
      <c r="C810" s="16" t="str">
        <f t="shared" ca="1" si="24"/>
        <v/>
      </c>
      <c r="D810" s="8" t="str">
        <f t="shared" ca="1" si="25"/>
        <v/>
      </c>
      <c r="E810" s="9" t="str">
        <f ca="1">IFERROR(YEAR(Tableau11[Date])&amp;"/"&amp;TEXT(Tableau11[Date],"mmmm"),"")</f>
        <v/>
      </c>
      <c r="F810" s="35"/>
    </row>
    <row r="811" spans="1:6" x14ac:dyDescent="0.35">
      <c r="A811" s="7" t="str">
        <f>IFERROR(IF(Tableau11[[#This Row],[N° employer]]="","",A810+1),"")</f>
        <v/>
      </c>
      <c r="B811" s="30"/>
      <c r="C811" s="16" t="str">
        <f t="shared" ca="1" si="24"/>
        <v/>
      </c>
      <c r="D811" s="8" t="str">
        <f t="shared" ca="1" si="25"/>
        <v/>
      </c>
      <c r="E811" s="9" t="str">
        <f ca="1">IFERROR(YEAR(Tableau11[Date])&amp;"/"&amp;TEXT(Tableau11[Date],"mmmm"),"")</f>
        <v/>
      </c>
      <c r="F811" s="35"/>
    </row>
    <row r="812" spans="1:6" x14ac:dyDescent="0.35">
      <c r="A812" s="7" t="str">
        <f>IFERROR(IF(Tableau11[[#This Row],[N° employer]]="","",A811+1),"")</f>
        <v/>
      </c>
      <c r="B812" s="30"/>
      <c r="C812" s="16" t="str">
        <f t="shared" ca="1" si="24"/>
        <v/>
      </c>
      <c r="D812" s="8" t="str">
        <f t="shared" ca="1" si="25"/>
        <v/>
      </c>
      <c r="E812" s="9" t="str">
        <f ca="1">IFERROR(YEAR(Tableau11[Date])&amp;"/"&amp;TEXT(Tableau11[Date],"mmmm"),"")</f>
        <v/>
      </c>
      <c r="F812" s="35"/>
    </row>
    <row r="813" spans="1:6" x14ac:dyDescent="0.35">
      <c r="A813" s="7" t="str">
        <f>IFERROR(IF(Tableau11[[#This Row],[N° employer]]="","",A812+1),"")</f>
        <v/>
      </c>
      <c r="B813" s="30"/>
      <c r="C813" s="16" t="str">
        <f t="shared" ca="1" si="24"/>
        <v/>
      </c>
      <c r="D813" s="8" t="str">
        <f t="shared" ca="1" si="25"/>
        <v/>
      </c>
      <c r="E813" s="9" t="str">
        <f ca="1">IFERROR(YEAR(Tableau11[Date])&amp;"/"&amp;TEXT(Tableau11[Date],"mmmm"),"")</f>
        <v/>
      </c>
      <c r="F813" s="35"/>
    </row>
    <row r="814" spans="1:6" x14ac:dyDescent="0.35">
      <c r="A814" s="7" t="str">
        <f>IFERROR(IF(Tableau11[[#This Row],[N° employer]]="","",A813+1),"")</f>
        <v/>
      </c>
      <c r="B814" s="30"/>
      <c r="C814" s="16" t="str">
        <f t="shared" ca="1" si="24"/>
        <v/>
      </c>
      <c r="D814" s="8" t="str">
        <f t="shared" ca="1" si="25"/>
        <v/>
      </c>
      <c r="E814" s="9" t="str">
        <f ca="1">IFERROR(YEAR(Tableau11[Date])&amp;"/"&amp;TEXT(Tableau11[Date],"mmmm"),"")</f>
        <v/>
      </c>
      <c r="F814" s="35"/>
    </row>
    <row r="815" spans="1:6" x14ac:dyDescent="0.35">
      <c r="A815" s="7" t="str">
        <f>IFERROR(IF(Tableau11[[#This Row],[N° employer]]="","",A814+1),"")</f>
        <v/>
      </c>
      <c r="B815" s="30"/>
      <c r="C815" s="16" t="str">
        <f t="shared" ca="1" si="24"/>
        <v/>
      </c>
      <c r="D815" s="8" t="str">
        <f t="shared" ca="1" si="25"/>
        <v/>
      </c>
      <c r="E815" s="9" t="str">
        <f ca="1">IFERROR(YEAR(Tableau11[Date])&amp;"/"&amp;TEXT(Tableau11[Date],"mmmm"),"")</f>
        <v/>
      </c>
      <c r="F815" s="35"/>
    </row>
    <row r="816" spans="1:6" x14ac:dyDescent="0.35">
      <c r="A816" s="7" t="str">
        <f>IFERROR(IF(Tableau11[[#This Row],[N° employer]]="","",A815+1),"")</f>
        <v/>
      </c>
      <c r="B816" s="30"/>
      <c r="C816" s="16" t="str">
        <f t="shared" ca="1" si="24"/>
        <v/>
      </c>
      <c r="D816" s="8" t="str">
        <f t="shared" ca="1" si="25"/>
        <v/>
      </c>
      <c r="E816" s="9" t="str">
        <f ca="1">IFERROR(YEAR(Tableau11[Date])&amp;"/"&amp;TEXT(Tableau11[Date],"mmmm"),"")</f>
        <v/>
      </c>
      <c r="F816" s="35"/>
    </row>
    <row r="817" spans="1:6" x14ac:dyDescent="0.35">
      <c r="A817" s="7" t="str">
        <f>IFERROR(IF(Tableau11[[#This Row],[N° employer]]="","",A816+1),"")</f>
        <v/>
      </c>
      <c r="B817" s="30"/>
      <c r="C817" s="16" t="str">
        <f t="shared" ca="1" si="24"/>
        <v/>
      </c>
      <c r="D817" s="8" t="str">
        <f t="shared" ca="1" si="25"/>
        <v/>
      </c>
      <c r="E817" s="9" t="str">
        <f ca="1">IFERROR(YEAR(Tableau11[Date])&amp;"/"&amp;TEXT(Tableau11[Date],"mmmm"),"")</f>
        <v/>
      </c>
      <c r="F817" s="35"/>
    </row>
    <row r="818" spans="1:6" x14ac:dyDescent="0.35">
      <c r="A818" s="7" t="str">
        <f>IFERROR(IF(Tableau11[[#This Row],[N° employer]]="","",A817+1),"")</f>
        <v/>
      </c>
      <c r="B818" s="30"/>
      <c r="C818" s="16" t="str">
        <f t="shared" ca="1" si="24"/>
        <v/>
      </c>
      <c r="D818" s="8" t="str">
        <f t="shared" ca="1" si="25"/>
        <v/>
      </c>
      <c r="E818" s="9" t="str">
        <f ca="1">IFERROR(YEAR(Tableau11[Date])&amp;"/"&amp;TEXT(Tableau11[Date],"mmmm"),"")</f>
        <v/>
      </c>
      <c r="F818" s="35"/>
    </row>
    <row r="819" spans="1:6" x14ac:dyDescent="0.35">
      <c r="A819" s="7" t="str">
        <f>IFERROR(IF(Tableau11[[#This Row],[N° employer]]="","",A818+1),"")</f>
        <v/>
      </c>
      <c r="B819" s="30"/>
      <c r="C819" s="16" t="str">
        <f t="shared" ca="1" si="24"/>
        <v/>
      </c>
      <c r="D819" s="8" t="str">
        <f t="shared" ca="1" si="25"/>
        <v/>
      </c>
      <c r="E819" s="9" t="str">
        <f ca="1">IFERROR(YEAR(Tableau11[Date])&amp;"/"&amp;TEXT(Tableau11[Date],"mmmm"),"")</f>
        <v/>
      </c>
      <c r="F819" s="35"/>
    </row>
    <row r="820" spans="1:6" x14ac:dyDescent="0.35">
      <c r="A820" s="7" t="str">
        <f>IFERROR(IF(Tableau11[[#This Row],[N° employer]]="","",A819+1),"")</f>
        <v/>
      </c>
      <c r="B820" s="30"/>
      <c r="C820" s="16" t="str">
        <f t="shared" ca="1" si="24"/>
        <v/>
      </c>
      <c r="D820" s="8" t="str">
        <f t="shared" ca="1" si="25"/>
        <v/>
      </c>
      <c r="E820" s="9" t="str">
        <f ca="1">IFERROR(YEAR(Tableau11[Date])&amp;"/"&amp;TEXT(Tableau11[Date],"mmmm"),"")</f>
        <v/>
      </c>
      <c r="F820" s="35"/>
    </row>
    <row r="821" spans="1:6" x14ac:dyDescent="0.35">
      <c r="A821" s="7" t="str">
        <f>IFERROR(IF(Tableau11[[#This Row],[N° employer]]="","",A820+1),"")</f>
        <v/>
      </c>
      <c r="B821" s="30"/>
      <c r="C821" s="16" t="str">
        <f t="shared" ca="1" si="24"/>
        <v/>
      </c>
      <c r="D821" s="8" t="str">
        <f t="shared" ca="1" si="25"/>
        <v/>
      </c>
      <c r="E821" s="9" t="str">
        <f ca="1">IFERROR(YEAR(Tableau11[Date])&amp;"/"&amp;TEXT(Tableau11[Date],"mmmm"),"")</f>
        <v/>
      </c>
      <c r="F821" s="35"/>
    </row>
    <row r="822" spans="1:6" x14ac:dyDescent="0.35">
      <c r="A822" s="7" t="str">
        <f>IFERROR(IF(Tableau11[[#This Row],[N° employer]]="","",A821+1),"")</f>
        <v/>
      </c>
      <c r="B822" s="30"/>
      <c r="C822" s="16" t="str">
        <f t="shared" ca="1" si="24"/>
        <v/>
      </c>
      <c r="D822" s="8" t="str">
        <f t="shared" ca="1" si="25"/>
        <v/>
      </c>
      <c r="E822" s="9" t="str">
        <f ca="1">IFERROR(YEAR(Tableau11[Date])&amp;"/"&amp;TEXT(Tableau11[Date],"mmmm"),"")</f>
        <v/>
      </c>
      <c r="F822" s="35"/>
    </row>
    <row r="823" spans="1:6" x14ac:dyDescent="0.35">
      <c r="A823" s="7" t="str">
        <f>IFERROR(IF(Tableau11[[#This Row],[N° employer]]="","",A822+1),"")</f>
        <v/>
      </c>
      <c r="B823" s="30"/>
      <c r="C823" s="16" t="str">
        <f t="shared" ca="1" si="24"/>
        <v/>
      </c>
      <c r="D823" s="8" t="str">
        <f t="shared" ca="1" si="25"/>
        <v/>
      </c>
      <c r="E823" s="9" t="str">
        <f ca="1">IFERROR(YEAR(Tableau11[Date])&amp;"/"&amp;TEXT(Tableau11[Date],"mmmm"),"")</f>
        <v/>
      </c>
      <c r="F823" s="35"/>
    </row>
    <row r="824" spans="1:6" x14ac:dyDescent="0.35">
      <c r="A824" s="7" t="str">
        <f>IFERROR(IF(Tableau11[[#This Row],[N° employer]]="","",A823+1),"")</f>
        <v/>
      </c>
      <c r="B824" s="30"/>
      <c r="C824" s="16" t="str">
        <f t="shared" ca="1" si="24"/>
        <v/>
      </c>
      <c r="D824" s="8" t="str">
        <f t="shared" ca="1" si="25"/>
        <v/>
      </c>
      <c r="E824" s="9" t="str">
        <f ca="1">IFERROR(YEAR(Tableau11[Date])&amp;"/"&amp;TEXT(Tableau11[Date],"mmmm"),"")</f>
        <v/>
      </c>
      <c r="F824" s="35"/>
    </row>
    <row r="825" spans="1:6" x14ac:dyDescent="0.35">
      <c r="A825" s="7" t="str">
        <f>IFERROR(IF(Tableau11[[#This Row],[N° employer]]="","",A824+1),"")</f>
        <v/>
      </c>
      <c r="B825" s="30"/>
      <c r="C825" s="16" t="str">
        <f t="shared" ca="1" si="24"/>
        <v/>
      </c>
      <c r="D825" s="8" t="str">
        <f t="shared" ca="1" si="25"/>
        <v/>
      </c>
      <c r="E825" s="9" t="str">
        <f ca="1">IFERROR(YEAR(Tableau11[Date])&amp;"/"&amp;TEXT(Tableau11[Date],"mmmm"),"")</f>
        <v/>
      </c>
      <c r="F825" s="35"/>
    </row>
    <row r="826" spans="1:6" x14ac:dyDescent="0.35">
      <c r="A826" s="7" t="str">
        <f>IFERROR(IF(Tableau11[[#This Row],[N° employer]]="","",A825+1),"")</f>
        <v/>
      </c>
      <c r="B826" s="30"/>
      <c r="C826" s="16" t="str">
        <f t="shared" ca="1" si="24"/>
        <v/>
      </c>
      <c r="D826" s="8" t="str">
        <f t="shared" ca="1" si="25"/>
        <v/>
      </c>
      <c r="E826" s="9" t="str">
        <f ca="1">IFERROR(YEAR(Tableau11[Date])&amp;"/"&amp;TEXT(Tableau11[Date],"mmmm"),"")</f>
        <v/>
      </c>
      <c r="F826" s="35"/>
    </row>
    <row r="827" spans="1:6" x14ac:dyDescent="0.35">
      <c r="A827" s="7" t="str">
        <f>IFERROR(IF(Tableau11[[#This Row],[N° employer]]="","",A826+1),"")</f>
        <v/>
      </c>
      <c r="B827" s="30"/>
      <c r="C827" s="16" t="str">
        <f t="shared" ca="1" si="24"/>
        <v/>
      </c>
      <c r="D827" s="8" t="str">
        <f t="shared" ca="1" si="25"/>
        <v/>
      </c>
      <c r="E827" s="9" t="str">
        <f ca="1">IFERROR(YEAR(Tableau11[Date])&amp;"/"&amp;TEXT(Tableau11[Date],"mmmm"),"")</f>
        <v/>
      </c>
      <c r="F827" s="35"/>
    </row>
    <row r="828" spans="1:6" x14ac:dyDescent="0.35">
      <c r="A828" s="7" t="str">
        <f>IFERROR(IF(Tableau11[[#This Row],[N° employer]]="","",A827+1),"")</f>
        <v/>
      </c>
      <c r="B828" s="30"/>
      <c r="C828" s="16" t="str">
        <f t="shared" ca="1" si="24"/>
        <v/>
      </c>
      <c r="D828" s="8" t="str">
        <f t="shared" ca="1" si="25"/>
        <v/>
      </c>
      <c r="E828" s="9" t="str">
        <f ca="1">IFERROR(YEAR(Tableau11[Date])&amp;"/"&amp;TEXT(Tableau11[Date],"mmmm"),"")</f>
        <v/>
      </c>
      <c r="F828" s="35"/>
    </row>
    <row r="829" spans="1:6" x14ac:dyDescent="0.35">
      <c r="A829" s="7" t="str">
        <f>IFERROR(IF(Tableau11[[#This Row],[N° employer]]="","",A828+1),"")</f>
        <v/>
      </c>
      <c r="B829" s="30"/>
      <c r="C829" s="16" t="str">
        <f t="shared" ca="1" si="24"/>
        <v/>
      </c>
      <c r="D829" s="8" t="str">
        <f t="shared" ca="1" si="25"/>
        <v/>
      </c>
      <c r="E829" s="9" t="str">
        <f ca="1">IFERROR(YEAR(Tableau11[Date])&amp;"/"&amp;TEXT(Tableau11[Date],"mmmm"),"")</f>
        <v/>
      </c>
      <c r="F829" s="35"/>
    </row>
    <row r="830" spans="1:6" x14ac:dyDescent="0.35">
      <c r="A830" s="7" t="str">
        <f>IFERROR(IF(Tableau11[[#This Row],[N° employer]]="","",A829+1),"")</f>
        <v/>
      </c>
      <c r="B830" s="30"/>
      <c r="C830" s="16" t="str">
        <f t="shared" ca="1" si="24"/>
        <v/>
      </c>
      <c r="D830" s="8" t="str">
        <f t="shared" ca="1" si="25"/>
        <v/>
      </c>
      <c r="E830" s="9" t="str">
        <f ca="1">IFERROR(YEAR(Tableau11[Date])&amp;"/"&amp;TEXT(Tableau11[Date],"mmmm"),"")</f>
        <v/>
      </c>
      <c r="F830" s="35"/>
    </row>
    <row r="831" spans="1:6" x14ac:dyDescent="0.35">
      <c r="A831" s="7" t="str">
        <f>IFERROR(IF(Tableau11[[#This Row],[N° employer]]="","",A830+1),"")</f>
        <v/>
      </c>
      <c r="B831" s="30"/>
      <c r="C831" s="16" t="str">
        <f t="shared" ca="1" si="24"/>
        <v/>
      </c>
      <c r="D831" s="8" t="str">
        <f t="shared" ca="1" si="25"/>
        <v/>
      </c>
      <c r="E831" s="9" t="str">
        <f ca="1">IFERROR(YEAR(Tableau11[Date])&amp;"/"&amp;TEXT(Tableau11[Date],"mmmm"),"")</f>
        <v/>
      </c>
      <c r="F831" s="35"/>
    </row>
    <row r="832" spans="1:6" x14ac:dyDescent="0.35">
      <c r="A832" s="7" t="str">
        <f>IFERROR(IF(Tableau11[[#This Row],[N° employer]]="","",A831+1),"")</f>
        <v/>
      </c>
      <c r="B832" s="30"/>
      <c r="C832" s="16" t="str">
        <f t="shared" ca="1" si="24"/>
        <v/>
      </c>
      <c r="D832" s="8" t="str">
        <f t="shared" ca="1" si="25"/>
        <v/>
      </c>
      <c r="E832" s="9" t="str">
        <f ca="1">IFERROR(YEAR(Tableau11[Date])&amp;"/"&amp;TEXT(Tableau11[Date],"mmmm"),"")</f>
        <v/>
      </c>
      <c r="F832" s="35"/>
    </row>
    <row r="833" spans="1:6" x14ac:dyDescent="0.35">
      <c r="A833" s="7" t="str">
        <f>IFERROR(IF(Tableau11[[#This Row],[N° employer]]="","",A832+1),"")</f>
        <v/>
      </c>
      <c r="B833" s="30"/>
      <c r="C833" s="16" t="str">
        <f t="shared" ca="1" si="24"/>
        <v/>
      </c>
      <c r="D833" s="8" t="str">
        <f t="shared" ca="1" si="25"/>
        <v/>
      </c>
      <c r="E833" s="9" t="str">
        <f ca="1">IFERROR(YEAR(Tableau11[Date])&amp;"/"&amp;TEXT(Tableau11[Date],"mmmm"),"")</f>
        <v/>
      </c>
      <c r="F833" s="35"/>
    </row>
    <row r="834" spans="1:6" x14ac:dyDescent="0.35">
      <c r="A834" s="7" t="str">
        <f>IFERROR(IF(Tableau11[[#This Row],[N° employer]]="","",A833+1),"")</f>
        <v/>
      </c>
      <c r="B834" s="30"/>
      <c r="C834" s="16" t="str">
        <f t="shared" ref="C834:C897" ca="1" si="26">IFERROR(IF(OFFSET($B834,-1,0)=$B834,OFFSET(C834,-1,0),INDEX(config_Colonne_Nom,MATCH($B834,config_Colonne_N_,0))),"")</f>
        <v/>
      </c>
      <c r="D834" s="8" t="str">
        <f t="shared" ref="D834:D897" ca="1" si="27">IF(F834="","",IF(D834&lt;"",D834,NOW()))</f>
        <v/>
      </c>
      <c r="E834" s="9" t="str">
        <f ca="1">IFERROR(YEAR(Tableau11[Date])&amp;"/"&amp;TEXT(Tableau11[Date],"mmmm"),"")</f>
        <v/>
      </c>
      <c r="F834" s="35"/>
    </row>
    <row r="835" spans="1:6" x14ac:dyDescent="0.35">
      <c r="A835" s="7" t="str">
        <f>IFERROR(IF(Tableau11[[#This Row],[N° employer]]="","",A834+1),"")</f>
        <v/>
      </c>
      <c r="B835" s="30"/>
      <c r="C835" s="16" t="str">
        <f t="shared" ca="1" si="26"/>
        <v/>
      </c>
      <c r="D835" s="8" t="str">
        <f t="shared" ca="1" si="27"/>
        <v/>
      </c>
      <c r="E835" s="9" t="str">
        <f ca="1">IFERROR(YEAR(Tableau11[Date])&amp;"/"&amp;TEXT(Tableau11[Date],"mmmm"),"")</f>
        <v/>
      </c>
      <c r="F835" s="35"/>
    </row>
    <row r="836" spans="1:6" x14ac:dyDescent="0.35">
      <c r="A836" s="7" t="str">
        <f>IFERROR(IF(Tableau11[[#This Row],[N° employer]]="","",A835+1),"")</f>
        <v/>
      </c>
      <c r="B836" s="30"/>
      <c r="C836" s="16" t="str">
        <f t="shared" ca="1" si="26"/>
        <v/>
      </c>
      <c r="D836" s="8" t="str">
        <f t="shared" ca="1" si="27"/>
        <v/>
      </c>
      <c r="E836" s="9" t="str">
        <f ca="1">IFERROR(YEAR(Tableau11[Date])&amp;"/"&amp;TEXT(Tableau11[Date],"mmmm"),"")</f>
        <v/>
      </c>
      <c r="F836" s="35"/>
    </row>
    <row r="837" spans="1:6" x14ac:dyDescent="0.35">
      <c r="A837" s="7" t="str">
        <f>IFERROR(IF(Tableau11[[#This Row],[N° employer]]="","",A836+1),"")</f>
        <v/>
      </c>
      <c r="B837" s="30"/>
      <c r="C837" s="16" t="str">
        <f t="shared" ca="1" si="26"/>
        <v/>
      </c>
      <c r="D837" s="8" t="str">
        <f t="shared" ca="1" si="27"/>
        <v/>
      </c>
      <c r="E837" s="9" t="str">
        <f ca="1">IFERROR(YEAR(Tableau11[Date])&amp;"/"&amp;TEXT(Tableau11[Date],"mmmm"),"")</f>
        <v/>
      </c>
      <c r="F837" s="35"/>
    </row>
    <row r="838" spans="1:6" x14ac:dyDescent="0.35">
      <c r="A838" s="7" t="str">
        <f>IFERROR(IF(Tableau11[[#This Row],[N° employer]]="","",A837+1),"")</f>
        <v/>
      </c>
      <c r="B838" s="30"/>
      <c r="C838" s="16" t="str">
        <f t="shared" ca="1" si="26"/>
        <v/>
      </c>
      <c r="D838" s="8" t="str">
        <f t="shared" ca="1" si="27"/>
        <v/>
      </c>
      <c r="E838" s="9" t="str">
        <f ca="1">IFERROR(YEAR(Tableau11[Date])&amp;"/"&amp;TEXT(Tableau11[Date],"mmmm"),"")</f>
        <v/>
      </c>
      <c r="F838" s="35"/>
    </row>
    <row r="839" spans="1:6" x14ac:dyDescent="0.35">
      <c r="A839" s="7" t="str">
        <f>IFERROR(IF(Tableau11[[#This Row],[N° employer]]="","",A838+1),"")</f>
        <v/>
      </c>
      <c r="B839" s="30"/>
      <c r="C839" s="16" t="str">
        <f t="shared" ca="1" si="26"/>
        <v/>
      </c>
      <c r="D839" s="8" t="str">
        <f t="shared" ca="1" si="27"/>
        <v/>
      </c>
      <c r="E839" s="9" t="str">
        <f ca="1">IFERROR(YEAR(Tableau11[Date])&amp;"/"&amp;TEXT(Tableau11[Date],"mmmm"),"")</f>
        <v/>
      </c>
      <c r="F839" s="35"/>
    </row>
    <row r="840" spans="1:6" x14ac:dyDescent="0.35">
      <c r="A840" s="7" t="str">
        <f>IFERROR(IF(Tableau11[[#This Row],[N° employer]]="","",A839+1),"")</f>
        <v/>
      </c>
      <c r="B840" s="30"/>
      <c r="C840" s="16" t="str">
        <f t="shared" ca="1" si="26"/>
        <v/>
      </c>
      <c r="D840" s="8" t="str">
        <f t="shared" ca="1" si="27"/>
        <v/>
      </c>
      <c r="E840" s="9" t="str">
        <f ca="1">IFERROR(YEAR(Tableau11[Date])&amp;"/"&amp;TEXT(Tableau11[Date],"mmmm"),"")</f>
        <v/>
      </c>
      <c r="F840" s="35"/>
    </row>
    <row r="841" spans="1:6" x14ac:dyDescent="0.35">
      <c r="A841" s="7" t="str">
        <f>IFERROR(IF(Tableau11[[#This Row],[N° employer]]="","",A840+1),"")</f>
        <v/>
      </c>
      <c r="B841" s="30"/>
      <c r="C841" s="16" t="str">
        <f t="shared" ca="1" si="26"/>
        <v/>
      </c>
      <c r="D841" s="8" t="str">
        <f t="shared" ca="1" si="27"/>
        <v/>
      </c>
      <c r="E841" s="9" t="str">
        <f ca="1">IFERROR(YEAR(Tableau11[Date])&amp;"/"&amp;TEXT(Tableau11[Date],"mmmm"),"")</f>
        <v/>
      </c>
      <c r="F841" s="35"/>
    </row>
    <row r="842" spans="1:6" x14ac:dyDescent="0.35">
      <c r="A842" s="7" t="str">
        <f>IFERROR(IF(Tableau11[[#This Row],[N° employer]]="","",A841+1),"")</f>
        <v/>
      </c>
      <c r="B842" s="30"/>
      <c r="C842" s="16" t="str">
        <f t="shared" ca="1" si="26"/>
        <v/>
      </c>
      <c r="D842" s="8" t="str">
        <f t="shared" ca="1" si="27"/>
        <v/>
      </c>
      <c r="E842" s="9" t="str">
        <f ca="1">IFERROR(YEAR(Tableau11[Date])&amp;"/"&amp;TEXT(Tableau11[Date],"mmmm"),"")</f>
        <v/>
      </c>
      <c r="F842" s="35"/>
    </row>
    <row r="843" spans="1:6" x14ac:dyDescent="0.35">
      <c r="A843" s="7" t="str">
        <f>IFERROR(IF(Tableau11[[#This Row],[N° employer]]="","",A842+1),"")</f>
        <v/>
      </c>
      <c r="B843" s="30"/>
      <c r="C843" s="16" t="str">
        <f t="shared" ca="1" si="26"/>
        <v/>
      </c>
      <c r="D843" s="8" t="str">
        <f t="shared" ca="1" si="27"/>
        <v/>
      </c>
      <c r="E843" s="9" t="str">
        <f ca="1">IFERROR(YEAR(Tableau11[Date])&amp;"/"&amp;TEXT(Tableau11[Date],"mmmm"),"")</f>
        <v/>
      </c>
      <c r="F843" s="35"/>
    </row>
    <row r="844" spans="1:6" x14ac:dyDescent="0.35">
      <c r="A844" s="7" t="str">
        <f>IFERROR(IF(Tableau11[[#This Row],[N° employer]]="","",A843+1),"")</f>
        <v/>
      </c>
      <c r="B844" s="30"/>
      <c r="C844" s="16" t="str">
        <f t="shared" ca="1" si="26"/>
        <v/>
      </c>
      <c r="D844" s="8" t="str">
        <f t="shared" ca="1" si="27"/>
        <v/>
      </c>
      <c r="E844" s="9" t="str">
        <f ca="1">IFERROR(YEAR(Tableau11[Date])&amp;"/"&amp;TEXT(Tableau11[Date],"mmmm"),"")</f>
        <v/>
      </c>
      <c r="F844" s="35"/>
    </row>
    <row r="845" spans="1:6" x14ac:dyDescent="0.35">
      <c r="A845" s="7" t="str">
        <f>IFERROR(IF(Tableau11[[#This Row],[N° employer]]="","",A844+1),"")</f>
        <v/>
      </c>
      <c r="B845" s="30"/>
      <c r="C845" s="16" t="str">
        <f t="shared" ca="1" si="26"/>
        <v/>
      </c>
      <c r="D845" s="8" t="str">
        <f t="shared" ca="1" si="27"/>
        <v/>
      </c>
      <c r="E845" s="9" t="str">
        <f ca="1">IFERROR(YEAR(Tableau11[Date])&amp;"/"&amp;TEXT(Tableau11[Date],"mmmm"),"")</f>
        <v/>
      </c>
      <c r="F845" s="35"/>
    </row>
    <row r="846" spans="1:6" x14ac:dyDescent="0.35">
      <c r="A846" s="7" t="str">
        <f>IFERROR(IF(Tableau11[[#This Row],[N° employer]]="","",A845+1),"")</f>
        <v/>
      </c>
      <c r="B846" s="30"/>
      <c r="C846" s="16" t="str">
        <f t="shared" ca="1" si="26"/>
        <v/>
      </c>
      <c r="D846" s="8" t="str">
        <f t="shared" ca="1" si="27"/>
        <v/>
      </c>
      <c r="E846" s="9" t="str">
        <f ca="1">IFERROR(YEAR(Tableau11[Date])&amp;"/"&amp;TEXT(Tableau11[Date],"mmmm"),"")</f>
        <v/>
      </c>
      <c r="F846" s="35"/>
    </row>
    <row r="847" spans="1:6" x14ac:dyDescent="0.35">
      <c r="A847" s="7" t="str">
        <f>IFERROR(IF(Tableau11[[#This Row],[N° employer]]="","",A846+1),"")</f>
        <v/>
      </c>
      <c r="B847" s="30"/>
      <c r="C847" s="16" t="str">
        <f t="shared" ca="1" si="26"/>
        <v/>
      </c>
      <c r="D847" s="8" t="str">
        <f t="shared" ca="1" si="27"/>
        <v/>
      </c>
      <c r="E847" s="9" t="str">
        <f ca="1">IFERROR(YEAR(Tableau11[Date])&amp;"/"&amp;TEXT(Tableau11[Date],"mmmm"),"")</f>
        <v/>
      </c>
      <c r="F847" s="35"/>
    </row>
    <row r="848" spans="1:6" x14ac:dyDescent="0.35">
      <c r="A848" s="7" t="str">
        <f>IFERROR(IF(Tableau11[[#This Row],[N° employer]]="","",A847+1),"")</f>
        <v/>
      </c>
      <c r="B848" s="30"/>
      <c r="C848" s="16" t="str">
        <f t="shared" ca="1" si="26"/>
        <v/>
      </c>
      <c r="D848" s="8" t="str">
        <f t="shared" ca="1" si="27"/>
        <v/>
      </c>
      <c r="E848" s="9" t="str">
        <f ca="1">IFERROR(YEAR(Tableau11[Date])&amp;"/"&amp;TEXT(Tableau11[Date],"mmmm"),"")</f>
        <v/>
      </c>
      <c r="F848" s="35"/>
    </row>
    <row r="849" spans="1:6" x14ac:dyDescent="0.35">
      <c r="A849" s="7" t="str">
        <f>IFERROR(IF(Tableau11[[#This Row],[N° employer]]="","",A848+1),"")</f>
        <v/>
      </c>
      <c r="B849" s="30"/>
      <c r="C849" s="16" t="str">
        <f t="shared" ca="1" si="26"/>
        <v/>
      </c>
      <c r="D849" s="8" t="str">
        <f t="shared" ca="1" si="27"/>
        <v/>
      </c>
      <c r="E849" s="9" t="str">
        <f ca="1">IFERROR(YEAR(Tableau11[Date])&amp;"/"&amp;TEXT(Tableau11[Date],"mmmm"),"")</f>
        <v/>
      </c>
      <c r="F849" s="35"/>
    </row>
    <row r="850" spans="1:6" x14ac:dyDescent="0.35">
      <c r="A850" s="7" t="str">
        <f>IFERROR(IF(Tableau11[[#This Row],[N° employer]]="","",A849+1),"")</f>
        <v/>
      </c>
      <c r="B850" s="30"/>
      <c r="C850" s="16" t="str">
        <f t="shared" ca="1" si="26"/>
        <v/>
      </c>
      <c r="D850" s="8" t="str">
        <f t="shared" ca="1" si="27"/>
        <v/>
      </c>
      <c r="E850" s="9" t="str">
        <f ca="1">IFERROR(YEAR(Tableau11[Date])&amp;"/"&amp;TEXT(Tableau11[Date],"mmmm"),"")</f>
        <v/>
      </c>
      <c r="F850" s="35"/>
    </row>
    <row r="851" spans="1:6" x14ac:dyDescent="0.35">
      <c r="A851" s="7" t="str">
        <f>IFERROR(IF(Tableau11[[#This Row],[N° employer]]="","",A850+1),"")</f>
        <v/>
      </c>
      <c r="B851" s="30"/>
      <c r="C851" s="16" t="str">
        <f t="shared" ca="1" si="26"/>
        <v/>
      </c>
      <c r="D851" s="8" t="str">
        <f t="shared" ca="1" si="27"/>
        <v/>
      </c>
      <c r="E851" s="9" t="str">
        <f ca="1">IFERROR(YEAR(Tableau11[Date])&amp;"/"&amp;TEXT(Tableau11[Date],"mmmm"),"")</f>
        <v/>
      </c>
      <c r="F851" s="35"/>
    </row>
    <row r="852" spans="1:6" x14ac:dyDescent="0.35">
      <c r="A852" s="7" t="str">
        <f>IFERROR(IF(Tableau11[[#This Row],[N° employer]]="","",A851+1),"")</f>
        <v/>
      </c>
      <c r="B852" s="30"/>
      <c r="C852" s="16" t="str">
        <f t="shared" ca="1" si="26"/>
        <v/>
      </c>
      <c r="D852" s="8" t="str">
        <f t="shared" ca="1" si="27"/>
        <v/>
      </c>
      <c r="E852" s="9" t="str">
        <f ca="1">IFERROR(YEAR(Tableau11[Date])&amp;"/"&amp;TEXT(Tableau11[Date],"mmmm"),"")</f>
        <v/>
      </c>
      <c r="F852" s="35"/>
    </row>
    <row r="853" spans="1:6" x14ac:dyDescent="0.35">
      <c r="A853" s="7" t="str">
        <f>IFERROR(IF(Tableau11[[#This Row],[N° employer]]="","",A852+1),"")</f>
        <v/>
      </c>
      <c r="B853" s="30"/>
      <c r="C853" s="16" t="str">
        <f t="shared" ca="1" si="26"/>
        <v/>
      </c>
      <c r="D853" s="8" t="str">
        <f t="shared" ca="1" si="27"/>
        <v/>
      </c>
      <c r="E853" s="9" t="str">
        <f ca="1">IFERROR(YEAR(Tableau11[Date])&amp;"/"&amp;TEXT(Tableau11[Date],"mmmm"),"")</f>
        <v/>
      </c>
      <c r="F853" s="35"/>
    </row>
    <row r="854" spans="1:6" x14ac:dyDescent="0.35">
      <c r="A854" s="7" t="str">
        <f>IFERROR(IF(Tableau11[[#This Row],[N° employer]]="","",A853+1),"")</f>
        <v/>
      </c>
      <c r="B854" s="30"/>
      <c r="C854" s="16" t="str">
        <f t="shared" ca="1" si="26"/>
        <v/>
      </c>
      <c r="D854" s="8" t="str">
        <f t="shared" ca="1" si="27"/>
        <v/>
      </c>
      <c r="E854" s="9" t="str">
        <f ca="1">IFERROR(YEAR(Tableau11[Date])&amp;"/"&amp;TEXT(Tableau11[Date],"mmmm"),"")</f>
        <v/>
      </c>
      <c r="F854" s="35"/>
    </row>
    <row r="855" spans="1:6" x14ac:dyDescent="0.35">
      <c r="A855" s="7" t="str">
        <f>IFERROR(IF(Tableau11[[#This Row],[N° employer]]="","",A854+1),"")</f>
        <v/>
      </c>
      <c r="B855" s="30"/>
      <c r="C855" s="16" t="str">
        <f t="shared" ca="1" si="26"/>
        <v/>
      </c>
      <c r="D855" s="8" t="str">
        <f t="shared" ca="1" si="27"/>
        <v/>
      </c>
      <c r="E855" s="9" t="str">
        <f ca="1">IFERROR(YEAR(Tableau11[Date])&amp;"/"&amp;TEXT(Tableau11[Date],"mmmm"),"")</f>
        <v/>
      </c>
      <c r="F855" s="35"/>
    </row>
    <row r="856" spans="1:6" x14ac:dyDescent="0.35">
      <c r="A856" s="7" t="str">
        <f>IFERROR(IF(Tableau11[[#This Row],[N° employer]]="","",A855+1),"")</f>
        <v/>
      </c>
      <c r="B856" s="30"/>
      <c r="C856" s="16" t="str">
        <f t="shared" ca="1" si="26"/>
        <v/>
      </c>
      <c r="D856" s="8" t="str">
        <f t="shared" ca="1" si="27"/>
        <v/>
      </c>
      <c r="E856" s="9" t="str">
        <f ca="1">IFERROR(YEAR(Tableau11[Date])&amp;"/"&amp;TEXT(Tableau11[Date],"mmmm"),"")</f>
        <v/>
      </c>
      <c r="F856" s="35"/>
    </row>
    <row r="857" spans="1:6" x14ac:dyDescent="0.35">
      <c r="A857" s="7" t="str">
        <f>IFERROR(IF(Tableau11[[#This Row],[N° employer]]="","",A856+1),"")</f>
        <v/>
      </c>
      <c r="B857" s="30"/>
      <c r="C857" s="16" t="str">
        <f t="shared" ca="1" si="26"/>
        <v/>
      </c>
      <c r="D857" s="8" t="str">
        <f t="shared" ca="1" si="27"/>
        <v/>
      </c>
      <c r="E857" s="9" t="str">
        <f ca="1">IFERROR(YEAR(Tableau11[Date])&amp;"/"&amp;TEXT(Tableau11[Date],"mmmm"),"")</f>
        <v/>
      </c>
      <c r="F857" s="35"/>
    </row>
    <row r="858" spans="1:6" x14ac:dyDescent="0.35">
      <c r="A858" s="7" t="str">
        <f>IFERROR(IF(Tableau11[[#This Row],[N° employer]]="","",A857+1),"")</f>
        <v/>
      </c>
      <c r="B858" s="30"/>
      <c r="C858" s="16" t="str">
        <f t="shared" ca="1" si="26"/>
        <v/>
      </c>
      <c r="D858" s="8" t="str">
        <f t="shared" ca="1" si="27"/>
        <v/>
      </c>
      <c r="E858" s="9" t="str">
        <f ca="1">IFERROR(YEAR(Tableau11[Date])&amp;"/"&amp;TEXT(Tableau11[Date],"mmmm"),"")</f>
        <v/>
      </c>
      <c r="F858" s="35"/>
    </row>
    <row r="859" spans="1:6" x14ac:dyDescent="0.35">
      <c r="A859" s="7" t="str">
        <f>IFERROR(IF(Tableau11[[#This Row],[N° employer]]="","",A858+1),"")</f>
        <v/>
      </c>
      <c r="B859" s="30"/>
      <c r="C859" s="16" t="str">
        <f t="shared" ca="1" si="26"/>
        <v/>
      </c>
      <c r="D859" s="8" t="str">
        <f t="shared" ca="1" si="27"/>
        <v/>
      </c>
      <c r="E859" s="9" t="str">
        <f ca="1">IFERROR(YEAR(Tableau11[Date])&amp;"/"&amp;TEXT(Tableau11[Date],"mmmm"),"")</f>
        <v/>
      </c>
      <c r="F859" s="35"/>
    </row>
    <row r="860" spans="1:6" x14ac:dyDescent="0.35">
      <c r="A860" s="7" t="str">
        <f>IFERROR(IF(Tableau11[[#This Row],[N° employer]]="","",A859+1),"")</f>
        <v/>
      </c>
      <c r="B860" s="30"/>
      <c r="C860" s="16" t="str">
        <f t="shared" ca="1" si="26"/>
        <v/>
      </c>
      <c r="D860" s="8" t="str">
        <f t="shared" ca="1" si="27"/>
        <v/>
      </c>
      <c r="E860" s="9" t="str">
        <f ca="1">IFERROR(YEAR(Tableau11[Date])&amp;"/"&amp;TEXT(Tableau11[Date],"mmmm"),"")</f>
        <v/>
      </c>
      <c r="F860" s="35"/>
    </row>
    <row r="861" spans="1:6" x14ac:dyDescent="0.35">
      <c r="A861" s="7" t="str">
        <f>IFERROR(IF(Tableau11[[#This Row],[N° employer]]="","",A860+1),"")</f>
        <v/>
      </c>
      <c r="B861" s="30"/>
      <c r="C861" s="16" t="str">
        <f t="shared" ca="1" si="26"/>
        <v/>
      </c>
      <c r="D861" s="8" t="str">
        <f t="shared" ca="1" si="27"/>
        <v/>
      </c>
      <c r="E861" s="9" t="str">
        <f ca="1">IFERROR(YEAR(Tableau11[Date])&amp;"/"&amp;TEXT(Tableau11[Date],"mmmm"),"")</f>
        <v/>
      </c>
      <c r="F861" s="35"/>
    </row>
    <row r="862" spans="1:6" x14ac:dyDescent="0.35">
      <c r="A862" s="7" t="str">
        <f>IFERROR(IF(Tableau11[[#This Row],[N° employer]]="","",A861+1),"")</f>
        <v/>
      </c>
      <c r="B862" s="30"/>
      <c r="C862" s="16" t="str">
        <f t="shared" ca="1" si="26"/>
        <v/>
      </c>
      <c r="D862" s="8" t="str">
        <f t="shared" ca="1" si="27"/>
        <v/>
      </c>
      <c r="E862" s="9" t="str">
        <f ca="1">IFERROR(YEAR(Tableau11[Date])&amp;"/"&amp;TEXT(Tableau11[Date],"mmmm"),"")</f>
        <v/>
      </c>
      <c r="F862" s="35"/>
    </row>
    <row r="863" spans="1:6" x14ac:dyDescent="0.35">
      <c r="A863" s="7" t="str">
        <f>IFERROR(IF(Tableau11[[#This Row],[N° employer]]="","",A862+1),"")</f>
        <v/>
      </c>
      <c r="B863" s="30"/>
      <c r="C863" s="16" t="str">
        <f t="shared" ca="1" si="26"/>
        <v/>
      </c>
      <c r="D863" s="8" t="str">
        <f t="shared" ca="1" si="27"/>
        <v/>
      </c>
      <c r="E863" s="9" t="str">
        <f ca="1">IFERROR(YEAR(Tableau11[Date])&amp;"/"&amp;TEXT(Tableau11[Date],"mmmm"),"")</f>
        <v/>
      </c>
      <c r="F863" s="35"/>
    </row>
    <row r="864" spans="1:6" x14ac:dyDescent="0.35">
      <c r="A864" s="7" t="str">
        <f>IFERROR(IF(Tableau11[[#This Row],[N° employer]]="","",A863+1),"")</f>
        <v/>
      </c>
      <c r="B864" s="30"/>
      <c r="C864" s="16" t="str">
        <f t="shared" ca="1" si="26"/>
        <v/>
      </c>
      <c r="D864" s="8" t="str">
        <f t="shared" ca="1" si="27"/>
        <v/>
      </c>
      <c r="E864" s="9" t="str">
        <f ca="1">IFERROR(YEAR(Tableau11[Date])&amp;"/"&amp;TEXT(Tableau11[Date],"mmmm"),"")</f>
        <v/>
      </c>
      <c r="F864" s="35"/>
    </row>
    <row r="865" spans="1:6" x14ac:dyDescent="0.35">
      <c r="A865" s="7" t="str">
        <f>IFERROR(IF(Tableau11[[#This Row],[N° employer]]="","",A864+1),"")</f>
        <v/>
      </c>
      <c r="B865" s="30"/>
      <c r="C865" s="16" t="str">
        <f t="shared" ca="1" si="26"/>
        <v/>
      </c>
      <c r="D865" s="8" t="str">
        <f t="shared" ca="1" si="27"/>
        <v/>
      </c>
      <c r="E865" s="9" t="str">
        <f ca="1">IFERROR(YEAR(Tableau11[Date])&amp;"/"&amp;TEXT(Tableau11[Date],"mmmm"),"")</f>
        <v/>
      </c>
      <c r="F865" s="35"/>
    </row>
    <row r="866" spans="1:6" x14ac:dyDescent="0.35">
      <c r="A866" s="7" t="str">
        <f>IFERROR(IF(Tableau11[[#This Row],[N° employer]]="","",A865+1),"")</f>
        <v/>
      </c>
      <c r="B866" s="30"/>
      <c r="C866" s="16" t="str">
        <f t="shared" ca="1" si="26"/>
        <v/>
      </c>
      <c r="D866" s="8" t="str">
        <f t="shared" ca="1" si="27"/>
        <v/>
      </c>
      <c r="E866" s="9" t="str">
        <f ca="1">IFERROR(YEAR(Tableau11[Date])&amp;"/"&amp;TEXT(Tableau11[Date],"mmmm"),"")</f>
        <v/>
      </c>
      <c r="F866" s="35"/>
    </row>
    <row r="867" spans="1:6" x14ac:dyDescent="0.35">
      <c r="A867" s="7" t="str">
        <f>IFERROR(IF(Tableau11[[#This Row],[N° employer]]="","",A866+1),"")</f>
        <v/>
      </c>
      <c r="B867" s="30"/>
      <c r="C867" s="16" t="str">
        <f t="shared" ca="1" si="26"/>
        <v/>
      </c>
      <c r="D867" s="8" t="str">
        <f t="shared" ca="1" si="27"/>
        <v/>
      </c>
      <c r="E867" s="9" t="str">
        <f ca="1">IFERROR(YEAR(Tableau11[Date])&amp;"/"&amp;TEXT(Tableau11[Date],"mmmm"),"")</f>
        <v/>
      </c>
      <c r="F867" s="35"/>
    </row>
    <row r="868" spans="1:6" x14ac:dyDescent="0.35">
      <c r="A868" s="7" t="str">
        <f>IFERROR(IF(Tableau11[[#This Row],[N° employer]]="","",A867+1),"")</f>
        <v/>
      </c>
      <c r="B868" s="30"/>
      <c r="C868" s="16" t="str">
        <f t="shared" ca="1" si="26"/>
        <v/>
      </c>
      <c r="D868" s="8" t="str">
        <f t="shared" ca="1" si="27"/>
        <v/>
      </c>
      <c r="E868" s="9" t="str">
        <f ca="1">IFERROR(YEAR(Tableau11[Date])&amp;"/"&amp;TEXT(Tableau11[Date],"mmmm"),"")</f>
        <v/>
      </c>
      <c r="F868" s="35"/>
    </row>
    <row r="869" spans="1:6" x14ac:dyDescent="0.35">
      <c r="A869" s="7" t="str">
        <f>IFERROR(IF(Tableau11[[#This Row],[N° employer]]="","",A868+1),"")</f>
        <v/>
      </c>
      <c r="B869" s="30"/>
      <c r="C869" s="16" t="str">
        <f t="shared" ca="1" si="26"/>
        <v/>
      </c>
      <c r="D869" s="8" t="str">
        <f t="shared" ca="1" si="27"/>
        <v/>
      </c>
      <c r="E869" s="9" t="str">
        <f ca="1">IFERROR(YEAR(Tableau11[Date])&amp;"/"&amp;TEXT(Tableau11[Date],"mmmm"),"")</f>
        <v/>
      </c>
      <c r="F869" s="35"/>
    </row>
    <row r="870" spans="1:6" x14ac:dyDescent="0.35">
      <c r="A870" s="7" t="str">
        <f>IFERROR(IF(Tableau11[[#This Row],[N° employer]]="","",A869+1),"")</f>
        <v/>
      </c>
      <c r="B870" s="30"/>
      <c r="C870" s="16" t="str">
        <f t="shared" ca="1" si="26"/>
        <v/>
      </c>
      <c r="D870" s="8" t="str">
        <f t="shared" ca="1" si="27"/>
        <v/>
      </c>
      <c r="E870" s="9" t="str">
        <f ca="1">IFERROR(YEAR(Tableau11[Date])&amp;"/"&amp;TEXT(Tableau11[Date],"mmmm"),"")</f>
        <v/>
      </c>
      <c r="F870" s="35"/>
    </row>
    <row r="871" spans="1:6" x14ac:dyDescent="0.35">
      <c r="A871" s="7" t="str">
        <f>IFERROR(IF(Tableau11[[#This Row],[N° employer]]="","",A870+1),"")</f>
        <v/>
      </c>
      <c r="B871" s="30"/>
      <c r="C871" s="16" t="str">
        <f t="shared" ca="1" si="26"/>
        <v/>
      </c>
      <c r="D871" s="8" t="str">
        <f t="shared" ca="1" si="27"/>
        <v/>
      </c>
      <c r="E871" s="9" t="str">
        <f ca="1">IFERROR(YEAR(Tableau11[Date])&amp;"/"&amp;TEXT(Tableau11[Date],"mmmm"),"")</f>
        <v/>
      </c>
      <c r="F871" s="35"/>
    </row>
    <row r="872" spans="1:6" x14ac:dyDescent="0.35">
      <c r="A872" s="7" t="str">
        <f>IFERROR(IF(Tableau11[[#This Row],[N° employer]]="","",A871+1),"")</f>
        <v/>
      </c>
      <c r="B872" s="30"/>
      <c r="C872" s="16" t="str">
        <f t="shared" ca="1" si="26"/>
        <v/>
      </c>
      <c r="D872" s="8" t="str">
        <f t="shared" ca="1" si="27"/>
        <v/>
      </c>
      <c r="E872" s="9" t="str">
        <f ca="1">IFERROR(YEAR(Tableau11[Date])&amp;"/"&amp;TEXT(Tableau11[Date],"mmmm"),"")</f>
        <v/>
      </c>
      <c r="F872" s="35"/>
    </row>
    <row r="873" spans="1:6" x14ac:dyDescent="0.35">
      <c r="A873" s="7" t="str">
        <f>IFERROR(IF(Tableau11[[#This Row],[N° employer]]="","",A872+1),"")</f>
        <v/>
      </c>
      <c r="B873" s="30"/>
      <c r="C873" s="16" t="str">
        <f t="shared" ca="1" si="26"/>
        <v/>
      </c>
      <c r="D873" s="8" t="str">
        <f t="shared" ca="1" si="27"/>
        <v/>
      </c>
      <c r="E873" s="9" t="str">
        <f ca="1">IFERROR(YEAR(Tableau11[Date])&amp;"/"&amp;TEXT(Tableau11[Date],"mmmm"),"")</f>
        <v/>
      </c>
      <c r="F873" s="35"/>
    </row>
    <row r="874" spans="1:6" x14ac:dyDescent="0.35">
      <c r="A874" s="7" t="str">
        <f>IFERROR(IF(Tableau11[[#This Row],[N° employer]]="","",A873+1),"")</f>
        <v/>
      </c>
      <c r="B874" s="30"/>
      <c r="C874" s="16" t="str">
        <f t="shared" ca="1" si="26"/>
        <v/>
      </c>
      <c r="D874" s="8" t="str">
        <f t="shared" ca="1" si="27"/>
        <v/>
      </c>
      <c r="E874" s="9" t="str">
        <f ca="1">IFERROR(YEAR(Tableau11[Date])&amp;"/"&amp;TEXT(Tableau11[Date],"mmmm"),"")</f>
        <v/>
      </c>
      <c r="F874" s="35"/>
    </row>
    <row r="875" spans="1:6" x14ac:dyDescent="0.35">
      <c r="A875" s="7" t="str">
        <f>IFERROR(IF(Tableau11[[#This Row],[N° employer]]="","",A874+1),"")</f>
        <v/>
      </c>
      <c r="B875" s="30"/>
      <c r="C875" s="16" t="str">
        <f t="shared" ca="1" si="26"/>
        <v/>
      </c>
      <c r="D875" s="8" t="str">
        <f t="shared" ca="1" si="27"/>
        <v/>
      </c>
      <c r="E875" s="9" t="str">
        <f ca="1">IFERROR(YEAR(Tableau11[Date])&amp;"/"&amp;TEXT(Tableau11[Date],"mmmm"),"")</f>
        <v/>
      </c>
      <c r="F875" s="35"/>
    </row>
    <row r="876" spans="1:6" x14ac:dyDescent="0.35">
      <c r="A876" s="7" t="str">
        <f>IFERROR(IF(Tableau11[[#This Row],[N° employer]]="","",A875+1),"")</f>
        <v/>
      </c>
      <c r="B876" s="30"/>
      <c r="C876" s="16" t="str">
        <f t="shared" ca="1" si="26"/>
        <v/>
      </c>
      <c r="D876" s="8" t="str">
        <f t="shared" ca="1" si="27"/>
        <v/>
      </c>
      <c r="E876" s="9" t="str">
        <f ca="1">IFERROR(YEAR(Tableau11[Date])&amp;"/"&amp;TEXT(Tableau11[Date],"mmmm"),"")</f>
        <v/>
      </c>
      <c r="F876" s="35"/>
    </row>
    <row r="877" spans="1:6" x14ac:dyDescent="0.35">
      <c r="A877" s="7" t="str">
        <f>IFERROR(IF(Tableau11[[#This Row],[N° employer]]="","",A876+1),"")</f>
        <v/>
      </c>
      <c r="B877" s="30"/>
      <c r="C877" s="16" t="str">
        <f t="shared" ca="1" si="26"/>
        <v/>
      </c>
      <c r="D877" s="8" t="str">
        <f t="shared" ca="1" si="27"/>
        <v/>
      </c>
      <c r="E877" s="9" t="str">
        <f ca="1">IFERROR(YEAR(Tableau11[Date])&amp;"/"&amp;TEXT(Tableau11[Date],"mmmm"),"")</f>
        <v/>
      </c>
      <c r="F877" s="35"/>
    </row>
    <row r="878" spans="1:6" x14ac:dyDescent="0.35">
      <c r="A878" s="7" t="str">
        <f>IFERROR(IF(Tableau11[[#This Row],[N° employer]]="","",A877+1),"")</f>
        <v/>
      </c>
      <c r="B878" s="30"/>
      <c r="C878" s="16" t="str">
        <f t="shared" ca="1" si="26"/>
        <v/>
      </c>
      <c r="D878" s="8" t="str">
        <f t="shared" ca="1" si="27"/>
        <v/>
      </c>
      <c r="E878" s="9" t="str">
        <f ca="1">IFERROR(YEAR(Tableau11[Date])&amp;"/"&amp;TEXT(Tableau11[Date],"mmmm"),"")</f>
        <v/>
      </c>
      <c r="F878" s="35"/>
    </row>
    <row r="879" spans="1:6" x14ac:dyDescent="0.35">
      <c r="A879" s="7" t="str">
        <f>IFERROR(IF(Tableau11[[#This Row],[N° employer]]="","",A878+1),"")</f>
        <v/>
      </c>
      <c r="B879" s="30"/>
      <c r="C879" s="16" t="str">
        <f t="shared" ca="1" si="26"/>
        <v/>
      </c>
      <c r="D879" s="8" t="str">
        <f t="shared" ca="1" si="27"/>
        <v/>
      </c>
      <c r="E879" s="9" t="str">
        <f ca="1">IFERROR(YEAR(Tableau11[Date])&amp;"/"&amp;TEXT(Tableau11[Date],"mmmm"),"")</f>
        <v/>
      </c>
      <c r="F879" s="35"/>
    </row>
    <row r="880" spans="1:6" x14ac:dyDescent="0.35">
      <c r="A880" s="7" t="str">
        <f>IFERROR(IF(Tableau11[[#This Row],[N° employer]]="","",A879+1),"")</f>
        <v/>
      </c>
      <c r="B880" s="30"/>
      <c r="C880" s="16" t="str">
        <f t="shared" ca="1" si="26"/>
        <v/>
      </c>
      <c r="D880" s="8" t="str">
        <f t="shared" ca="1" si="27"/>
        <v/>
      </c>
      <c r="E880" s="9" t="str">
        <f ca="1">IFERROR(YEAR(Tableau11[Date])&amp;"/"&amp;TEXT(Tableau11[Date],"mmmm"),"")</f>
        <v/>
      </c>
      <c r="F880" s="35"/>
    </row>
    <row r="881" spans="1:6" x14ac:dyDescent="0.35">
      <c r="A881" s="7" t="str">
        <f>IFERROR(IF(Tableau11[[#This Row],[N° employer]]="","",A880+1),"")</f>
        <v/>
      </c>
      <c r="B881" s="30"/>
      <c r="C881" s="16" t="str">
        <f t="shared" ca="1" si="26"/>
        <v/>
      </c>
      <c r="D881" s="8" t="str">
        <f t="shared" ca="1" si="27"/>
        <v/>
      </c>
      <c r="E881" s="9" t="str">
        <f ca="1">IFERROR(YEAR(Tableau11[Date])&amp;"/"&amp;TEXT(Tableau11[Date],"mmmm"),"")</f>
        <v/>
      </c>
      <c r="F881" s="35"/>
    </row>
    <row r="882" spans="1:6" x14ac:dyDescent="0.35">
      <c r="A882" s="7" t="str">
        <f>IFERROR(IF(Tableau11[[#This Row],[N° employer]]="","",A881+1),"")</f>
        <v/>
      </c>
      <c r="B882" s="30"/>
      <c r="C882" s="16" t="str">
        <f t="shared" ca="1" si="26"/>
        <v/>
      </c>
      <c r="D882" s="8" t="str">
        <f t="shared" ca="1" si="27"/>
        <v/>
      </c>
      <c r="E882" s="9" t="str">
        <f ca="1">IFERROR(YEAR(Tableau11[Date])&amp;"/"&amp;TEXT(Tableau11[Date],"mmmm"),"")</f>
        <v/>
      </c>
      <c r="F882" s="35"/>
    </row>
    <row r="883" spans="1:6" x14ac:dyDescent="0.35">
      <c r="A883" s="7" t="str">
        <f>IFERROR(IF(Tableau11[[#This Row],[N° employer]]="","",A882+1),"")</f>
        <v/>
      </c>
      <c r="B883" s="30"/>
      <c r="C883" s="16" t="str">
        <f t="shared" ca="1" si="26"/>
        <v/>
      </c>
      <c r="D883" s="8" t="str">
        <f t="shared" ca="1" si="27"/>
        <v/>
      </c>
      <c r="E883" s="9" t="str">
        <f ca="1">IFERROR(YEAR(Tableau11[Date])&amp;"/"&amp;TEXT(Tableau11[Date],"mmmm"),"")</f>
        <v/>
      </c>
      <c r="F883" s="35"/>
    </row>
    <row r="884" spans="1:6" x14ac:dyDescent="0.35">
      <c r="A884" s="7" t="str">
        <f>IFERROR(IF(Tableau11[[#This Row],[N° employer]]="","",A883+1),"")</f>
        <v/>
      </c>
      <c r="B884" s="30"/>
      <c r="C884" s="16" t="str">
        <f t="shared" ca="1" si="26"/>
        <v/>
      </c>
      <c r="D884" s="8" t="str">
        <f t="shared" ca="1" si="27"/>
        <v/>
      </c>
      <c r="E884" s="9" t="str">
        <f ca="1">IFERROR(YEAR(Tableau11[Date])&amp;"/"&amp;TEXT(Tableau11[Date],"mmmm"),"")</f>
        <v/>
      </c>
      <c r="F884" s="35"/>
    </row>
    <row r="885" spans="1:6" x14ac:dyDescent="0.35">
      <c r="A885" s="7" t="str">
        <f>IFERROR(IF(Tableau11[[#This Row],[N° employer]]="","",A884+1),"")</f>
        <v/>
      </c>
      <c r="B885" s="30"/>
      <c r="C885" s="16" t="str">
        <f t="shared" ca="1" si="26"/>
        <v/>
      </c>
      <c r="D885" s="8" t="str">
        <f t="shared" ca="1" si="27"/>
        <v/>
      </c>
      <c r="E885" s="9" t="str">
        <f ca="1">IFERROR(YEAR(Tableau11[Date])&amp;"/"&amp;TEXT(Tableau11[Date],"mmmm"),"")</f>
        <v/>
      </c>
      <c r="F885" s="35"/>
    </row>
    <row r="886" spans="1:6" x14ac:dyDescent="0.35">
      <c r="A886" s="7" t="str">
        <f>IFERROR(IF(Tableau11[[#This Row],[N° employer]]="","",A885+1),"")</f>
        <v/>
      </c>
      <c r="B886" s="30"/>
      <c r="C886" s="16" t="str">
        <f t="shared" ca="1" si="26"/>
        <v/>
      </c>
      <c r="D886" s="8" t="str">
        <f t="shared" ca="1" si="27"/>
        <v/>
      </c>
      <c r="E886" s="9" t="str">
        <f ca="1">IFERROR(YEAR(Tableau11[Date])&amp;"/"&amp;TEXT(Tableau11[Date],"mmmm"),"")</f>
        <v/>
      </c>
      <c r="F886" s="35"/>
    </row>
    <row r="887" spans="1:6" x14ac:dyDescent="0.35">
      <c r="A887" s="7" t="str">
        <f>IFERROR(IF(Tableau11[[#This Row],[N° employer]]="","",A886+1),"")</f>
        <v/>
      </c>
      <c r="B887" s="30"/>
      <c r="C887" s="16" t="str">
        <f t="shared" ca="1" si="26"/>
        <v/>
      </c>
      <c r="D887" s="8" t="str">
        <f t="shared" ca="1" si="27"/>
        <v/>
      </c>
      <c r="E887" s="9" t="str">
        <f ca="1">IFERROR(YEAR(Tableau11[Date])&amp;"/"&amp;TEXT(Tableau11[Date],"mmmm"),"")</f>
        <v/>
      </c>
      <c r="F887" s="35"/>
    </row>
    <row r="888" spans="1:6" x14ac:dyDescent="0.35">
      <c r="A888" s="7" t="str">
        <f>IFERROR(IF(Tableau11[[#This Row],[N° employer]]="","",A887+1),"")</f>
        <v/>
      </c>
      <c r="B888" s="30"/>
      <c r="C888" s="16" t="str">
        <f t="shared" ca="1" si="26"/>
        <v/>
      </c>
      <c r="D888" s="8" t="str">
        <f t="shared" ca="1" si="27"/>
        <v/>
      </c>
      <c r="E888" s="9" t="str">
        <f ca="1">IFERROR(YEAR(Tableau11[Date])&amp;"/"&amp;TEXT(Tableau11[Date],"mmmm"),"")</f>
        <v/>
      </c>
      <c r="F888" s="35"/>
    </row>
    <row r="889" spans="1:6" x14ac:dyDescent="0.35">
      <c r="A889" s="7" t="str">
        <f>IFERROR(IF(Tableau11[[#This Row],[N° employer]]="","",A888+1),"")</f>
        <v/>
      </c>
      <c r="B889" s="30"/>
      <c r="C889" s="16" t="str">
        <f t="shared" ca="1" si="26"/>
        <v/>
      </c>
      <c r="D889" s="8" t="str">
        <f t="shared" ca="1" si="27"/>
        <v/>
      </c>
      <c r="E889" s="9" t="str">
        <f ca="1">IFERROR(YEAR(Tableau11[Date])&amp;"/"&amp;TEXT(Tableau11[Date],"mmmm"),"")</f>
        <v/>
      </c>
      <c r="F889" s="35"/>
    </row>
    <row r="890" spans="1:6" x14ac:dyDescent="0.35">
      <c r="A890" s="7" t="str">
        <f>IFERROR(IF(Tableau11[[#This Row],[N° employer]]="","",A889+1),"")</f>
        <v/>
      </c>
      <c r="B890" s="30"/>
      <c r="C890" s="16" t="str">
        <f t="shared" ca="1" si="26"/>
        <v/>
      </c>
      <c r="D890" s="8" t="str">
        <f t="shared" ca="1" si="27"/>
        <v/>
      </c>
      <c r="E890" s="9" t="str">
        <f ca="1">IFERROR(YEAR(Tableau11[Date])&amp;"/"&amp;TEXT(Tableau11[Date],"mmmm"),"")</f>
        <v/>
      </c>
      <c r="F890" s="35"/>
    </row>
    <row r="891" spans="1:6" x14ac:dyDescent="0.35">
      <c r="A891" s="7" t="str">
        <f>IFERROR(IF(Tableau11[[#This Row],[N° employer]]="","",A890+1),"")</f>
        <v/>
      </c>
      <c r="B891" s="30"/>
      <c r="C891" s="16" t="str">
        <f t="shared" ca="1" si="26"/>
        <v/>
      </c>
      <c r="D891" s="8" t="str">
        <f t="shared" ca="1" si="27"/>
        <v/>
      </c>
      <c r="E891" s="9" t="str">
        <f ca="1">IFERROR(YEAR(Tableau11[Date])&amp;"/"&amp;TEXT(Tableau11[Date],"mmmm"),"")</f>
        <v/>
      </c>
      <c r="F891" s="35"/>
    </row>
    <row r="892" spans="1:6" x14ac:dyDescent="0.35">
      <c r="A892" s="7" t="str">
        <f>IFERROR(IF(Tableau11[[#This Row],[N° employer]]="","",A891+1),"")</f>
        <v/>
      </c>
      <c r="B892" s="30"/>
      <c r="C892" s="16" t="str">
        <f t="shared" ca="1" si="26"/>
        <v/>
      </c>
      <c r="D892" s="8" t="str">
        <f t="shared" ca="1" si="27"/>
        <v/>
      </c>
      <c r="E892" s="9" t="str">
        <f ca="1">IFERROR(YEAR(Tableau11[Date])&amp;"/"&amp;TEXT(Tableau11[Date],"mmmm"),"")</f>
        <v/>
      </c>
      <c r="F892" s="35"/>
    </row>
    <row r="893" spans="1:6" x14ac:dyDescent="0.35">
      <c r="A893" s="7" t="str">
        <f>IFERROR(IF(Tableau11[[#This Row],[N° employer]]="","",A892+1),"")</f>
        <v/>
      </c>
      <c r="B893" s="30"/>
      <c r="C893" s="16" t="str">
        <f t="shared" ca="1" si="26"/>
        <v/>
      </c>
      <c r="D893" s="8" t="str">
        <f t="shared" ca="1" si="27"/>
        <v/>
      </c>
      <c r="E893" s="9" t="str">
        <f ca="1">IFERROR(YEAR(Tableau11[Date])&amp;"/"&amp;TEXT(Tableau11[Date],"mmmm"),"")</f>
        <v/>
      </c>
      <c r="F893" s="35"/>
    </row>
    <row r="894" spans="1:6" x14ac:dyDescent="0.35">
      <c r="A894" s="7" t="str">
        <f>IFERROR(IF(Tableau11[[#This Row],[N° employer]]="","",A893+1),"")</f>
        <v/>
      </c>
      <c r="B894" s="30"/>
      <c r="C894" s="16" t="str">
        <f t="shared" ca="1" si="26"/>
        <v/>
      </c>
      <c r="D894" s="8" t="str">
        <f t="shared" ca="1" si="27"/>
        <v/>
      </c>
      <c r="E894" s="9" t="str">
        <f ca="1">IFERROR(YEAR(Tableau11[Date])&amp;"/"&amp;TEXT(Tableau11[Date],"mmmm"),"")</f>
        <v/>
      </c>
      <c r="F894" s="35"/>
    </row>
    <row r="895" spans="1:6" x14ac:dyDescent="0.35">
      <c r="A895" s="7" t="str">
        <f>IFERROR(IF(Tableau11[[#This Row],[N° employer]]="","",A894+1),"")</f>
        <v/>
      </c>
      <c r="B895" s="30"/>
      <c r="C895" s="16" t="str">
        <f t="shared" ca="1" si="26"/>
        <v/>
      </c>
      <c r="D895" s="8" t="str">
        <f t="shared" ca="1" si="27"/>
        <v/>
      </c>
      <c r="E895" s="9" t="str">
        <f ca="1">IFERROR(YEAR(Tableau11[Date])&amp;"/"&amp;TEXT(Tableau11[Date],"mmmm"),"")</f>
        <v/>
      </c>
      <c r="F895" s="35"/>
    </row>
    <row r="896" spans="1:6" x14ac:dyDescent="0.35">
      <c r="A896" s="7" t="str">
        <f>IFERROR(IF(Tableau11[[#This Row],[N° employer]]="","",A895+1),"")</f>
        <v/>
      </c>
      <c r="B896" s="30"/>
      <c r="C896" s="16" t="str">
        <f t="shared" ca="1" si="26"/>
        <v/>
      </c>
      <c r="D896" s="8" t="str">
        <f t="shared" ca="1" si="27"/>
        <v/>
      </c>
      <c r="E896" s="9" t="str">
        <f ca="1">IFERROR(YEAR(Tableau11[Date])&amp;"/"&amp;TEXT(Tableau11[Date],"mmmm"),"")</f>
        <v/>
      </c>
      <c r="F896" s="35"/>
    </row>
    <row r="897" spans="1:6" x14ac:dyDescent="0.35">
      <c r="A897" s="7" t="str">
        <f>IFERROR(IF(Tableau11[[#This Row],[N° employer]]="","",A896+1),"")</f>
        <v/>
      </c>
      <c r="B897" s="30"/>
      <c r="C897" s="16" t="str">
        <f t="shared" ca="1" si="26"/>
        <v/>
      </c>
      <c r="D897" s="8" t="str">
        <f t="shared" ca="1" si="27"/>
        <v/>
      </c>
      <c r="E897" s="9" t="str">
        <f ca="1">IFERROR(YEAR(Tableau11[Date])&amp;"/"&amp;TEXT(Tableau11[Date],"mmmm"),"")</f>
        <v/>
      </c>
      <c r="F897" s="35"/>
    </row>
    <row r="898" spans="1:6" x14ac:dyDescent="0.35">
      <c r="A898" s="7" t="str">
        <f>IFERROR(IF(Tableau11[[#This Row],[N° employer]]="","",A897+1),"")</f>
        <v/>
      </c>
      <c r="B898" s="30"/>
      <c r="C898" s="16" t="str">
        <f t="shared" ref="C898:C961" ca="1" si="28">IFERROR(IF(OFFSET($B898,-1,0)=$B898,OFFSET(C898,-1,0),INDEX(config_Colonne_Nom,MATCH($B898,config_Colonne_N_,0))),"")</f>
        <v/>
      </c>
      <c r="D898" s="8" t="str">
        <f t="shared" ref="D898:D961" ca="1" si="29">IF(F898="","",IF(D898&lt;"",D898,NOW()))</f>
        <v/>
      </c>
      <c r="E898" s="9" t="str">
        <f ca="1">IFERROR(YEAR(Tableau11[Date])&amp;"/"&amp;TEXT(Tableau11[Date],"mmmm"),"")</f>
        <v/>
      </c>
      <c r="F898" s="35"/>
    </row>
    <row r="899" spans="1:6" x14ac:dyDescent="0.35">
      <c r="A899" s="7" t="str">
        <f>IFERROR(IF(Tableau11[[#This Row],[N° employer]]="","",A898+1),"")</f>
        <v/>
      </c>
      <c r="B899" s="30"/>
      <c r="C899" s="16" t="str">
        <f t="shared" ca="1" si="28"/>
        <v/>
      </c>
      <c r="D899" s="8" t="str">
        <f t="shared" ca="1" si="29"/>
        <v/>
      </c>
      <c r="E899" s="9" t="str">
        <f ca="1">IFERROR(YEAR(Tableau11[Date])&amp;"/"&amp;TEXT(Tableau11[Date],"mmmm"),"")</f>
        <v/>
      </c>
      <c r="F899" s="35"/>
    </row>
    <row r="900" spans="1:6" x14ac:dyDescent="0.35">
      <c r="A900" s="7" t="str">
        <f>IFERROR(IF(Tableau11[[#This Row],[N° employer]]="","",A899+1),"")</f>
        <v/>
      </c>
      <c r="B900" s="30"/>
      <c r="C900" s="16" t="str">
        <f t="shared" ca="1" si="28"/>
        <v/>
      </c>
      <c r="D900" s="8" t="str">
        <f t="shared" ca="1" si="29"/>
        <v/>
      </c>
      <c r="E900" s="9" t="str">
        <f ca="1">IFERROR(YEAR(Tableau11[Date])&amp;"/"&amp;TEXT(Tableau11[Date],"mmmm"),"")</f>
        <v/>
      </c>
      <c r="F900" s="35"/>
    </row>
    <row r="901" spans="1:6" x14ac:dyDescent="0.35">
      <c r="A901" s="7" t="str">
        <f>IFERROR(IF(Tableau11[[#This Row],[N° employer]]="","",A900+1),"")</f>
        <v/>
      </c>
      <c r="B901" s="30"/>
      <c r="C901" s="16" t="str">
        <f t="shared" ca="1" si="28"/>
        <v/>
      </c>
      <c r="D901" s="8" t="str">
        <f t="shared" ca="1" si="29"/>
        <v/>
      </c>
      <c r="E901" s="9" t="str">
        <f ca="1">IFERROR(YEAR(Tableau11[Date])&amp;"/"&amp;TEXT(Tableau11[Date],"mmmm"),"")</f>
        <v/>
      </c>
      <c r="F901" s="35"/>
    </row>
    <row r="902" spans="1:6" x14ac:dyDescent="0.35">
      <c r="A902" s="7" t="str">
        <f>IFERROR(IF(Tableau11[[#This Row],[N° employer]]="","",A901+1),"")</f>
        <v/>
      </c>
      <c r="B902" s="30"/>
      <c r="C902" s="16" t="str">
        <f t="shared" ca="1" si="28"/>
        <v/>
      </c>
      <c r="D902" s="8" t="str">
        <f t="shared" ca="1" si="29"/>
        <v/>
      </c>
      <c r="E902" s="9" t="str">
        <f ca="1">IFERROR(YEAR(Tableau11[Date])&amp;"/"&amp;TEXT(Tableau11[Date],"mmmm"),"")</f>
        <v/>
      </c>
      <c r="F902" s="35"/>
    </row>
    <row r="903" spans="1:6" x14ac:dyDescent="0.35">
      <c r="A903" s="7" t="str">
        <f>IFERROR(IF(Tableau11[[#This Row],[N° employer]]="","",A902+1),"")</f>
        <v/>
      </c>
      <c r="B903" s="30"/>
      <c r="C903" s="16" t="str">
        <f t="shared" ca="1" si="28"/>
        <v/>
      </c>
      <c r="D903" s="8" t="str">
        <f t="shared" ca="1" si="29"/>
        <v/>
      </c>
      <c r="E903" s="9" t="str">
        <f ca="1">IFERROR(YEAR(Tableau11[Date])&amp;"/"&amp;TEXT(Tableau11[Date],"mmmm"),"")</f>
        <v/>
      </c>
      <c r="F903" s="35"/>
    </row>
    <row r="904" spans="1:6" x14ac:dyDescent="0.35">
      <c r="A904" s="7" t="str">
        <f>IFERROR(IF(Tableau11[[#This Row],[N° employer]]="","",A903+1),"")</f>
        <v/>
      </c>
      <c r="B904" s="30"/>
      <c r="C904" s="16" t="str">
        <f t="shared" ca="1" si="28"/>
        <v/>
      </c>
      <c r="D904" s="8" t="str">
        <f t="shared" ca="1" si="29"/>
        <v/>
      </c>
      <c r="E904" s="9" t="str">
        <f ca="1">IFERROR(YEAR(Tableau11[Date])&amp;"/"&amp;TEXT(Tableau11[Date],"mmmm"),"")</f>
        <v/>
      </c>
      <c r="F904" s="35"/>
    </row>
    <row r="905" spans="1:6" x14ac:dyDescent="0.35">
      <c r="A905" s="7" t="str">
        <f>IFERROR(IF(Tableau11[[#This Row],[N° employer]]="","",A904+1),"")</f>
        <v/>
      </c>
      <c r="B905" s="30"/>
      <c r="C905" s="16" t="str">
        <f t="shared" ca="1" si="28"/>
        <v/>
      </c>
      <c r="D905" s="8" t="str">
        <f t="shared" ca="1" si="29"/>
        <v/>
      </c>
      <c r="E905" s="9" t="str">
        <f ca="1">IFERROR(YEAR(Tableau11[Date])&amp;"/"&amp;TEXT(Tableau11[Date],"mmmm"),"")</f>
        <v/>
      </c>
      <c r="F905" s="35"/>
    </row>
    <row r="906" spans="1:6" x14ac:dyDescent="0.35">
      <c r="A906" s="7" t="str">
        <f>IFERROR(IF(Tableau11[[#This Row],[N° employer]]="","",A905+1),"")</f>
        <v/>
      </c>
      <c r="B906" s="30"/>
      <c r="C906" s="16" t="str">
        <f t="shared" ca="1" si="28"/>
        <v/>
      </c>
      <c r="D906" s="8" t="str">
        <f t="shared" ca="1" si="29"/>
        <v/>
      </c>
      <c r="E906" s="9" t="str">
        <f ca="1">IFERROR(YEAR(Tableau11[Date])&amp;"/"&amp;TEXT(Tableau11[Date],"mmmm"),"")</f>
        <v/>
      </c>
      <c r="F906" s="35"/>
    </row>
    <row r="907" spans="1:6" x14ac:dyDescent="0.35">
      <c r="A907" s="7" t="str">
        <f>IFERROR(IF(Tableau11[[#This Row],[N° employer]]="","",A906+1),"")</f>
        <v/>
      </c>
      <c r="B907" s="30"/>
      <c r="C907" s="16" t="str">
        <f t="shared" ca="1" si="28"/>
        <v/>
      </c>
      <c r="D907" s="8" t="str">
        <f t="shared" ca="1" si="29"/>
        <v/>
      </c>
      <c r="E907" s="9" t="str">
        <f ca="1">IFERROR(YEAR(Tableau11[Date])&amp;"/"&amp;TEXT(Tableau11[Date],"mmmm"),"")</f>
        <v/>
      </c>
      <c r="F907" s="35"/>
    </row>
    <row r="908" spans="1:6" x14ac:dyDescent="0.35">
      <c r="A908" s="7" t="str">
        <f>IFERROR(IF(Tableau11[[#This Row],[N° employer]]="","",A907+1),"")</f>
        <v/>
      </c>
      <c r="B908" s="30"/>
      <c r="C908" s="16" t="str">
        <f t="shared" ca="1" si="28"/>
        <v/>
      </c>
      <c r="D908" s="8" t="str">
        <f t="shared" ca="1" si="29"/>
        <v/>
      </c>
      <c r="E908" s="9" t="str">
        <f ca="1">IFERROR(YEAR(Tableau11[Date])&amp;"/"&amp;TEXT(Tableau11[Date],"mmmm"),"")</f>
        <v/>
      </c>
      <c r="F908" s="35"/>
    </row>
    <row r="909" spans="1:6" x14ac:dyDescent="0.35">
      <c r="A909" s="7" t="str">
        <f>IFERROR(IF(Tableau11[[#This Row],[N° employer]]="","",A908+1),"")</f>
        <v/>
      </c>
      <c r="B909" s="30"/>
      <c r="C909" s="16" t="str">
        <f t="shared" ca="1" si="28"/>
        <v/>
      </c>
      <c r="D909" s="8" t="str">
        <f t="shared" ca="1" si="29"/>
        <v/>
      </c>
      <c r="E909" s="9" t="str">
        <f ca="1">IFERROR(YEAR(Tableau11[Date])&amp;"/"&amp;TEXT(Tableau11[Date],"mmmm"),"")</f>
        <v/>
      </c>
      <c r="F909" s="35"/>
    </row>
    <row r="910" spans="1:6" x14ac:dyDescent="0.35">
      <c r="A910" s="7" t="str">
        <f>IFERROR(IF(Tableau11[[#This Row],[N° employer]]="","",A909+1),"")</f>
        <v/>
      </c>
      <c r="B910" s="30"/>
      <c r="C910" s="16" t="str">
        <f t="shared" ca="1" si="28"/>
        <v/>
      </c>
      <c r="D910" s="8" t="str">
        <f t="shared" ca="1" si="29"/>
        <v/>
      </c>
      <c r="E910" s="9" t="str">
        <f ca="1">IFERROR(YEAR(Tableau11[Date])&amp;"/"&amp;TEXT(Tableau11[Date],"mmmm"),"")</f>
        <v/>
      </c>
      <c r="F910" s="35"/>
    </row>
    <row r="911" spans="1:6" x14ac:dyDescent="0.35">
      <c r="A911" s="7" t="str">
        <f>IFERROR(IF(Tableau11[[#This Row],[N° employer]]="","",A910+1),"")</f>
        <v/>
      </c>
      <c r="B911" s="30"/>
      <c r="C911" s="16" t="str">
        <f t="shared" ca="1" si="28"/>
        <v/>
      </c>
      <c r="D911" s="8" t="str">
        <f t="shared" ca="1" si="29"/>
        <v/>
      </c>
      <c r="E911" s="9" t="str">
        <f ca="1">IFERROR(YEAR(Tableau11[Date])&amp;"/"&amp;TEXT(Tableau11[Date],"mmmm"),"")</f>
        <v/>
      </c>
      <c r="F911" s="35"/>
    </row>
    <row r="912" spans="1:6" x14ac:dyDescent="0.35">
      <c r="A912" s="7" t="str">
        <f>IFERROR(IF(Tableau11[[#This Row],[N° employer]]="","",A911+1),"")</f>
        <v/>
      </c>
      <c r="B912" s="30"/>
      <c r="C912" s="16" t="str">
        <f t="shared" ca="1" si="28"/>
        <v/>
      </c>
      <c r="D912" s="8" t="str">
        <f t="shared" ca="1" si="29"/>
        <v/>
      </c>
      <c r="E912" s="9" t="str">
        <f ca="1">IFERROR(YEAR(Tableau11[Date])&amp;"/"&amp;TEXT(Tableau11[Date],"mmmm"),"")</f>
        <v/>
      </c>
      <c r="F912" s="35"/>
    </row>
    <row r="913" spans="1:6" x14ac:dyDescent="0.35">
      <c r="A913" s="7" t="str">
        <f>IFERROR(IF(Tableau11[[#This Row],[N° employer]]="","",A912+1),"")</f>
        <v/>
      </c>
      <c r="B913" s="30"/>
      <c r="C913" s="16" t="str">
        <f t="shared" ca="1" si="28"/>
        <v/>
      </c>
      <c r="D913" s="8" t="str">
        <f t="shared" ca="1" si="29"/>
        <v/>
      </c>
      <c r="E913" s="9" t="str">
        <f ca="1">IFERROR(YEAR(Tableau11[Date])&amp;"/"&amp;TEXT(Tableau11[Date],"mmmm"),"")</f>
        <v/>
      </c>
      <c r="F913" s="35"/>
    </row>
    <row r="914" spans="1:6" x14ac:dyDescent="0.35">
      <c r="A914" s="7" t="str">
        <f>IFERROR(IF(Tableau11[[#This Row],[N° employer]]="","",A913+1),"")</f>
        <v/>
      </c>
      <c r="B914" s="30"/>
      <c r="C914" s="16" t="str">
        <f t="shared" ca="1" si="28"/>
        <v/>
      </c>
      <c r="D914" s="8" t="str">
        <f t="shared" ca="1" si="29"/>
        <v/>
      </c>
      <c r="E914" s="9" t="str">
        <f ca="1">IFERROR(YEAR(Tableau11[Date])&amp;"/"&amp;TEXT(Tableau11[Date],"mmmm"),"")</f>
        <v/>
      </c>
      <c r="F914" s="35"/>
    </row>
    <row r="915" spans="1:6" x14ac:dyDescent="0.35">
      <c r="A915" s="7" t="str">
        <f>IFERROR(IF(Tableau11[[#This Row],[N° employer]]="","",A914+1),"")</f>
        <v/>
      </c>
      <c r="B915" s="30"/>
      <c r="C915" s="16" t="str">
        <f t="shared" ca="1" si="28"/>
        <v/>
      </c>
      <c r="D915" s="8" t="str">
        <f t="shared" ca="1" si="29"/>
        <v/>
      </c>
      <c r="E915" s="9" t="str">
        <f ca="1">IFERROR(YEAR(Tableau11[Date])&amp;"/"&amp;TEXT(Tableau11[Date],"mmmm"),"")</f>
        <v/>
      </c>
      <c r="F915" s="35"/>
    </row>
    <row r="916" spans="1:6" x14ac:dyDescent="0.35">
      <c r="A916" s="7" t="str">
        <f>IFERROR(IF(Tableau11[[#This Row],[N° employer]]="","",A915+1),"")</f>
        <v/>
      </c>
      <c r="B916" s="30"/>
      <c r="C916" s="16" t="str">
        <f t="shared" ca="1" si="28"/>
        <v/>
      </c>
      <c r="D916" s="8" t="str">
        <f t="shared" ca="1" si="29"/>
        <v/>
      </c>
      <c r="E916" s="9" t="str">
        <f ca="1">IFERROR(YEAR(Tableau11[Date])&amp;"/"&amp;TEXT(Tableau11[Date],"mmmm"),"")</f>
        <v/>
      </c>
      <c r="F916" s="35"/>
    </row>
    <row r="917" spans="1:6" x14ac:dyDescent="0.35">
      <c r="A917" s="7" t="str">
        <f>IFERROR(IF(Tableau11[[#This Row],[N° employer]]="","",A916+1),"")</f>
        <v/>
      </c>
      <c r="B917" s="30"/>
      <c r="C917" s="16" t="str">
        <f t="shared" ca="1" si="28"/>
        <v/>
      </c>
      <c r="D917" s="8" t="str">
        <f t="shared" ca="1" si="29"/>
        <v/>
      </c>
      <c r="E917" s="9" t="str">
        <f ca="1">IFERROR(YEAR(Tableau11[Date])&amp;"/"&amp;TEXT(Tableau11[Date],"mmmm"),"")</f>
        <v/>
      </c>
      <c r="F917" s="35"/>
    </row>
    <row r="918" spans="1:6" x14ac:dyDescent="0.35">
      <c r="A918" s="7" t="str">
        <f>IFERROR(IF(Tableau11[[#This Row],[N° employer]]="","",A917+1),"")</f>
        <v/>
      </c>
      <c r="B918" s="30"/>
      <c r="C918" s="16" t="str">
        <f t="shared" ca="1" si="28"/>
        <v/>
      </c>
      <c r="D918" s="8" t="str">
        <f t="shared" ca="1" si="29"/>
        <v/>
      </c>
      <c r="E918" s="9" t="str">
        <f ca="1">IFERROR(YEAR(Tableau11[Date])&amp;"/"&amp;TEXT(Tableau11[Date],"mmmm"),"")</f>
        <v/>
      </c>
      <c r="F918" s="35"/>
    </row>
    <row r="919" spans="1:6" x14ac:dyDescent="0.35">
      <c r="A919" s="7" t="str">
        <f>IFERROR(IF(Tableau11[[#This Row],[N° employer]]="","",A918+1),"")</f>
        <v/>
      </c>
      <c r="B919" s="30"/>
      <c r="C919" s="16" t="str">
        <f t="shared" ca="1" si="28"/>
        <v/>
      </c>
      <c r="D919" s="8" t="str">
        <f t="shared" ca="1" si="29"/>
        <v/>
      </c>
      <c r="E919" s="9" t="str">
        <f ca="1">IFERROR(YEAR(Tableau11[Date])&amp;"/"&amp;TEXT(Tableau11[Date],"mmmm"),"")</f>
        <v/>
      </c>
      <c r="F919" s="35"/>
    </row>
    <row r="920" spans="1:6" x14ac:dyDescent="0.35">
      <c r="A920" s="7" t="str">
        <f>IFERROR(IF(Tableau11[[#This Row],[N° employer]]="","",A919+1),"")</f>
        <v/>
      </c>
      <c r="B920" s="30"/>
      <c r="C920" s="16" t="str">
        <f t="shared" ca="1" si="28"/>
        <v/>
      </c>
      <c r="D920" s="8" t="str">
        <f t="shared" ca="1" si="29"/>
        <v/>
      </c>
      <c r="E920" s="9" t="str">
        <f ca="1">IFERROR(YEAR(Tableau11[Date])&amp;"/"&amp;TEXT(Tableau11[Date],"mmmm"),"")</f>
        <v/>
      </c>
      <c r="F920" s="35"/>
    </row>
    <row r="921" spans="1:6" x14ac:dyDescent="0.35">
      <c r="A921" s="7" t="str">
        <f>IFERROR(IF(Tableau11[[#This Row],[N° employer]]="","",A920+1),"")</f>
        <v/>
      </c>
      <c r="B921" s="30"/>
      <c r="C921" s="16" t="str">
        <f t="shared" ca="1" si="28"/>
        <v/>
      </c>
      <c r="D921" s="8" t="str">
        <f t="shared" ca="1" si="29"/>
        <v/>
      </c>
      <c r="E921" s="9" t="str">
        <f ca="1">IFERROR(YEAR(Tableau11[Date])&amp;"/"&amp;TEXT(Tableau11[Date],"mmmm"),"")</f>
        <v/>
      </c>
      <c r="F921" s="35"/>
    </row>
    <row r="922" spans="1:6" x14ac:dyDescent="0.35">
      <c r="A922" s="7" t="str">
        <f>IFERROR(IF(Tableau11[[#This Row],[N° employer]]="","",A921+1),"")</f>
        <v/>
      </c>
      <c r="B922" s="30"/>
      <c r="C922" s="16" t="str">
        <f t="shared" ca="1" si="28"/>
        <v/>
      </c>
      <c r="D922" s="8" t="str">
        <f t="shared" ca="1" si="29"/>
        <v/>
      </c>
      <c r="E922" s="9" t="str">
        <f ca="1">IFERROR(YEAR(Tableau11[Date])&amp;"/"&amp;TEXT(Tableau11[Date],"mmmm"),"")</f>
        <v/>
      </c>
      <c r="F922" s="35"/>
    </row>
    <row r="923" spans="1:6" x14ac:dyDescent="0.35">
      <c r="A923" s="7" t="str">
        <f>IFERROR(IF(Tableau11[[#This Row],[N° employer]]="","",A922+1),"")</f>
        <v/>
      </c>
      <c r="B923" s="30"/>
      <c r="C923" s="16" t="str">
        <f t="shared" ca="1" si="28"/>
        <v/>
      </c>
      <c r="D923" s="8" t="str">
        <f t="shared" ca="1" si="29"/>
        <v/>
      </c>
      <c r="E923" s="9" t="str">
        <f ca="1">IFERROR(YEAR(Tableau11[Date])&amp;"/"&amp;TEXT(Tableau11[Date],"mmmm"),"")</f>
        <v/>
      </c>
      <c r="F923" s="35"/>
    </row>
    <row r="924" spans="1:6" x14ac:dyDescent="0.35">
      <c r="A924" s="7" t="str">
        <f>IFERROR(IF(Tableau11[[#This Row],[N° employer]]="","",A923+1),"")</f>
        <v/>
      </c>
      <c r="B924" s="30"/>
      <c r="C924" s="16" t="str">
        <f t="shared" ca="1" si="28"/>
        <v/>
      </c>
      <c r="D924" s="8" t="str">
        <f t="shared" ca="1" si="29"/>
        <v/>
      </c>
      <c r="E924" s="9" t="str">
        <f ca="1">IFERROR(YEAR(Tableau11[Date])&amp;"/"&amp;TEXT(Tableau11[Date],"mmmm"),"")</f>
        <v/>
      </c>
      <c r="F924" s="35"/>
    </row>
    <row r="925" spans="1:6" x14ac:dyDescent="0.35">
      <c r="A925" s="7" t="str">
        <f>IFERROR(IF(Tableau11[[#This Row],[N° employer]]="","",A924+1),"")</f>
        <v/>
      </c>
      <c r="B925" s="30"/>
      <c r="C925" s="16" t="str">
        <f t="shared" ca="1" si="28"/>
        <v/>
      </c>
      <c r="D925" s="8" t="str">
        <f t="shared" ca="1" si="29"/>
        <v/>
      </c>
      <c r="E925" s="9" t="str">
        <f ca="1">IFERROR(YEAR(Tableau11[Date])&amp;"/"&amp;TEXT(Tableau11[Date],"mmmm"),"")</f>
        <v/>
      </c>
      <c r="F925" s="35"/>
    </row>
    <row r="926" spans="1:6" x14ac:dyDescent="0.35">
      <c r="A926" s="7" t="str">
        <f>IFERROR(IF(Tableau11[[#This Row],[N° employer]]="","",A925+1),"")</f>
        <v/>
      </c>
      <c r="B926" s="30"/>
      <c r="C926" s="16" t="str">
        <f t="shared" ca="1" si="28"/>
        <v/>
      </c>
      <c r="D926" s="8" t="str">
        <f t="shared" ca="1" si="29"/>
        <v/>
      </c>
      <c r="E926" s="9" t="str">
        <f ca="1">IFERROR(YEAR(Tableau11[Date])&amp;"/"&amp;TEXT(Tableau11[Date],"mmmm"),"")</f>
        <v/>
      </c>
      <c r="F926" s="35"/>
    </row>
    <row r="927" spans="1:6" x14ac:dyDescent="0.35">
      <c r="A927" s="7" t="str">
        <f>IFERROR(IF(Tableau11[[#This Row],[N° employer]]="","",A926+1),"")</f>
        <v/>
      </c>
      <c r="B927" s="30"/>
      <c r="C927" s="16" t="str">
        <f t="shared" ca="1" si="28"/>
        <v/>
      </c>
      <c r="D927" s="8" t="str">
        <f t="shared" ca="1" si="29"/>
        <v/>
      </c>
      <c r="E927" s="9" t="str">
        <f ca="1">IFERROR(YEAR(Tableau11[Date])&amp;"/"&amp;TEXT(Tableau11[Date],"mmmm"),"")</f>
        <v/>
      </c>
      <c r="F927" s="35"/>
    </row>
    <row r="928" spans="1:6" x14ac:dyDescent="0.35">
      <c r="A928" s="7" t="str">
        <f>IFERROR(IF(Tableau11[[#This Row],[N° employer]]="","",A927+1),"")</f>
        <v/>
      </c>
      <c r="B928" s="30"/>
      <c r="C928" s="16" t="str">
        <f t="shared" ca="1" si="28"/>
        <v/>
      </c>
      <c r="D928" s="8" t="str">
        <f t="shared" ca="1" si="29"/>
        <v/>
      </c>
      <c r="E928" s="9" t="str">
        <f ca="1">IFERROR(YEAR(Tableau11[Date])&amp;"/"&amp;TEXT(Tableau11[Date],"mmmm"),"")</f>
        <v/>
      </c>
      <c r="F928" s="35"/>
    </row>
    <row r="929" spans="1:6" x14ac:dyDescent="0.35">
      <c r="A929" s="7" t="str">
        <f>IFERROR(IF(Tableau11[[#This Row],[N° employer]]="","",A928+1),"")</f>
        <v/>
      </c>
      <c r="B929" s="30"/>
      <c r="C929" s="16" t="str">
        <f t="shared" ca="1" si="28"/>
        <v/>
      </c>
      <c r="D929" s="8" t="str">
        <f t="shared" ca="1" si="29"/>
        <v/>
      </c>
      <c r="E929" s="9" t="str">
        <f ca="1">IFERROR(YEAR(Tableau11[Date])&amp;"/"&amp;TEXT(Tableau11[Date],"mmmm"),"")</f>
        <v/>
      </c>
      <c r="F929" s="35"/>
    </row>
    <row r="930" spans="1:6" x14ac:dyDescent="0.35">
      <c r="A930" s="7" t="str">
        <f>IFERROR(IF(Tableau11[[#This Row],[N° employer]]="","",A929+1),"")</f>
        <v/>
      </c>
      <c r="B930" s="30"/>
      <c r="C930" s="16" t="str">
        <f t="shared" ca="1" si="28"/>
        <v/>
      </c>
      <c r="D930" s="8" t="str">
        <f t="shared" ca="1" si="29"/>
        <v/>
      </c>
      <c r="E930" s="9" t="str">
        <f ca="1">IFERROR(YEAR(Tableau11[Date])&amp;"/"&amp;TEXT(Tableau11[Date],"mmmm"),"")</f>
        <v/>
      </c>
      <c r="F930" s="35"/>
    </row>
    <row r="931" spans="1:6" x14ac:dyDescent="0.35">
      <c r="A931" s="7" t="str">
        <f>IFERROR(IF(Tableau11[[#This Row],[N° employer]]="","",A930+1),"")</f>
        <v/>
      </c>
      <c r="B931" s="30"/>
      <c r="C931" s="16" t="str">
        <f t="shared" ca="1" si="28"/>
        <v/>
      </c>
      <c r="D931" s="8" t="str">
        <f t="shared" ca="1" si="29"/>
        <v/>
      </c>
      <c r="E931" s="9" t="str">
        <f ca="1">IFERROR(YEAR(Tableau11[Date])&amp;"/"&amp;TEXT(Tableau11[Date],"mmmm"),"")</f>
        <v/>
      </c>
      <c r="F931" s="35"/>
    </row>
    <row r="932" spans="1:6" x14ac:dyDescent="0.35">
      <c r="A932" s="7" t="str">
        <f>IFERROR(IF(Tableau11[[#This Row],[N° employer]]="","",A931+1),"")</f>
        <v/>
      </c>
      <c r="B932" s="30"/>
      <c r="C932" s="16" t="str">
        <f t="shared" ca="1" si="28"/>
        <v/>
      </c>
      <c r="D932" s="8" t="str">
        <f t="shared" ca="1" si="29"/>
        <v/>
      </c>
      <c r="E932" s="9" t="str">
        <f ca="1">IFERROR(YEAR(Tableau11[Date])&amp;"/"&amp;TEXT(Tableau11[Date],"mmmm"),"")</f>
        <v/>
      </c>
      <c r="F932" s="35"/>
    </row>
    <row r="933" spans="1:6" x14ac:dyDescent="0.35">
      <c r="A933" s="7" t="str">
        <f>IFERROR(IF(Tableau11[[#This Row],[N° employer]]="","",A932+1),"")</f>
        <v/>
      </c>
      <c r="B933" s="30"/>
      <c r="C933" s="16" t="str">
        <f t="shared" ca="1" si="28"/>
        <v/>
      </c>
      <c r="D933" s="8" t="str">
        <f t="shared" ca="1" si="29"/>
        <v/>
      </c>
      <c r="E933" s="9" t="str">
        <f ca="1">IFERROR(YEAR(Tableau11[Date])&amp;"/"&amp;TEXT(Tableau11[Date],"mmmm"),"")</f>
        <v/>
      </c>
      <c r="F933" s="35"/>
    </row>
    <row r="934" spans="1:6" x14ac:dyDescent="0.35">
      <c r="A934" s="7" t="str">
        <f>IFERROR(IF(Tableau11[[#This Row],[N° employer]]="","",A933+1),"")</f>
        <v/>
      </c>
      <c r="B934" s="30"/>
      <c r="C934" s="16" t="str">
        <f t="shared" ca="1" si="28"/>
        <v/>
      </c>
      <c r="D934" s="8" t="str">
        <f t="shared" ca="1" si="29"/>
        <v/>
      </c>
      <c r="E934" s="9" t="str">
        <f ca="1">IFERROR(YEAR(Tableau11[Date])&amp;"/"&amp;TEXT(Tableau11[Date],"mmmm"),"")</f>
        <v/>
      </c>
      <c r="F934" s="35"/>
    </row>
    <row r="935" spans="1:6" x14ac:dyDescent="0.35">
      <c r="A935" s="7" t="str">
        <f>IFERROR(IF(Tableau11[[#This Row],[N° employer]]="","",A934+1),"")</f>
        <v/>
      </c>
      <c r="B935" s="30"/>
      <c r="C935" s="16" t="str">
        <f t="shared" ca="1" si="28"/>
        <v/>
      </c>
      <c r="D935" s="8" t="str">
        <f t="shared" ca="1" si="29"/>
        <v/>
      </c>
      <c r="E935" s="9" t="str">
        <f ca="1">IFERROR(YEAR(Tableau11[Date])&amp;"/"&amp;TEXT(Tableau11[Date],"mmmm"),"")</f>
        <v/>
      </c>
      <c r="F935" s="35"/>
    </row>
    <row r="936" spans="1:6" x14ac:dyDescent="0.35">
      <c r="A936" s="7" t="str">
        <f>IFERROR(IF(Tableau11[[#This Row],[N° employer]]="","",A935+1),"")</f>
        <v/>
      </c>
      <c r="B936" s="30"/>
      <c r="C936" s="16" t="str">
        <f t="shared" ca="1" si="28"/>
        <v/>
      </c>
      <c r="D936" s="8" t="str">
        <f t="shared" ca="1" si="29"/>
        <v/>
      </c>
      <c r="E936" s="9" t="str">
        <f ca="1">IFERROR(YEAR(Tableau11[Date])&amp;"/"&amp;TEXT(Tableau11[Date],"mmmm"),"")</f>
        <v/>
      </c>
      <c r="F936" s="35"/>
    </row>
    <row r="937" spans="1:6" x14ac:dyDescent="0.35">
      <c r="A937" s="7" t="str">
        <f>IFERROR(IF(Tableau11[[#This Row],[N° employer]]="","",A936+1),"")</f>
        <v/>
      </c>
      <c r="B937" s="30"/>
      <c r="C937" s="16" t="str">
        <f t="shared" ca="1" si="28"/>
        <v/>
      </c>
      <c r="D937" s="8" t="str">
        <f t="shared" ca="1" si="29"/>
        <v/>
      </c>
      <c r="E937" s="9" t="str">
        <f ca="1">IFERROR(YEAR(Tableau11[Date])&amp;"/"&amp;TEXT(Tableau11[Date],"mmmm"),"")</f>
        <v/>
      </c>
      <c r="F937" s="35"/>
    </row>
    <row r="938" spans="1:6" x14ac:dyDescent="0.35">
      <c r="A938" s="7" t="str">
        <f>IFERROR(IF(Tableau11[[#This Row],[N° employer]]="","",A937+1),"")</f>
        <v/>
      </c>
      <c r="B938" s="30"/>
      <c r="C938" s="16" t="str">
        <f t="shared" ca="1" si="28"/>
        <v/>
      </c>
      <c r="D938" s="8" t="str">
        <f t="shared" ca="1" si="29"/>
        <v/>
      </c>
      <c r="E938" s="9" t="str">
        <f ca="1">IFERROR(YEAR(Tableau11[Date])&amp;"/"&amp;TEXT(Tableau11[Date],"mmmm"),"")</f>
        <v/>
      </c>
      <c r="F938" s="35"/>
    </row>
    <row r="939" spans="1:6" x14ac:dyDescent="0.35">
      <c r="A939" s="7" t="str">
        <f>IFERROR(IF(Tableau11[[#This Row],[N° employer]]="","",A938+1),"")</f>
        <v/>
      </c>
      <c r="B939" s="30"/>
      <c r="C939" s="16" t="str">
        <f t="shared" ca="1" si="28"/>
        <v/>
      </c>
      <c r="D939" s="8" t="str">
        <f t="shared" ca="1" si="29"/>
        <v/>
      </c>
      <c r="E939" s="9" t="str">
        <f ca="1">IFERROR(YEAR(Tableau11[Date])&amp;"/"&amp;TEXT(Tableau11[Date],"mmmm"),"")</f>
        <v/>
      </c>
      <c r="F939" s="35"/>
    </row>
    <row r="940" spans="1:6" x14ac:dyDescent="0.35">
      <c r="A940" s="7" t="str">
        <f>IFERROR(IF(Tableau11[[#This Row],[N° employer]]="","",A939+1),"")</f>
        <v/>
      </c>
      <c r="B940" s="30"/>
      <c r="C940" s="16" t="str">
        <f t="shared" ca="1" si="28"/>
        <v/>
      </c>
      <c r="D940" s="8" t="str">
        <f t="shared" ca="1" si="29"/>
        <v/>
      </c>
      <c r="E940" s="9" t="str">
        <f ca="1">IFERROR(YEAR(Tableau11[Date])&amp;"/"&amp;TEXT(Tableau11[Date],"mmmm"),"")</f>
        <v/>
      </c>
      <c r="F940" s="35"/>
    </row>
    <row r="941" spans="1:6" x14ac:dyDescent="0.35">
      <c r="A941" s="7" t="str">
        <f>IFERROR(IF(Tableau11[[#This Row],[N° employer]]="","",A940+1),"")</f>
        <v/>
      </c>
      <c r="B941" s="30"/>
      <c r="C941" s="16" t="str">
        <f t="shared" ca="1" si="28"/>
        <v/>
      </c>
      <c r="D941" s="8" t="str">
        <f t="shared" ca="1" si="29"/>
        <v/>
      </c>
      <c r="E941" s="9" t="str">
        <f ca="1">IFERROR(YEAR(Tableau11[Date])&amp;"/"&amp;TEXT(Tableau11[Date],"mmmm"),"")</f>
        <v/>
      </c>
      <c r="F941" s="35"/>
    </row>
    <row r="942" spans="1:6" x14ac:dyDescent="0.35">
      <c r="A942" s="7" t="str">
        <f>IFERROR(IF(Tableau11[[#This Row],[N° employer]]="","",A941+1),"")</f>
        <v/>
      </c>
      <c r="B942" s="30"/>
      <c r="C942" s="16" t="str">
        <f t="shared" ca="1" si="28"/>
        <v/>
      </c>
      <c r="D942" s="8" t="str">
        <f t="shared" ca="1" si="29"/>
        <v/>
      </c>
      <c r="E942" s="9" t="str">
        <f ca="1">IFERROR(YEAR(Tableau11[Date])&amp;"/"&amp;TEXT(Tableau11[Date],"mmmm"),"")</f>
        <v/>
      </c>
      <c r="F942" s="35"/>
    </row>
    <row r="943" spans="1:6" x14ac:dyDescent="0.35">
      <c r="A943" s="7" t="str">
        <f>IFERROR(IF(Tableau11[[#This Row],[N° employer]]="","",A942+1),"")</f>
        <v/>
      </c>
      <c r="B943" s="30"/>
      <c r="C943" s="16" t="str">
        <f t="shared" ca="1" si="28"/>
        <v/>
      </c>
      <c r="D943" s="8" t="str">
        <f t="shared" ca="1" si="29"/>
        <v/>
      </c>
      <c r="E943" s="9" t="str">
        <f ca="1">IFERROR(YEAR(Tableau11[Date])&amp;"/"&amp;TEXT(Tableau11[Date],"mmmm"),"")</f>
        <v/>
      </c>
      <c r="F943" s="35"/>
    </row>
    <row r="944" spans="1:6" x14ac:dyDescent="0.35">
      <c r="A944" s="7" t="str">
        <f>IFERROR(IF(Tableau11[[#This Row],[N° employer]]="","",A943+1),"")</f>
        <v/>
      </c>
      <c r="B944" s="30"/>
      <c r="C944" s="16" t="str">
        <f t="shared" ca="1" si="28"/>
        <v/>
      </c>
      <c r="D944" s="8" t="str">
        <f t="shared" ca="1" si="29"/>
        <v/>
      </c>
      <c r="E944" s="9" t="str">
        <f ca="1">IFERROR(YEAR(Tableau11[Date])&amp;"/"&amp;TEXT(Tableau11[Date],"mmmm"),"")</f>
        <v/>
      </c>
      <c r="F944" s="35"/>
    </row>
    <row r="945" spans="1:6" x14ac:dyDescent="0.35">
      <c r="A945" s="7" t="str">
        <f>IFERROR(IF(Tableau11[[#This Row],[N° employer]]="","",A944+1),"")</f>
        <v/>
      </c>
      <c r="B945" s="30"/>
      <c r="C945" s="16" t="str">
        <f t="shared" ca="1" si="28"/>
        <v/>
      </c>
      <c r="D945" s="8" t="str">
        <f t="shared" ca="1" si="29"/>
        <v/>
      </c>
      <c r="E945" s="9" t="str">
        <f ca="1">IFERROR(YEAR(Tableau11[Date])&amp;"/"&amp;TEXT(Tableau11[Date],"mmmm"),"")</f>
        <v/>
      </c>
      <c r="F945" s="35"/>
    </row>
    <row r="946" spans="1:6" x14ac:dyDescent="0.35">
      <c r="A946" s="7" t="str">
        <f>IFERROR(IF(Tableau11[[#This Row],[N° employer]]="","",A945+1),"")</f>
        <v/>
      </c>
      <c r="B946" s="30"/>
      <c r="C946" s="16" t="str">
        <f t="shared" ca="1" si="28"/>
        <v/>
      </c>
      <c r="D946" s="8" t="str">
        <f t="shared" ca="1" si="29"/>
        <v/>
      </c>
      <c r="E946" s="9" t="str">
        <f ca="1">IFERROR(YEAR(Tableau11[Date])&amp;"/"&amp;TEXT(Tableau11[Date],"mmmm"),"")</f>
        <v/>
      </c>
      <c r="F946" s="35"/>
    </row>
    <row r="947" spans="1:6" x14ac:dyDescent="0.35">
      <c r="A947" s="7" t="str">
        <f>IFERROR(IF(Tableau11[[#This Row],[N° employer]]="","",A946+1),"")</f>
        <v/>
      </c>
      <c r="B947" s="30"/>
      <c r="C947" s="16" t="str">
        <f t="shared" ca="1" si="28"/>
        <v/>
      </c>
      <c r="D947" s="8" t="str">
        <f t="shared" ca="1" si="29"/>
        <v/>
      </c>
      <c r="E947" s="9" t="str">
        <f ca="1">IFERROR(YEAR(Tableau11[Date])&amp;"/"&amp;TEXT(Tableau11[Date],"mmmm"),"")</f>
        <v/>
      </c>
      <c r="F947" s="35"/>
    </row>
    <row r="948" spans="1:6" x14ac:dyDescent="0.35">
      <c r="A948" s="7" t="str">
        <f>IFERROR(IF(Tableau11[[#This Row],[N° employer]]="","",A947+1),"")</f>
        <v/>
      </c>
      <c r="B948" s="30"/>
      <c r="C948" s="16" t="str">
        <f t="shared" ca="1" si="28"/>
        <v/>
      </c>
      <c r="D948" s="8" t="str">
        <f t="shared" ca="1" si="29"/>
        <v/>
      </c>
      <c r="E948" s="9" t="str">
        <f ca="1">IFERROR(YEAR(Tableau11[Date])&amp;"/"&amp;TEXT(Tableau11[Date],"mmmm"),"")</f>
        <v/>
      </c>
      <c r="F948" s="35"/>
    </row>
    <row r="949" spans="1:6" x14ac:dyDescent="0.35">
      <c r="A949" s="7" t="str">
        <f>IFERROR(IF(Tableau11[[#This Row],[N° employer]]="","",A948+1),"")</f>
        <v/>
      </c>
      <c r="B949" s="30"/>
      <c r="C949" s="16" t="str">
        <f t="shared" ca="1" si="28"/>
        <v/>
      </c>
      <c r="D949" s="8" t="str">
        <f t="shared" ca="1" si="29"/>
        <v/>
      </c>
      <c r="E949" s="9" t="str">
        <f ca="1">IFERROR(YEAR(Tableau11[Date])&amp;"/"&amp;TEXT(Tableau11[Date],"mmmm"),"")</f>
        <v/>
      </c>
      <c r="F949" s="35"/>
    </row>
    <row r="950" spans="1:6" x14ac:dyDescent="0.35">
      <c r="A950" s="7" t="str">
        <f>IFERROR(IF(Tableau11[[#This Row],[N° employer]]="","",A949+1),"")</f>
        <v/>
      </c>
      <c r="B950" s="30"/>
      <c r="C950" s="16" t="str">
        <f t="shared" ca="1" si="28"/>
        <v/>
      </c>
      <c r="D950" s="8" t="str">
        <f t="shared" ca="1" si="29"/>
        <v/>
      </c>
      <c r="E950" s="9" t="str">
        <f ca="1">IFERROR(YEAR(Tableau11[Date])&amp;"/"&amp;TEXT(Tableau11[Date],"mmmm"),"")</f>
        <v/>
      </c>
      <c r="F950" s="35"/>
    </row>
    <row r="951" spans="1:6" x14ac:dyDescent="0.35">
      <c r="A951" s="7" t="str">
        <f>IFERROR(IF(Tableau11[[#This Row],[N° employer]]="","",A950+1),"")</f>
        <v/>
      </c>
      <c r="B951" s="30"/>
      <c r="C951" s="16" t="str">
        <f t="shared" ca="1" si="28"/>
        <v/>
      </c>
      <c r="D951" s="8" t="str">
        <f t="shared" ca="1" si="29"/>
        <v/>
      </c>
      <c r="E951" s="9" t="str">
        <f ca="1">IFERROR(YEAR(Tableau11[Date])&amp;"/"&amp;TEXT(Tableau11[Date],"mmmm"),"")</f>
        <v/>
      </c>
      <c r="F951" s="35"/>
    </row>
    <row r="952" spans="1:6" x14ac:dyDescent="0.35">
      <c r="A952" s="7" t="str">
        <f>IFERROR(IF(Tableau11[[#This Row],[N° employer]]="","",A951+1),"")</f>
        <v/>
      </c>
      <c r="B952" s="30"/>
      <c r="C952" s="16" t="str">
        <f t="shared" ca="1" si="28"/>
        <v/>
      </c>
      <c r="D952" s="8" t="str">
        <f t="shared" ca="1" si="29"/>
        <v/>
      </c>
      <c r="E952" s="9" t="str">
        <f ca="1">IFERROR(YEAR(Tableau11[Date])&amp;"/"&amp;TEXT(Tableau11[Date],"mmmm"),"")</f>
        <v/>
      </c>
      <c r="F952" s="35"/>
    </row>
    <row r="953" spans="1:6" x14ac:dyDescent="0.35">
      <c r="A953" s="7" t="str">
        <f>IFERROR(IF(Tableau11[[#This Row],[N° employer]]="","",A952+1),"")</f>
        <v/>
      </c>
      <c r="B953" s="30"/>
      <c r="C953" s="16" t="str">
        <f t="shared" ca="1" si="28"/>
        <v/>
      </c>
      <c r="D953" s="8" t="str">
        <f t="shared" ca="1" si="29"/>
        <v/>
      </c>
      <c r="E953" s="9" t="str">
        <f ca="1">IFERROR(YEAR(Tableau11[Date])&amp;"/"&amp;TEXT(Tableau11[Date],"mmmm"),"")</f>
        <v/>
      </c>
      <c r="F953" s="35"/>
    </row>
    <row r="954" spans="1:6" x14ac:dyDescent="0.35">
      <c r="A954" s="7" t="str">
        <f>IFERROR(IF(Tableau11[[#This Row],[N° employer]]="","",A953+1),"")</f>
        <v/>
      </c>
      <c r="B954" s="30"/>
      <c r="C954" s="16" t="str">
        <f t="shared" ca="1" si="28"/>
        <v/>
      </c>
      <c r="D954" s="8" t="str">
        <f t="shared" ca="1" si="29"/>
        <v/>
      </c>
      <c r="E954" s="9" t="str">
        <f ca="1">IFERROR(YEAR(Tableau11[Date])&amp;"/"&amp;TEXT(Tableau11[Date],"mmmm"),"")</f>
        <v/>
      </c>
      <c r="F954" s="35"/>
    </row>
    <row r="955" spans="1:6" x14ac:dyDescent="0.35">
      <c r="A955" s="7" t="str">
        <f>IFERROR(IF(Tableau11[[#This Row],[N° employer]]="","",A954+1),"")</f>
        <v/>
      </c>
      <c r="B955" s="30"/>
      <c r="C955" s="16" t="str">
        <f t="shared" ca="1" si="28"/>
        <v/>
      </c>
      <c r="D955" s="8" t="str">
        <f t="shared" ca="1" si="29"/>
        <v/>
      </c>
      <c r="E955" s="9" t="str">
        <f ca="1">IFERROR(YEAR(Tableau11[Date])&amp;"/"&amp;TEXT(Tableau11[Date],"mmmm"),"")</f>
        <v/>
      </c>
      <c r="F955" s="35"/>
    </row>
    <row r="956" spans="1:6" x14ac:dyDescent="0.35">
      <c r="A956" s="7" t="str">
        <f>IFERROR(IF(Tableau11[[#This Row],[N° employer]]="","",A955+1),"")</f>
        <v/>
      </c>
      <c r="B956" s="30"/>
      <c r="C956" s="16" t="str">
        <f t="shared" ca="1" si="28"/>
        <v/>
      </c>
      <c r="D956" s="8" t="str">
        <f t="shared" ca="1" si="29"/>
        <v/>
      </c>
      <c r="E956" s="9" t="str">
        <f ca="1">IFERROR(YEAR(Tableau11[Date])&amp;"/"&amp;TEXT(Tableau11[Date],"mmmm"),"")</f>
        <v/>
      </c>
      <c r="F956" s="35"/>
    </row>
    <row r="957" spans="1:6" x14ac:dyDescent="0.35">
      <c r="A957" s="7" t="str">
        <f>IFERROR(IF(Tableau11[[#This Row],[N° employer]]="","",A956+1),"")</f>
        <v/>
      </c>
      <c r="B957" s="30"/>
      <c r="C957" s="16" t="str">
        <f t="shared" ca="1" si="28"/>
        <v/>
      </c>
      <c r="D957" s="8" t="str">
        <f t="shared" ca="1" si="29"/>
        <v/>
      </c>
      <c r="E957" s="9" t="str">
        <f ca="1">IFERROR(YEAR(Tableau11[Date])&amp;"/"&amp;TEXT(Tableau11[Date],"mmmm"),"")</f>
        <v/>
      </c>
      <c r="F957" s="35"/>
    </row>
    <row r="958" spans="1:6" x14ac:dyDescent="0.35">
      <c r="A958" s="7" t="str">
        <f>IFERROR(IF(Tableau11[[#This Row],[N° employer]]="","",A957+1),"")</f>
        <v/>
      </c>
      <c r="B958" s="30"/>
      <c r="C958" s="16" t="str">
        <f t="shared" ca="1" si="28"/>
        <v/>
      </c>
      <c r="D958" s="8" t="str">
        <f t="shared" ca="1" si="29"/>
        <v/>
      </c>
      <c r="E958" s="9" t="str">
        <f ca="1">IFERROR(YEAR(Tableau11[Date])&amp;"/"&amp;TEXT(Tableau11[Date],"mmmm"),"")</f>
        <v/>
      </c>
      <c r="F958" s="35"/>
    </row>
    <row r="959" spans="1:6" x14ac:dyDescent="0.35">
      <c r="A959" s="7" t="str">
        <f>IFERROR(IF(Tableau11[[#This Row],[N° employer]]="","",A958+1),"")</f>
        <v/>
      </c>
      <c r="B959" s="30"/>
      <c r="C959" s="16" t="str">
        <f t="shared" ca="1" si="28"/>
        <v/>
      </c>
      <c r="D959" s="8" t="str">
        <f t="shared" ca="1" si="29"/>
        <v/>
      </c>
      <c r="E959" s="9" t="str">
        <f ca="1">IFERROR(YEAR(Tableau11[Date])&amp;"/"&amp;TEXT(Tableau11[Date],"mmmm"),"")</f>
        <v/>
      </c>
      <c r="F959" s="35"/>
    </row>
    <row r="960" spans="1:6" x14ac:dyDescent="0.35">
      <c r="A960" s="7" t="str">
        <f>IFERROR(IF(Tableau11[[#This Row],[N° employer]]="","",A959+1),"")</f>
        <v/>
      </c>
      <c r="B960" s="30"/>
      <c r="C960" s="16" t="str">
        <f t="shared" ca="1" si="28"/>
        <v/>
      </c>
      <c r="D960" s="8" t="str">
        <f t="shared" ca="1" si="29"/>
        <v/>
      </c>
      <c r="E960" s="9" t="str">
        <f ca="1">IFERROR(YEAR(Tableau11[Date])&amp;"/"&amp;TEXT(Tableau11[Date],"mmmm"),"")</f>
        <v/>
      </c>
      <c r="F960" s="35"/>
    </row>
    <row r="961" spans="1:6" x14ac:dyDescent="0.35">
      <c r="A961" s="7" t="str">
        <f>IFERROR(IF(Tableau11[[#This Row],[N° employer]]="","",A960+1),"")</f>
        <v/>
      </c>
      <c r="B961" s="30"/>
      <c r="C961" s="16" t="str">
        <f t="shared" ca="1" si="28"/>
        <v/>
      </c>
      <c r="D961" s="8" t="str">
        <f t="shared" ca="1" si="29"/>
        <v/>
      </c>
      <c r="E961" s="9" t="str">
        <f ca="1">IFERROR(YEAR(Tableau11[Date])&amp;"/"&amp;TEXT(Tableau11[Date],"mmmm"),"")</f>
        <v/>
      </c>
      <c r="F961" s="35"/>
    </row>
    <row r="962" spans="1:6" x14ac:dyDescent="0.35">
      <c r="A962" s="7" t="str">
        <f>IFERROR(IF(Tableau11[[#This Row],[N° employer]]="","",A961+1),"")</f>
        <v/>
      </c>
      <c r="B962" s="30"/>
      <c r="C962" s="16" t="str">
        <f t="shared" ref="C962:C1000" ca="1" si="30">IFERROR(IF(OFFSET($B962,-1,0)=$B962,OFFSET(C962,-1,0),INDEX(config_Colonne_Nom,MATCH($B962,config_Colonne_N_,0))),"")</f>
        <v/>
      </c>
      <c r="D962" s="8" t="str">
        <f t="shared" ref="D962:D1000" ca="1" si="31">IF(F962="","",IF(D962&lt;"",D962,NOW()))</f>
        <v/>
      </c>
      <c r="E962" s="9" t="str">
        <f ca="1">IFERROR(YEAR(Tableau11[Date])&amp;"/"&amp;TEXT(Tableau11[Date],"mmmm"),"")</f>
        <v/>
      </c>
      <c r="F962" s="35"/>
    </row>
    <row r="963" spans="1:6" x14ac:dyDescent="0.35">
      <c r="A963" s="7" t="str">
        <f>IFERROR(IF(Tableau11[[#This Row],[N° employer]]="","",A962+1),"")</f>
        <v/>
      </c>
      <c r="B963" s="30"/>
      <c r="C963" s="16" t="str">
        <f t="shared" ca="1" si="30"/>
        <v/>
      </c>
      <c r="D963" s="8" t="str">
        <f t="shared" ca="1" si="31"/>
        <v/>
      </c>
      <c r="E963" s="9" t="str">
        <f ca="1">IFERROR(YEAR(Tableau11[Date])&amp;"/"&amp;TEXT(Tableau11[Date],"mmmm"),"")</f>
        <v/>
      </c>
      <c r="F963" s="35"/>
    </row>
    <row r="964" spans="1:6" x14ac:dyDescent="0.35">
      <c r="A964" s="7" t="str">
        <f>IFERROR(IF(Tableau11[[#This Row],[N° employer]]="","",A963+1),"")</f>
        <v/>
      </c>
      <c r="B964" s="30"/>
      <c r="C964" s="16" t="str">
        <f t="shared" ca="1" si="30"/>
        <v/>
      </c>
      <c r="D964" s="8" t="str">
        <f t="shared" ca="1" si="31"/>
        <v/>
      </c>
      <c r="E964" s="9" t="str">
        <f ca="1">IFERROR(YEAR(Tableau11[Date])&amp;"/"&amp;TEXT(Tableau11[Date],"mmmm"),"")</f>
        <v/>
      </c>
      <c r="F964" s="35"/>
    </row>
    <row r="965" spans="1:6" x14ac:dyDescent="0.35">
      <c r="A965" s="7" t="str">
        <f>IFERROR(IF(Tableau11[[#This Row],[N° employer]]="","",A964+1),"")</f>
        <v/>
      </c>
      <c r="B965" s="30"/>
      <c r="C965" s="16" t="str">
        <f t="shared" ca="1" si="30"/>
        <v/>
      </c>
      <c r="D965" s="8" t="str">
        <f t="shared" ca="1" si="31"/>
        <v/>
      </c>
      <c r="E965" s="9" t="str">
        <f ca="1">IFERROR(YEAR(Tableau11[Date])&amp;"/"&amp;TEXT(Tableau11[Date],"mmmm"),"")</f>
        <v/>
      </c>
      <c r="F965" s="35"/>
    </row>
    <row r="966" spans="1:6" x14ac:dyDescent="0.35">
      <c r="A966" s="7" t="str">
        <f>IFERROR(IF(Tableau11[[#This Row],[N° employer]]="","",A965+1),"")</f>
        <v/>
      </c>
      <c r="B966" s="30"/>
      <c r="C966" s="16" t="str">
        <f t="shared" ca="1" si="30"/>
        <v/>
      </c>
      <c r="D966" s="8" t="str">
        <f t="shared" ca="1" si="31"/>
        <v/>
      </c>
      <c r="E966" s="9" t="str">
        <f ca="1">IFERROR(YEAR(Tableau11[Date])&amp;"/"&amp;TEXT(Tableau11[Date],"mmmm"),"")</f>
        <v/>
      </c>
      <c r="F966" s="35"/>
    </row>
    <row r="967" spans="1:6" x14ac:dyDescent="0.35">
      <c r="A967" s="7" t="str">
        <f>IFERROR(IF(Tableau11[[#This Row],[N° employer]]="","",A966+1),"")</f>
        <v/>
      </c>
      <c r="B967" s="30"/>
      <c r="C967" s="16" t="str">
        <f t="shared" ca="1" si="30"/>
        <v/>
      </c>
      <c r="D967" s="8" t="str">
        <f t="shared" ca="1" si="31"/>
        <v/>
      </c>
      <c r="E967" s="9" t="str">
        <f ca="1">IFERROR(YEAR(Tableau11[Date])&amp;"/"&amp;TEXT(Tableau11[Date],"mmmm"),"")</f>
        <v/>
      </c>
      <c r="F967" s="35"/>
    </row>
    <row r="968" spans="1:6" x14ac:dyDescent="0.35">
      <c r="A968" s="7" t="str">
        <f>IFERROR(IF(Tableau11[[#This Row],[N° employer]]="","",A967+1),"")</f>
        <v/>
      </c>
      <c r="B968" s="30"/>
      <c r="C968" s="16" t="str">
        <f t="shared" ca="1" si="30"/>
        <v/>
      </c>
      <c r="D968" s="8" t="str">
        <f t="shared" ca="1" si="31"/>
        <v/>
      </c>
      <c r="E968" s="9" t="str">
        <f ca="1">IFERROR(YEAR(Tableau11[Date])&amp;"/"&amp;TEXT(Tableau11[Date],"mmmm"),"")</f>
        <v/>
      </c>
      <c r="F968" s="35"/>
    </row>
    <row r="969" spans="1:6" x14ac:dyDescent="0.35">
      <c r="A969" s="7" t="str">
        <f>IFERROR(IF(Tableau11[[#This Row],[N° employer]]="","",A968+1),"")</f>
        <v/>
      </c>
      <c r="B969" s="30"/>
      <c r="C969" s="16" t="str">
        <f t="shared" ca="1" si="30"/>
        <v/>
      </c>
      <c r="D969" s="8" t="str">
        <f t="shared" ca="1" si="31"/>
        <v/>
      </c>
      <c r="E969" s="9" t="str">
        <f ca="1">IFERROR(YEAR(Tableau11[Date])&amp;"/"&amp;TEXT(Tableau11[Date],"mmmm"),"")</f>
        <v/>
      </c>
      <c r="F969" s="35"/>
    </row>
    <row r="970" spans="1:6" x14ac:dyDescent="0.35">
      <c r="A970" s="7" t="str">
        <f>IFERROR(IF(Tableau11[[#This Row],[N° employer]]="","",A969+1),"")</f>
        <v/>
      </c>
      <c r="B970" s="30"/>
      <c r="C970" s="16" t="str">
        <f t="shared" ca="1" si="30"/>
        <v/>
      </c>
      <c r="D970" s="8" t="str">
        <f t="shared" ca="1" si="31"/>
        <v/>
      </c>
      <c r="E970" s="9" t="str">
        <f ca="1">IFERROR(YEAR(Tableau11[Date])&amp;"/"&amp;TEXT(Tableau11[Date],"mmmm"),"")</f>
        <v/>
      </c>
      <c r="F970" s="35"/>
    </row>
    <row r="971" spans="1:6" x14ac:dyDescent="0.35">
      <c r="A971" s="7" t="str">
        <f>IFERROR(IF(Tableau11[[#This Row],[N° employer]]="","",A970+1),"")</f>
        <v/>
      </c>
      <c r="B971" s="30"/>
      <c r="C971" s="16" t="str">
        <f t="shared" ca="1" si="30"/>
        <v/>
      </c>
      <c r="D971" s="8" t="str">
        <f t="shared" ca="1" si="31"/>
        <v/>
      </c>
      <c r="E971" s="9" t="str">
        <f ca="1">IFERROR(YEAR(Tableau11[Date])&amp;"/"&amp;TEXT(Tableau11[Date],"mmmm"),"")</f>
        <v/>
      </c>
      <c r="F971" s="35"/>
    </row>
    <row r="972" spans="1:6" x14ac:dyDescent="0.35">
      <c r="A972" s="7" t="str">
        <f>IFERROR(IF(Tableau11[[#This Row],[N° employer]]="","",A971+1),"")</f>
        <v/>
      </c>
      <c r="B972" s="30"/>
      <c r="C972" s="16" t="str">
        <f t="shared" ca="1" si="30"/>
        <v/>
      </c>
      <c r="D972" s="8" t="str">
        <f t="shared" ca="1" si="31"/>
        <v/>
      </c>
      <c r="E972" s="9" t="str">
        <f ca="1">IFERROR(YEAR(Tableau11[Date])&amp;"/"&amp;TEXT(Tableau11[Date],"mmmm"),"")</f>
        <v/>
      </c>
      <c r="F972" s="35"/>
    </row>
    <row r="973" spans="1:6" x14ac:dyDescent="0.35">
      <c r="A973" s="7" t="str">
        <f>IFERROR(IF(Tableau11[[#This Row],[N° employer]]="","",A972+1),"")</f>
        <v/>
      </c>
      <c r="B973" s="30"/>
      <c r="C973" s="16" t="str">
        <f t="shared" ca="1" si="30"/>
        <v/>
      </c>
      <c r="D973" s="8" t="str">
        <f t="shared" ca="1" si="31"/>
        <v/>
      </c>
      <c r="E973" s="9" t="str">
        <f ca="1">IFERROR(YEAR(Tableau11[Date])&amp;"/"&amp;TEXT(Tableau11[Date],"mmmm"),"")</f>
        <v/>
      </c>
      <c r="F973" s="35"/>
    </row>
    <row r="974" spans="1:6" x14ac:dyDescent="0.35">
      <c r="A974" s="7" t="str">
        <f>IFERROR(IF(Tableau11[[#This Row],[N° employer]]="","",A973+1),"")</f>
        <v/>
      </c>
      <c r="B974" s="30"/>
      <c r="C974" s="16" t="str">
        <f t="shared" ca="1" si="30"/>
        <v/>
      </c>
      <c r="D974" s="8" t="str">
        <f t="shared" ca="1" si="31"/>
        <v/>
      </c>
      <c r="E974" s="9" t="str">
        <f ca="1">IFERROR(YEAR(Tableau11[Date])&amp;"/"&amp;TEXT(Tableau11[Date],"mmmm"),"")</f>
        <v/>
      </c>
      <c r="F974" s="35"/>
    </row>
    <row r="975" spans="1:6" x14ac:dyDescent="0.35">
      <c r="A975" s="7" t="str">
        <f>IFERROR(IF(Tableau11[[#This Row],[N° employer]]="","",A974+1),"")</f>
        <v/>
      </c>
      <c r="B975" s="30"/>
      <c r="C975" s="16" t="str">
        <f t="shared" ca="1" si="30"/>
        <v/>
      </c>
      <c r="D975" s="8" t="str">
        <f t="shared" ca="1" si="31"/>
        <v/>
      </c>
      <c r="E975" s="9" t="str">
        <f ca="1">IFERROR(YEAR(Tableau11[Date])&amp;"/"&amp;TEXT(Tableau11[Date],"mmmm"),"")</f>
        <v/>
      </c>
      <c r="F975" s="35"/>
    </row>
    <row r="976" spans="1:6" x14ac:dyDescent="0.35">
      <c r="A976" s="7" t="str">
        <f>IFERROR(IF(Tableau11[[#This Row],[N° employer]]="","",A975+1),"")</f>
        <v/>
      </c>
      <c r="B976" s="30"/>
      <c r="C976" s="16" t="str">
        <f t="shared" ca="1" si="30"/>
        <v/>
      </c>
      <c r="D976" s="8" t="str">
        <f t="shared" ca="1" si="31"/>
        <v/>
      </c>
      <c r="E976" s="9" t="str">
        <f ca="1">IFERROR(YEAR(Tableau11[Date])&amp;"/"&amp;TEXT(Tableau11[Date],"mmmm"),"")</f>
        <v/>
      </c>
      <c r="F976" s="35"/>
    </row>
    <row r="977" spans="1:6" x14ac:dyDescent="0.35">
      <c r="A977" s="7" t="str">
        <f>IFERROR(IF(Tableau11[[#This Row],[N° employer]]="","",A976+1),"")</f>
        <v/>
      </c>
      <c r="B977" s="30"/>
      <c r="C977" s="16" t="str">
        <f t="shared" ca="1" si="30"/>
        <v/>
      </c>
      <c r="D977" s="8" t="str">
        <f t="shared" ca="1" si="31"/>
        <v/>
      </c>
      <c r="E977" s="9" t="str">
        <f ca="1">IFERROR(YEAR(Tableau11[Date])&amp;"/"&amp;TEXT(Tableau11[Date],"mmmm"),"")</f>
        <v/>
      </c>
      <c r="F977" s="35"/>
    </row>
    <row r="978" spans="1:6" x14ac:dyDescent="0.35">
      <c r="A978" s="7" t="str">
        <f>IFERROR(IF(Tableau11[[#This Row],[N° employer]]="","",A977+1),"")</f>
        <v/>
      </c>
      <c r="B978" s="30"/>
      <c r="C978" s="16" t="str">
        <f t="shared" ca="1" si="30"/>
        <v/>
      </c>
      <c r="D978" s="8" t="str">
        <f t="shared" ca="1" si="31"/>
        <v/>
      </c>
      <c r="E978" s="9" t="str">
        <f ca="1">IFERROR(YEAR(Tableau11[Date])&amp;"/"&amp;TEXT(Tableau11[Date],"mmmm"),"")</f>
        <v/>
      </c>
      <c r="F978" s="35"/>
    </row>
    <row r="979" spans="1:6" x14ac:dyDescent="0.35">
      <c r="A979" s="7" t="str">
        <f>IFERROR(IF(Tableau11[[#This Row],[N° employer]]="","",A978+1),"")</f>
        <v/>
      </c>
      <c r="B979" s="30"/>
      <c r="C979" s="16" t="str">
        <f t="shared" ca="1" si="30"/>
        <v/>
      </c>
      <c r="D979" s="8" t="str">
        <f t="shared" ca="1" si="31"/>
        <v/>
      </c>
      <c r="E979" s="9" t="str">
        <f ca="1">IFERROR(YEAR(Tableau11[Date])&amp;"/"&amp;TEXT(Tableau11[Date],"mmmm"),"")</f>
        <v/>
      </c>
      <c r="F979" s="35"/>
    </row>
    <row r="980" spans="1:6" x14ac:dyDescent="0.35">
      <c r="A980" s="7" t="str">
        <f>IFERROR(IF(Tableau11[[#This Row],[N° employer]]="","",A979+1),"")</f>
        <v/>
      </c>
      <c r="B980" s="30"/>
      <c r="C980" s="16" t="str">
        <f t="shared" ca="1" si="30"/>
        <v/>
      </c>
      <c r="D980" s="8" t="str">
        <f t="shared" ca="1" si="31"/>
        <v/>
      </c>
      <c r="E980" s="9" t="str">
        <f ca="1">IFERROR(YEAR(Tableau11[Date])&amp;"/"&amp;TEXT(Tableau11[Date],"mmmm"),"")</f>
        <v/>
      </c>
      <c r="F980" s="35"/>
    </row>
    <row r="981" spans="1:6" x14ac:dyDescent="0.35">
      <c r="A981" s="7" t="str">
        <f>IFERROR(IF(Tableau11[[#This Row],[N° employer]]="","",A980+1),"")</f>
        <v/>
      </c>
      <c r="B981" s="30"/>
      <c r="C981" s="16" t="str">
        <f t="shared" ca="1" si="30"/>
        <v/>
      </c>
      <c r="D981" s="8" t="str">
        <f t="shared" ca="1" si="31"/>
        <v/>
      </c>
      <c r="E981" s="9" t="str">
        <f ca="1">IFERROR(YEAR(Tableau11[Date])&amp;"/"&amp;TEXT(Tableau11[Date],"mmmm"),"")</f>
        <v/>
      </c>
      <c r="F981" s="35"/>
    </row>
    <row r="982" spans="1:6" x14ac:dyDescent="0.35">
      <c r="A982" s="7" t="str">
        <f>IFERROR(IF(Tableau11[[#This Row],[N° employer]]="","",A981+1),"")</f>
        <v/>
      </c>
      <c r="B982" s="30"/>
      <c r="C982" s="16" t="str">
        <f t="shared" ca="1" si="30"/>
        <v/>
      </c>
      <c r="D982" s="8" t="str">
        <f t="shared" ca="1" si="31"/>
        <v/>
      </c>
      <c r="E982" s="9" t="str">
        <f ca="1">IFERROR(YEAR(Tableau11[Date])&amp;"/"&amp;TEXT(Tableau11[Date],"mmmm"),"")</f>
        <v/>
      </c>
      <c r="F982" s="35"/>
    </row>
    <row r="983" spans="1:6" x14ac:dyDescent="0.35">
      <c r="A983" s="7" t="str">
        <f>IFERROR(IF(Tableau11[[#This Row],[N° employer]]="","",A982+1),"")</f>
        <v/>
      </c>
      <c r="B983" s="30"/>
      <c r="C983" s="16" t="str">
        <f t="shared" ca="1" si="30"/>
        <v/>
      </c>
      <c r="D983" s="8" t="str">
        <f t="shared" ca="1" si="31"/>
        <v/>
      </c>
      <c r="E983" s="9" t="str">
        <f ca="1">IFERROR(YEAR(Tableau11[Date])&amp;"/"&amp;TEXT(Tableau11[Date],"mmmm"),"")</f>
        <v/>
      </c>
      <c r="F983" s="35"/>
    </row>
    <row r="984" spans="1:6" x14ac:dyDescent="0.35">
      <c r="A984" s="7" t="str">
        <f>IFERROR(IF(Tableau11[[#This Row],[N° employer]]="","",A983+1),"")</f>
        <v/>
      </c>
      <c r="B984" s="30"/>
      <c r="C984" s="16" t="str">
        <f t="shared" ca="1" si="30"/>
        <v/>
      </c>
      <c r="D984" s="8" t="str">
        <f t="shared" ca="1" si="31"/>
        <v/>
      </c>
      <c r="E984" s="9" t="str">
        <f ca="1">IFERROR(YEAR(Tableau11[Date])&amp;"/"&amp;TEXT(Tableau11[Date],"mmmm"),"")</f>
        <v/>
      </c>
      <c r="F984" s="35"/>
    </row>
    <row r="985" spans="1:6" x14ac:dyDescent="0.35">
      <c r="A985" s="7" t="str">
        <f>IFERROR(IF(Tableau11[[#This Row],[N° employer]]="","",A984+1),"")</f>
        <v/>
      </c>
      <c r="B985" s="30"/>
      <c r="C985" s="16" t="str">
        <f t="shared" ca="1" si="30"/>
        <v/>
      </c>
      <c r="D985" s="8" t="str">
        <f t="shared" ca="1" si="31"/>
        <v/>
      </c>
      <c r="E985" s="9" t="str">
        <f ca="1">IFERROR(YEAR(Tableau11[Date])&amp;"/"&amp;TEXT(Tableau11[Date],"mmmm"),"")</f>
        <v/>
      </c>
      <c r="F985" s="35"/>
    </row>
    <row r="986" spans="1:6" x14ac:dyDescent="0.35">
      <c r="A986" s="7" t="str">
        <f>IFERROR(IF(Tableau11[[#This Row],[N° employer]]="","",A985+1),"")</f>
        <v/>
      </c>
      <c r="B986" s="30"/>
      <c r="C986" s="16" t="str">
        <f t="shared" ca="1" si="30"/>
        <v/>
      </c>
      <c r="D986" s="8" t="str">
        <f t="shared" ca="1" si="31"/>
        <v/>
      </c>
      <c r="E986" s="9" t="str">
        <f ca="1">IFERROR(YEAR(Tableau11[Date])&amp;"/"&amp;TEXT(Tableau11[Date],"mmmm"),"")</f>
        <v/>
      </c>
      <c r="F986" s="35"/>
    </row>
    <row r="987" spans="1:6" x14ac:dyDescent="0.35">
      <c r="A987" s="7" t="str">
        <f>IFERROR(IF(Tableau11[[#This Row],[N° employer]]="","",A986+1),"")</f>
        <v/>
      </c>
      <c r="B987" s="30"/>
      <c r="C987" s="16" t="str">
        <f t="shared" ca="1" si="30"/>
        <v/>
      </c>
      <c r="D987" s="8" t="str">
        <f t="shared" ca="1" si="31"/>
        <v/>
      </c>
      <c r="E987" s="9" t="str">
        <f ca="1">IFERROR(YEAR(Tableau11[Date])&amp;"/"&amp;TEXT(Tableau11[Date],"mmmm"),"")</f>
        <v/>
      </c>
      <c r="F987" s="35"/>
    </row>
    <row r="988" spans="1:6" x14ac:dyDescent="0.35">
      <c r="A988" s="7" t="str">
        <f>IFERROR(IF(Tableau11[[#This Row],[N° employer]]="","",A987+1),"")</f>
        <v/>
      </c>
      <c r="B988" s="30"/>
      <c r="C988" s="16" t="str">
        <f t="shared" ca="1" si="30"/>
        <v/>
      </c>
      <c r="D988" s="8" t="str">
        <f t="shared" ca="1" si="31"/>
        <v/>
      </c>
      <c r="E988" s="9" t="str">
        <f ca="1">IFERROR(YEAR(Tableau11[Date])&amp;"/"&amp;TEXT(Tableau11[Date],"mmmm"),"")</f>
        <v/>
      </c>
      <c r="F988" s="35"/>
    </row>
    <row r="989" spans="1:6" x14ac:dyDescent="0.35">
      <c r="A989" s="7" t="str">
        <f>IFERROR(IF(Tableau11[[#This Row],[N° employer]]="","",A988+1),"")</f>
        <v/>
      </c>
      <c r="B989" s="30"/>
      <c r="C989" s="16" t="str">
        <f t="shared" ca="1" si="30"/>
        <v/>
      </c>
      <c r="D989" s="8" t="str">
        <f t="shared" ca="1" si="31"/>
        <v/>
      </c>
      <c r="E989" s="9" t="str">
        <f ca="1">IFERROR(YEAR(Tableau11[Date])&amp;"/"&amp;TEXT(Tableau11[Date],"mmmm"),"")</f>
        <v/>
      </c>
      <c r="F989" s="35"/>
    </row>
    <row r="990" spans="1:6" x14ac:dyDescent="0.35">
      <c r="A990" s="7" t="str">
        <f>IFERROR(IF(Tableau11[[#This Row],[N° employer]]="","",A989+1),"")</f>
        <v/>
      </c>
      <c r="B990" s="30"/>
      <c r="C990" s="16" t="str">
        <f t="shared" ca="1" si="30"/>
        <v/>
      </c>
      <c r="D990" s="8" t="str">
        <f t="shared" ca="1" si="31"/>
        <v/>
      </c>
      <c r="E990" s="9" t="str">
        <f ca="1">IFERROR(YEAR(Tableau11[Date])&amp;"/"&amp;TEXT(Tableau11[Date],"mmmm"),"")</f>
        <v/>
      </c>
      <c r="F990" s="35"/>
    </row>
    <row r="991" spans="1:6" x14ac:dyDescent="0.35">
      <c r="A991" s="7" t="str">
        <f>IFERROR(IF(Tableau11[[#This Row],[N° employer]]="","",A990+1),"")</f>
        <v/>
      </c>
      <c r="B991" s="30"/>
      <c r="C991" s="16" t="str">
        <f t="shared" ca="1" si="30"/>
        <v/>
      </c>
      <c r="D991" s="8" t="str">
        <f t="shared" ca="1" si="31"/>
        <v/>
      </c>
      <c r="E991" s="9" t="str">
        <f ca="1">IFERROR(YEAR(Tableau11[Date])&amp;"/"&amp;TEXT(Tableau11[Date],"mmmm"),"")</f>
        <v/>
      </c>
      <c r="F991" s="35"/>
    </row>
    <row r="992" spans="1:6" x14ac:dyDescent="0.35">
      <c r="A992" s="7" t="str">
        <f>IFERROR(IF(Tableau11[[#This Row],[N° employer]]="","",A991+1),"")</f>
        <v/>
      </c>
      <c r="B992" s="30"/>
      <c r="C992" s="16" t="str">
        <f t="shared" ca="1" si="30"/>
        <v/>
      </c>
      <c r="D992" s="8" t="str">
        <f t="shared" ca="1" si="31"/>
        <v/>
      </c>
      <c r="E992" s="9" t="str">
        <f ca="1">IFERROR(YEAR(Tableau11[Date])&amp;"/"&amp;TEXT(Tableau11[Date],"mmmm"),"")</f>
        <v/>
      </c>
      <c r="F992" s="35"/>
    </row>
    <row r="993" spans="1:6" x14ac:dyDescent="0.35">
      <c r="A993" s="7" t="str">
        <f>IFERROR(IF(Tableau11[[#This Row],[N° employer]]="","",A992+1),"")</f>
        <v/>
      </c>
      <c r="B993" s="30"/>
      <c r="C993" s="16" t="str">
        <f t="shared" ca="1" si="30"/>
        <v/>
      </c>
      <c r="D993" s="8" t="str">
        <f t="shared" ca="1" si="31"/>
        <v/>
      </c>
      <c r="E993" s="9" t="str">
        <f ca="1">IFERROR(YEAR(Tableau11[Date])&amp;"/"&amp;TEXT(Tableau11[Date],"mmmm"),"")</f>
        <v/>
      </c>
      <c r="F993" s="35"/>
    </row>
    <row r="994" spans="1:6" x14ac:dyDescent="0.35">
      <c r="A994" s="7" t="str">
        <f>IFERROR(IF(Tableau11[[#This Row],[N° employer]]="","",A993+1),"")</f>
        <v/>
      </c>
      <c r="B994" s="30"/>
      <c r="C994" s="16" t="str">
        <f t="shared" ca="1" si="30"/>
        <v/>
      </c>
      <c r="D994" s="8" t="str">
        <f t="shared" ca="1" si="31"/>
        <v/>
      </c>
      <c r="E994" s="9" t="str">
        <f ca="1">IFERROR(YEAR(Tableau11[Date])&amp;"/"&amp;TEXT(Tableau11[Date],"mmmm"),"")</f>
        <v/>
      </c>
      <c r="F994" s="35"/>
    </row>
    <row r="995" spans="1:6" x14ac:dyDescent="0.35">
      <c r="A995" s="7" t="str">
        <f>IFERROR(IF(Tableau11[[#This Row],[N° employer]]="","",A994+1),"")</f>
        <v/>
      </c>
      <c r="B995" s="30"/>
      <c r="C995" s="16" t="str">
        <f t="shared" ca="1" si="30"/>
        <v/>
      </c>
      <c r="D995" s="8" t="str">
        <f t="shared" ca="1" si="31"/>
        <v/>
      </c>
      <c r="E995" s="9" t="str">
        <f ca="1">IFERROR(YEAR(Tableau11[Date])&amp;"/"&amp;TEXT(Tableau11[Date],"mmmm"),"")</f>
        <v/>
      </c>
      <c r="F995" s="35"/>
    </row>
    <row r="996" spans="1:6" x14ac:dyDescent="0.35">
      <c r="A996" s="7" t="str">
        <f>IFERROR(IF(Tableau11[[#This Row],[N° employer]]="","",A995+1),"")</f>
        <v/>
      </c>
      <c r="B996" s="30"/>
      <c r="C996" s="16" t="str">
        <f t="shared" ca="1" si="30"/>
        <v/>
      </c>
      <c r="D996" s="8" t="str">
        <f t="shared" ca="1" si="31"/>
        <v/>
      </c>
      <c r="E996" s="9" t="str">
        <f ca="1">IFERROR(YEAR(Tableau11[Date])&amp;"/"&amp;TEXT(Tableau11[Date],"mmmm"),"")</f>
        <v/>
      </c>
      <c r="F996" s="35"/>
    </row>
    <row r="997" spans="1:6" x14ac:dyDescent="0.35">
      <c r="A997" s="7" t="str">
        <f>IFERROR(IF(Tableau11[[#This Row],[N° employer]]="","",A996+1),"")</f>
        <v/>
      </c>
      <c r="B997" s="30"/>
      <c r="C997" s="16" t="str">
        <f t="shared" ca="1" si="30"/>
        <v/>
      </c>
      <c r="D997" s="8" t="str">
        <f t="shared" ca="1" si="31"/>
        <v/>
      </c>
      <c r="E997" s="9" t="str">
        <f ca="1">IFERROR(YEAR(Tableau11[Date])&amp;"/"&amp;TEXT(Tableau11[Date],"mmmm"),"")</f>
        <v/>
      </c>
      <c r="F997" s="35"/>
    </row>
    <row r="998" spans="1:6" x14ac:dyDescent="0.35">
      <c r="A998" s="7" t="str">
        <f>IFERROR(IF(Tableau11[[#This Row],[N° employer]]="","",A997+1),"")</f>
        <v/>
      </c>
      <c r="B998" s="30"/>
      <c r="C998" s="16" t="str">
        <f t="shared" ca="1" si="30"/>
        <v/>
      </c>
      <c r="D998" s="8" t="str">
        <f t="shared" ca="1" si="31"/>
        <v/>
      </c>
      <c r="E998" s="9" t="str">
        <f ca="1">IFERROR(YEAR(Tableau11[Date])&amp;"/"&amp;TEXT(Tableau11[Date],"mmmm"),"")</f>
        <v/>
      </c>
      <c r="F998" s="35"/>
    </row>
    <row r="999" spans="1:6" x14ac:dyDescent="0.35">
      <c r="A999" s="7" t="str">
        <f>IFERROR(IF(Tableau11[[#This Row],[N° employer]]="","",A998+1),"")</f>
        <v/>
      </c>
      <c r="B999" s="30"/>
      <c r="C999" s="16" t="str">
        <f t="shared" ca="1" si="30"/>
        <v/>
      </c>
      <c r="D999" s="8" t="str">
        <f t="shared" ca="1" si="31"/>
        <v/>
      </c>
      <c r="E999" s="9" t="str">
        <f ca="1">IFERROR(YEAR(Tableau11[Date])&amp;"/"&amp;TEXT(Tableau11[Date],"mmmm"),"")</f>
        <v/>
      </c>
      <c r="F999" s="35"/>
    </row>
    <row r="1000" spans="1:6" x14ac:dyDescent="0.35">
      <c r="A1000" s="7" t="str">
        <f>IFERROR(IF(Tableau11[[#This Row],[N° employer]]="","",A999+1),"")</f>
        <v/>
      </c>
      <c r="B1000" s="30"/>
      <c r="C1000" s="16" t="str">
        <f t="shared" ca="1" si="30"/>
        <v/>
      </c>
      <c r="D1000" s="8" t="str">
        <f t="shared" ca="1" si="31"/>
        <v/>
      </c>
      <c r="E1000" s="9" t="str">
        <f ca="1">IFERROR(YEAR(Tableau11[Date])&amp;"/"&amp;TEXT(Tableau11[Date],"mmmm"),"")</f>
        <v/>
      </c>
      <c r="F1000" s="35"/>
    </row>
  </sheetData>
  <sheetProtection algorithmName="SHA-512" hashValue="Fu/CL58wHpI+wroozmBqv9p099ay5DOFKZ5llnGFdRNudu5OePZVSsSp0FYJ7VSCD+tWcxW99i3TYfhGXsuYjA==" saltValue="wfq9jzuN7ZhCVuxKzEkztg==" spinCount="100000" sheet="1" objects="1" scenarios="1"/>
  <dataValidations count="2">
    <dataValidation type="list" allowBlank="1" showInputMessage="1" showErrorMessage="1" sqref="B2:B1000" xr:uid="{00000000-0002-0000-0200-000000000000}">
      <formula1>config_Colonne_N_</formula1>
    </dataValidation>
    <dataValidation type="whole" allowBlank="1" showInputMessage="1" showErrorMessage="1" sqref="F2:F1000" xr:uid="{00000000-0002-0000-0200-000001000000}">
      <formula1>0</formula1>
      <formula2>1000000</formula2>
    </dataValidation>
  </dataValidations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2">
    <tabColor rgb="FFFFFF00"/>
  </sheetPr>
  <dimension ref="A1:AO366"/>
  <sheetViews>
    <sheetView showGridLines="0" showRowColHeaders="0" topLeftCell="A353" workbookViewId="0">
      <selection activeCell="B172" sqref="B172"/>
    </sheetView>
  </sheetViews>
  <sheetFormatPr baseColWidth="10" defaultColWidth="10.90625" defaultRowHeight="14.5" x14ac:dyDescent="0.35"/>
  <cols>
    <col min="1" max="1" width="13.81640625" style="27" customWidth="1"/>
    <col min="2" max="2" width="76" style="27" customWidth="1"/>
    <col min="3" max="3" width="10.90625" style="27"/>
    <col min="4" max="4" width="10.453125" style="27" hidden="1" customWidth="1"/>
    <col min="5" max="5" width="16.6328125" style="27" hidden="1" customWidth="1"/>
    <col min="6" max="6" width="10.453125" style="27" bestFit="1" customWidth="1"/>
    <col min="7" max="16384" width="10.90625" style="27"/>
  </cols>
  <sheetData>
    <row r="1" spans="1:41" ht="14.15" customHeight="1" x14ac:dyDescent="0.35">
      <c r="A1" s="16" t="s">
        <v>33</v>
      </c>
      <c r="B1" s="16" t="s">
        <v>34</v>
      </c>
      <c r="D1" s="32">
        <v>43101</v>
      </c>
      <c r="E1" s="33">
        <v>2018</v>
      </c>
      <c r="F1" s="14">
        <f ca="1">TODAY()</f>
        <v>43286</v>
      </c>
      <c r="Q1" s="27">
        <v>2018</v>
      </c>
    </row>
    <row r="2" spans="1:41" x14ac:dyDescent="0.35">
      <c r="A2" s="24">
        <v>43101</v>
      </c>
      <c r="B2" s="34"/>
    </row>
    <row r="3" spans="1:41" x14ac:dyDescent="0.35">
      <c r="A3" s="23">
        <f t="shared" ref="A3:A65" si="0">A2+1</f>
        <v>43102</v>
      </c>
      <c r="B3" s="34"/>
      <c r="D3" s="27" t="s">
        <v>2</v>
      </c>
      <c r="E3" s="27" t="s">
        <v>36</v>
      </c>
    </row>
    <row r="4" spans="1:41" x14ac:dyDescent="0.35">
      <c r="A4" s="24">
        <f>A3+1</f>
        <v>43103</v>
      </c>
      <c r="B4" s="34"/>
      <c r="C4" s="16"/>
      <c r="D4" s="22">
        <f>DATE($Q$1,1,1)</f>
        <v>43101</v>
      </c>
      <c r="E4" s="27" t="s">
        <v>37</v>
      </c>
    </row>
    <row r="5" spans="1:41" x14ac:dyDescent="0.35">
      <c r="A5" s="24">
        <f t="shared" si="0"/>
        <v>43104</v>
      </c>
      <c r="B5" s="34"/>
      <c r="C5" s="16"/>
      <c r="D5" s="49">
        <f>DATE($Q$1,2,14)</f>
        <v>43145</v>
      </c>
      <c r="E5" s="27" t="s">
        <v>61</v>
      </c>
    </row>
    <row r="6" spans="1:41" x14ac:dyDescent="0.35">
      <c r="A6" s="24">
        <f t="shared" si="0"/>
        <v>43105</v>
      </c>
      <c r="B6" s="34"/>
      <c r="D6" s="22">
        <f>FLOOR(DAY(MINUTE($Q$1/38)/2+56)&amp;"/5/"&amp;$Q$1,7)-34</f>
        <v>43191</v>
      </c>
      <c r="E6" s="27" t="s">
        <v>38</v>
      </c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</row>
    <row r="7" spans="1:41" x14ac:dyDescent="0.35">
      <c r="A7" s="24">
        <f t="shared" si="0"/>
        <v>43106</v>
      </c>
      <c r="B7" s="34"/>
      <c r="D7" s="22">
        <f>D6 + 1</f>
        <v>43192</v>
      </c>
      <c r="E7" s="27" t="s">
        <v>39</v>
      </c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</row>
    <row r="8" spans="1:41" x14ac:dyDescent="0.35">
      <c r="A8" s="24">
        <f t="shared" si="0"/>
        <v>43107</v>
      </c>
      <c r="B8" s="34"/>
      <c r="D8" s="22">
        <f>DATE($Q$1,5,1)</f>
        <v>43221</v>
      </c>
      <c r="E8" s="27" t="s">
        <v>40</v>
      </c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</row>
    <row r="9" spans="1:41" x14ac:dyDescent="0.35">
      <c r="A9" s="24">
        <f t="shared" si="0"/>
        <v>43108</v>
      </c>
      <c r="B9" s="34"/>
      <c r="D9" s="22">
        <f>DATE($Q$1,5,8)</f>
        <v>43228</v>
      </c>
      <c r="E9" s="27" t="s">
        <v>41</v>
      </c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</row>
    <row r="10" spans="1:41" x14ac:dyDescent="0.35">
      <c r="A10" s="24">
        <f t="shared" si="0"/>
        <v>43109</v>
      </c>
      <c r="B10" s="34"/>
      <c r="D10" s="22">
        <f>D6+39</f>
        <v>43230</v>
      </c>
      <c r="E10" s="27" t="s">
        <v>42</v>
      </c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</row>
    <row r="11" spans="1:41" x14ac:dyDescent="0.35">
      <c r="A11" s="24">
        <f t="shared" si="0"/>
        <v>43110</v>
      </c>
      <c r="B11" s="34"/>
      <c r="D11" s="22">
        <f>D8+19</f>
        <v>43240</v>
      </c>
      <c r="E11" s="27" t="s">
        <v>43</v>
      </c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</row>
    <row r="12" spans="1:41" x14ac:dyDescent="0.35">
      <c r="A12" s="24">
        <f t="shared" si="0"/>
        <v>43111</v>
      </c>
      <c r="B12" s="34"/>
      <c r="D12" s="22">
        <f>D6+49</f>
        <v>43240</v>
      </c>
      <c r="E12" s="27" t="s">
        <v>44</v>
      </c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</row>
    <row r="13" spans="1:41" x14ac:dyDescent="0.35">
      <c r="A13" s="24">
        <f t="shared" si="0"/>
        <v>43112</v>
      </c>
      <c r="B13" s="34"/>
      <c r="D13" s="22">
        <f>D6+50</f>
        <v>43241</v>
      </c>
      <c r="E13" s="27" t="s">
        <v>45</v>
      </c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</row>
    <row r="14" spans="1:41" x14ac:dyDescent="0.35">
      <c r="A14" s="24">
        <f t="shared" si="0"/>
        <v>43113</v>
      </c>
      <c r="B14" s="34"/>
      <c r="C14" s="16"/>
      <c r="D14" s="22">
        <f>D12+26</f>
        <v>43266</v>
      </c>
      <c r="E14" s="27" t="s">
        <v>46</v>
      </c>
      <c r="F14" s="16"/>
      <c r="G14" s="16"/>
      <c r="H14" s="16"/>
      <c r="I14" s="16"/>
      <c r="J14" s="16"/>
    </row>
    <row r="15" spans="1:41" x14ac:dyDescent="0.35">
      <c r="A15" s="24">
        <f t="shared" si="0"/>
        <v>43114</v>
      </c>
      <c r="B15" s="34"/>
      <c r="C15" s="16"/>
      <c r="D15" s="22">
        <f>DATE($Q$1,7,14)</f>
        <v>43295</v>
      </c>
      <c r="E15" s="16" t="s">
        <v>47</v>
      </c>
      <c r="F15" s="16"/>
      <c r="G15" s="16"/>
      <c r="H15" s="16"/>
      <c r="I15" s="16"/>
      <c r="J15" s="16"/>
    </row>
    <row r="16" spans="1:41" x14ac:dyDescent="0.35">
      <c r="A16" s="24">
        <f t="shared" si="0"/>
        <v>43115</v>
      </c>
      <c r="B16" s="34"/>
      <c r="C16" s="16"/>
      <c r="D16" s="22">
        <f>DATE($Q$1,8,15)</f>
        <v>43327</v>
      </c>
      <c r="E16" s="16" t="s">
        <v>48</v>
      </c>
      <c r="F16" s="16"/>
      <c r="G16" s="16"/>
      <c r="H16" s="16"/>
      <c r="I16" s="16"/>
      <c r="J16" s="16"/>
    </row>
    <row r="17" spans="1:10" x14ac:dyDescent="0.35">
      <c r="A17" s="24">
        <f t="shared" si="0"/>
        <v>43116</v>
      </c>
      <c r="B17" s="34"/>
      <c r="C17" s="16"/>
      <c r="D17" s="22">
        <f>DATE($Q$1,8,16)</f>
        <v>43328</v>
      </c>
      <c r="E17" s="16" t="s">
        <v>49</v>
      </c>
      <c r="F17" s="16"/>
      <c r="G17" s="16"/>
      <c r="H17" s="16"/>
      <c r="I17" s="16"/>
      <c r="J17" s="16"/>
    </row>
    <row r="18" spans="1:10" x14ac:dyDescent="0.35">
      <c r="A18" s="24">
        <f t="shared" si="0"/>
        <v>43117</v>
      </c>
      <c r="B18" s="34"/>
      <c r="C18" s="16"/>
      <c r="D18" s="22">
        <f>DATE($Q$1,11,1)</f>
        <v>43405</v>
      </c>
      <c r="E18" s="16" t="s">
        <v>50</v>
      </c>
      <c r="F18" s="16"/>
      <c r="G18" s="16"/>
      <c r="H18" s="16"/>
      <c r="I18" s="16"/>
      <c r="J18" s="16"/>
    </row>
    <row r="19" spans="1:10" x14ac:dyDescent="0.35">
      <c r="A19" s="24">
        <f t="shared" si="0"/>
        <v>43118</v>
      </c>
      <c r="B19" s="34"/>
      <c r="C19" s="16"/>
      <c r="D19" s="22">
        <f>DATE($Q$1,11,11)</f>
        <v>43415</v>
      </c>
      <c r="E19" s="16" t="s">
        <v>51</v>
      </c>
      <c r="F19" s="16"/>
      <c r="G19" s="16"/>
      <c r="H19" s="16"/>
      <c r="I19" s="16"/>
      <c r="J19" s="16"/>
    </row>
    <row r="20" spans="1:10" x14ac:dyDescent="0.35">
      <c r="A20" s="24">
        <f t="shared" si="0"/>
        <v>43119</v>
      </c>
      <c r="B20" s="34"/>
      <c r="C20" s="16"/>
      <c r="D20" s="22">
        <f>DATE($Q$1,12,25)</f>
        <v>43459</v>
      </c>
      <c r="E20" s="16" t="s">
        <v>52</v>
      </c>
      <c r="F20" s="16"/>
      <c r="G20" s="16"/>
      <c r="H20" s="16"/>
      <c r="I20" s="16"/>
      <c r="J20" s="16"/>
    </row>
    <row r="21" spans="1:10" x14ac:dyDescent="0.35">
      <c r="A21" s="24">
        <f t="shared" si="0"/>
        <v>43120</v>
      </c>
      <c r="B21" s="34"/>
      <c r="C21" s="16"/>
      <c r="D21" s="16"/>
      <c r="E21" s="16"/>
      <c r="F21" s="16"/>
      <c r="G21" s="16"/>
      <c r="H21" s="16"/>
      <c r="I21" s="16"/>
      <c r="J21" s="16"/>
    </row>
    <row r="22" spans="1:10" x14ac:dyDescent="0.35">
      <c r="A22" s="24">
        <f t="shared" si="0"/>
        <v>43121</v>
      </c>
      <c r="B22" s="34"/>
      <c r="C22" s="16"/>
      <c r="D22" s="16"/>
      <c r="E22" s="16"/>
      <c r="F22" s="16"/>
      <c r="G22" s="16"/>
      <c r="H22" s="16"/>
      <c r="I22" s="16"/>
      <c r="J22" s="16"/>
    </row>
    <row r="23" spans="1:10" x14ac:dyDescent="0.35">
      <c r="A23" s="24">
        <f t="shared" si="0"/>
        <v>43122</v>
      </c>
      <c r="B23" s="34"/>
      <c r="C23" s="16"/>
      <c r="D23" s="16"/>
      <c r="E23" s="16"/>
      <c r="F23" s="16"/>
      <c r="G23" s="16"/>
      <c r="H23" s="16"/>
      <c r="I23" s="16"/>
      <c r="J23" s="16"/>
    </row>
    <row r="24" spans="1:10" x14ac:dyDescent="0.35">
      <c r="A24" s="24">
        <f t="shared" si="0"/>
        <v>43123</v>
      </c>
      <c r="B24" s="34"/>
      <c r="C24" s="16"/>
      <c r="D24" s="16"/>
      <c r="E24" s="16"/>
      <c r="F24" s="16"/>
      <c r="G24" s="16"/>
      <c r="H24" s="16"/>
      <c r="I24" s="16"/>
      <c r="J24" s="16"/>
    </row>
    <row r="25" spans="1:10" x14ac:dyDescent="0.35">
      <c r="A25" s="24">
        <f t="shared" si="0"/>
        <v>43124</v>
      </c>
      <c r="B25" s="34"/>
      <c r="C25" s="16"/>
      <c r="D25" s="16"/>
      <c r="E25" s="16"/>
      <c r="F25" s="16"/>
      <c r="G25" s="16"/>
      <c r="H25" s="16"/>
      <c r="I25" s="16"/>
      <c r="J25" s="16"/>
    </row>
    <row r="26" spans="1:10" x14ac:dyDescent="0.35">
      <c r="A26" s="24">
        <f t="shared" si="0"/>
        <v>43125</v>
      </c>
      <c r="B26" s="34"/>
      <c r="C26" s="16"/>
      <c r="D26" s="16"/>
      <c r="E26" s="16"/>
      <c r="F26" s="16"/>
      <c r="G26" s="16"/>
      <c r="H26" s="16"/>
      <c r="I26" s="16"/>
      <c r="J26" s="16"/>
    </row>
    <row r="27" spans="1:10" x14ac:dyDescent="0.35">
      <c r="A27" s="24">
        <f t="shared" si="0"/>
        <v>43126</v>
      </c>
      <c r="B27" s="34"/>
      <c r="C27" s="16"/>
      <c r="D27" s="16"/>
      <c r="E27" s="16"/>
      <c r="F27" s="16"/>
      <c r="G27" s="16"/>
      <c r="H27" s="16"/>
      <c r="I27" s="16"/>
      <c r="J27" s="16"/>
    </row>
    <row r="28" spans="1:10" x14ac:dyDescent="0.35">
      <c r="A28" s="24">
        <f t="shared" si="0"/>
        <v>43127</v>
      </c>
      <c r="B28" s="34"/>
      <c r="C28" s="16"/>
      <c r="D28" s="16"/>
      <c r="E28" s="16"/>
      <c r="F28" s="16"/>
      <c r="G28" s="16"/>
      <c r="H28" s="16"/>
      <c r="I28" s="16"/>
      <c r="J28" s="16"/>
    </row>
    <row r="29" spans="1:10" x14ac:dyDescent="0.35">
      <c r="A29" s="24">
        <f t="shared" si="0"/>
        <v>43128</v>
      </c>
      <c r="B29" s="34"/>
      <c r="C29" s="16"/>
      <c r="D29" s="16"/>
      <c r="E29" s="16"/>
      <c r="F29" s="16"/>
      <c r="G29" s="16"/>
      <c r="H29" s="16"/>
      <c r="I29" s="16"/>
      <c r="J29" s="16"/>
    </row>
    <row r="30" spans="1:10" x14ac:dyDescent="0.35">
      <c r="A30" s="24">
        <f t="shared" si="0"/>
        <v>43129</v>
      </c>
      <c r="B30" s="34"/>
      <c r="C30" s="16"/>
      <c r="D30" s="16"/>
      <c r="E30" s="16"/>
      <c r="F30" s="16"/>
      <c r="G30" s="16"/>
      <c r="H30" s="16"/>
      <c r="I30" s="16"/>
      <c r="J30" s="16"/>
    </row>
    <row r="31" spans="1:10" x14ac:dyDescent="0.35">
      <c r="A31" s="24">
        <f t="shared" si="0"/>
        <v>43130</v>
      </c>
      <c r="B31" s="34"/>
      <c r="C31" s="16"/>
      <c r="D31" s="16"/>
      <c r="E31" s="16"/>
      <c r="F31" s="16"/>
      <c r="G31" s="16"/>
      <c r="H31" s="16"/>
      <c r="I31" s="16"/>
      <c r="J31" s="16"/>
    </row>
    <row r="32" spans="1:10" x14ac:dyDescent="0.35">
      <c r="A32" s="24">
        <f t="shared" si="0"/>
        <v>43131</v>
      </c>
      <c r="B32" s="34"/>
      <c r="C32" s="16"/>
      <c r="D32" s="16"/>
      <c r="E32" s="16"/>
      <c r="F32" s="16"/>
      <c r="G32" s="16"/>
      <c r="H32" s="16"/>
      <c r="I32" s="16"/>
      <c r="J32" s="16"/>
    </row>
    <row r="33" spans="1:10" x14ac:dyDescent="0.35">
      <c r="A33" s="24">
        <f t="shared" si="0"/>
        <v>43132</v>
      </c>
      <c r="B33" s="34"/>
      <c r="C33" s="16"/>
      <c r="D33" s="16"/>
      <c r="E33" s="16"/>
      <c r="F33" s="16"/>
      <c r="G33" s="16"/>
      <c r="H33" s="16"/>
      <c r="I33" s="16"/>
      <c r="J33" s="16"/>
    </row>
    <row r="34" spans="1:10" x14ac:dyDescent="0.35">
      <c r="A34" s="24">
        <f t="shared" si="0"/>
        <v>43133</v>
      </c>
      <c r="B34" s="34"/>
      <c r="C34" s="16"/>
      <c r="D34" s="16"/>
      <c r="E34" s="16"/>
      <c r="F34" s="16"/>
      <c r="G34" s="16"/>
      <c r="H34" s="16"/>
      <c r="I34" s="16"/>
      <c r="J34" s="16"/>
    </row>
    <row r="35" spans="1:10" x14ac:dyDescent="0.35">
      <c r="A35" s="24">
        <f t="shared" si="0"/>
        <v>43134</v>
      </c>
      <c r="B35" s="34"/>
    </row>
    <row r="36" spans="1:10" x14ac:dyDescent="0.35">
      <c r="A36" s="24">
        <f t="shared" si="0"/>
        <v>43135</v>
      </c>
      <c r="B36" s="34"/>
    </row>
    <row r="37" spans="1:10" x14ac:dyDescent="0.35">
      <c r="A37" s="24">
        <f t="shared" si="0"/>
        <v>43136</v>
      </c>
      <c r="B37" s="34"/>
    </row>
    <row r="38" spans="1:10" x14ac:dyDescent="0.35">
      <c r="A38" s="24">
        <f t="shared" si="0"/>
        <v>43137</v>
      </c>
      <c r="B38" s="34"/>
    </row>
    <row r="39" spans="1:10" x14ac:dyDescent="0.35">
      <c r="A39" s="24">
        <f t="shared" si="0"/>
        <v>43138</v>
      </c>
      <c r="B39" s="34"/>
    </row>
    <row r="40" spans="1:10" x14ac:dyDescent="0.35">
      <c r="A40" s="24">
        <f t="shared" si="0"/>
        <v>43139</v>
      </c>
      <c r="B40" s="34"/>
    </row>
    <row r="41" spans="1:10" x14ac:dyDescent="0.35">
      <c r="A41" s="24">
        <f t="shared" si="0"/>
        <v>43140</v>
      </c>
      <c r="B41" s="34"/>
    </row>
    <row r="42" spans="1:10" x14ac:dyDescent="0.35">
      <c r="A42" s="24">
        <f t="shared" si="0"/>
        <v>43141</v>
      </c>
      <c r="B42" s="34"/>
    </row>
    <row r="43" spans="1:10" x14ac:dyDescent="0.35">
      <c r="A43" s="24">
        <f t="shared" si="0"/>
        <v>43142</v>
      </c>
      <c r="B43" s="34"/>
    </row>
    <row r="44" spans="1:10" x14ac:dyDescent="0.35">
      <c r="A44" s="24">
        <f t="shared" si="0"/>
        <v>43143</v>
      </c>
      <c r="B44" s="34"/>
    </row>
    <row r="45" spans="1:10" x14ac:dyDescent="0.35">
      <c r="A45" s="24">
        <f t="shared" si="0"/>
        <v>43144</v>
      </c>
      <c r="B45" s="34"/>
    </row>
    <row r="46" spans="1:10" x14ac:dyDescent="0.35">
      <c r="A46" s="24">
        <f t="shared" si="0"/>
        <v>43145</v>
      </c>
      <c r="B46" s="34"/>
    </row>
    <row r="47" spans="1:10" x14ac:dyDescent="0.35">
      <c r="A47" s="24">
        <f t="shared" si="0"/>
        <v>43146</v>
      </c>
      <c r="B47" s="34"/>
    </row>
    <row r="48" spans="1:10" x14ac:dyDescent="0.35">
      <c r="A48" s="24">
        <f t="shared" si="0"/>
        <v>43147</v>
      </c>
      <c r="B48" s="34"/>
    </row>
    <row r="49" spans="1:2" x14ac:dyDescent="0.35">
      <c r="A49" s="24">
        <f t="shared" si="0"/>
        <v>43148</v>
      </c>
      <c r="B49" s="34"/>
    </row>
    <row r="50" spans="1:2" x14ac:dyDescent="0.35">
      <c r="A50" s="24">
        <f t="shared" si="0"/>
        <v>43149</v>
      </c>
      <c r="B50" s="34"/>
    </row>
    <row r="51" spans="1:2" x14ac:dyDescent="0.35">
      <c r="A51" s="24">
        <f t="shared" si="0"/>
        <v>43150</v>
      </c>
      <c r="B51" s="34"/>
    </row>
    <row r="52" spans="1:2" x14ac:dyDescent="0.35">
      <c r="A52" s="24">
        <f t="shared" si="0"/>
        <v>43151</v>
      </c>
      <c r="B52" s="34"/>
    </row>
    <row r="53" spans="1:2" x14ac:dyDescent="0.35">
      <c r="A53" s="24">
        <f t="shared" si="0"/>
        <v>43152</v>
      </c>
      <c r="B53" s="34"/>
    </row>
    <row r="54" spans="1:2" x14ac:dyDescent="0.35">
      <c r="A54" s="24">
        <f t="shared" si="0"/>
        <v>43153</v>
      </c>
      <c r="B54" s="34"/>
    </row>
    <row r="55" spans="1:2" x14ac:dyDescent="0.35">
      <c r="A55" s="24">
        <f t="shared" si="0"/>
        <v>43154</v>
      </c>
      <c r="B55" s="34"/>
    </row>
    <row r="56" spans="1:2" x14ac:dyDescent="0.35">
      <c r="A56" s="24">
        <f t="shared" si="0"/>
        <v>43155</v>
      </c>
      <c r="B56" s="34"/>
    </row>
    <row r="57" spans="1:2" x14ac:dyDescent="0.35">
      <c r="A57" s="24">
        <f t="shared" si="0"/>
        <v>43156</v>
      </c>
      <c r="B57" s="34"/>
    </row>
    <row r="58" spans="1:2" x14ac:dyDescent="0.35">
      <c r="A58" s="24">
        <f t="shared" si="0"/>
        <v>43157</v>
      </c>
      <c r="B58" s="34"/>
    </row>
    <row r="59" spans="1:2" x14ac:dyDescent="0.35">
      <c r="A59" s="24">
        <f t="shared" si="0"/>
        <v>43158</v>
      </c>
      <c r="B59" s="34"/>
    </row>
    <row r="60" spans="1:2" x14ac:dyDescent="0.35">
      <c r="A60" s="24">
        <f t="shared" si="0"/>
        <v>43159</v>
      </c>
      <c r="B60" s="34"/>
    </row>
    <row r="61" spans="1:2" x14ac:dyDescent="0.35">
      <c r="A61" s="24">
        <f t="shared" si="0"/>
        <v>43160</v>
      </c>
      <c r="B61" s="34"/>
    </row>
    <row r="62" spans="1:2" x14ac:dyDescent="0.35">
      <c r="A62" s="24">
        <f t="shared" si="0"/>
        <v>43161</v>
      </c>
      <c r="B62" s="34"/>
    </row>
    <row r="63" spans="1:2" x14ac:dyDescent="0.35">
      <c r="A63" s="24">
        <f t="shared" si="0"/>
        <v>43162</v>
      </c>
      <c r="B63" s="34"/>
    </row>
    <row r="64" spans="1:2" x14ac:dyDescent="0.35">
      <c r="A64" s="24">
        <f t="shared" si="0"/>
        <v>43163</v>
      </c>
      <c r="B64" s="34"/>
    </row>
    <row r="65" spans="1:2" x14ac:dyDescent="0.35">
      <c r="A65" s="24">
        <f t="shared" si="0"/>
        <v>43164</v>
      </c>
      <c r="B65" s="34"/>
    </row>
    <row r="66" spans="1:2" x14ac:dyDescent="0.35">
      <c r="A66" s="24">
        <f t="shared" ref="A66:A129" si="1">A65+1</f>
        <v>43165</v>
      </c>
      <c r="B66" s="34"/>
    </row>
    <row r="67" spans="1:2" x14ac:dyDescent="0.35">
      <c r="A67" s="24">
        <f t="shared" si="1"/>
        <v>43166</v>
      </c>
      <c r="B67" s="34"/>
    </row>
    <row r="68" spans="1:2" x14ac:dyDescent="0.35">
      <c r="A68" s="24">
        <f t="shared" si="1"/>
        <v>43167</v>
      </c>
      <c r="B68" s="34"/>
    </row>
    <row r="69" spans="1:2" x14ac:dyDescent="0.35">
      <c r="A69" s="24">
        <f t="shared" si="1"/>
        <v>43168</v>
      </c>
      <c r="B69" s="34"/>
    </row>
    <row r="70" spans="1:2" x14ac:dyDescent="0.35">
      <c r="A70" s="24">
        <f t="shared" si="1"/>
        <v>43169</v>
      </c>
      <c r="B70" s="34"/>
    </row>
    <row r="71" spans="1:2" x14ac:dyDescent="0.35">
      <c r="A71" s="24">
        <f t="shared" si="1"/>
        <v>43170</v>
      </c>
      <c r="B71" s="34"/>
    </row>
    <row r="72" spans="1:2" x14ac:dyDescent="0.35">
      <c r="A72" s="24">
        <f t="shared" si="1"/>
        <v>43171</v>
      </c>
      <c r="B72" s="34"/>
    </row>
    <row r="73" spans="1:2" x14ac:dyDescent="0.35">
      <c r="A73" s="24">
        <f t="shared" si="1"/>
        <v>43172</v>
      </c>
      <c r="B73" s="34"/>
    </row>
    <row r="74" spans="1:2" x14ac:dyDescent="0.35">
      <c r="A74" s="24">
        <f t="shared" si="1"/>
        <v>43173</v>
      </c>
      <c r="B74" s="34"/>
    </row>
    <row r="75" spans="1:2" x14ac:dyDescent="0.35">
      <c r="A75" s="24">
        <f t="shared" si="1"/>
        <v>43174</v>
      </c>
      <c r="B75" s="34"/>
    </row>
    <row r="76" spans="1:2" x14ac:dyDescent="0.35">
      <c r="A76" s="24">
        <f t="shared" si="1"/>
        <v>43175</v>
      </c>
      <c r="B76" s="34"/>
    </row>
    <row r="77" spans="1:2" x14ac:dyDescent="0.35">
      <c r="A77" s="24">
        <f t="shared" si="1"/>
        <v>43176</v>
      </c>
      <c r="B77" s="34"/>
    </row>
    <row r="78" spans="1:2" x14ac:dyDescent="0.35">
      <c r="A78" s="24">
        <f t="shared" si="1"/>
        <v>43177</v>
      </c>
      <c r="B78" s="34"/>
    </row>
    <row r="79" spans="1:2" x14ac:dyDescent="0.35">
      <c r="A79" s="24">
        <f t="shared" si="1"/>
        <v>43178</v>
      </c>
      <c r="B79" s="34"/>
    </row>
    <row r="80" spans="1:2" x14ac:dyDescent="0.35">
      <c r="A80" s="24">
        <f t="shared" si="1"/>
        <v>43179</v>
      </c>
      <c r="B80" s="34"/>
    </row>
    <row r="81" spans="1:2" x14ac:dyDescent="0.35">
      <c r="A81" s="24">
        <f t="shared" si="1"/>
        <v>43180</v>
      </c>
      <c r="B81" s="34"/>
    </row>
    <row r="82" spans="1:2" x14ac:dyDescent="0.35">
      <c r="A82" s="24">
        <f t="shared" si="1"/>
        <v>43181</v>
      </c>
      <c r="B82" s="34"/>
    </row>
    <row r="83" spans="1:2" x14ac:dyDescent="0.35">
      <c r="A83" s="24">
        <f t="shared" si="1"/>
        <v>43182</v>
      </c>
      <c r="B83" s="34"/>
    </row>
    <row r="84" spans="1:2" x14ac:dyDescent="0.35">
      <c r="A84" s="24">
        <f t="shared" si="1"/>
        <v>43183</v>
      </c>
      <c r="B84" s="34"/>
    </row>
    <row r="85" spans="1:2" x14ac:dyDescent="0.35">
      <c r="A85" s="24">
        <f t="shared" si="1"/>
        <v>43184</v>
      </c>
      <c r="B85" s="34"/>
    </row>
    <row r="86" spans="1:2" x14ac:dyDescent="0.35">
      <c r="A86" s="24">
        <f t="shared" si="1"/>
        <v>43185</v>
      </c>
      <c r="B86" s="34"/>
    </row>
    <row r="87" spans="1:2" x14ac:dyDescent="0.35">
      <c r="A87" s="24">
        <f t="shared" si="1"/>
        <v>43186</v>
      </c>
      <c r="B87" s="34"/>
    </row>
    <row r="88" spans="1:2" x14ac:dyDescent="0.35">
      <c r="A88" s="24">
        <f t="shared" si="1"/>
        <v>43187</v>
      </c>
      <c r="B88" s="34"/>
    </row>
    <row r="89" spans="1:2" x14ac:dyDescent="0.35">
      <c r="A89" s="24">
        <f t="shared" si="1"/>
        <v>43188</v>
      </c>
      <c r="B89" s="34"/>
    </row>
    <row r="90" spans="1:2" x14ac:dyDescent="0.35">
      <c r="A90" s="24">
        <f t="shared" si="1"/>
        <v>43189</v>
      </c>
      <c r="B90" s="34"/>
    </row>
    <row r="91" spans="1:2" x14ac:dyDescent="0.35">
      <c r="A91" s="24">
        <f t="shared" si="1"/>
        <v>43190</v>
      </c>
      <c r="B91" s="34"/>
    </row>
    <row r="92" spans="1:2" x14ac:dyDescent="0.35">
      <c r="A92" s="24">
        <f t="shared" si="1"/>
        <v>43191</v>
      </c>
      <c r="B92" s="34"/>
    </row>
    <row r="93" spans="1:2" x14ac:dyDescent="0.35">
      <c r="A93" s="24">
        <f t="shared" si="1"/>
        <v>43192</v>
      </c>
      <c r="B93" s="34"/>
    </row>
    <row r="94" spans="1:2" x14ac:dyDescent="0.35">
      <c r="A94" s="24">
        <f t="shared" si="1"/>
        <v>43193</v>
      </c>
      <c r="B94" s="34"/>
    </row>
    <row r="95" spans="1:2" x14ac:dyDescent="0.35">
      <c r="A95" s="24">
        <f t="shared" si="1"/>
        <v>43194</v>
      </c>
      <c r="B95" s="34"/>
    </row>
    <row r="96" spans="1:2" x14ac:dyDescent="0.35">
      <c r="A96" s="24">
        <f t="shared" si="1"/>
        <v>43195</v>
      </c>
      <c r="B96" s="34"/>
    </row>
    <row r="97" spans="1:2" x14ac:dyDescent="0.35">
      <c r="A97" s="24">
        <f t="shared" si="1"/>
        <v>43196</v>
      </c>
      <c r="B97" s="34"/>
    </row>
    <row r="98" spans="1:2" x14ac:dyDescent="0.35">
      <c r="A98" s="24">
        <f t="shared" si="1"/>
        <v>43197</v>
      </c>
      <c r="B98" s="34"/>
    </row>
    <row r="99" spans="1:2" x14ac:dyDescent="0.35">
      <c r="A99" s="24">
        <f t="shared" si="1"/>
        <v>43198</v>
      </c>
      <c r="B99" s="34"/>
    </row>
    <row r="100" spans="1:2" x14ac:dyDescent="0.35">
      <c r="A100" s="24">
        <f t="shared" si="1"/>
        <v>43199</v>
      </c>
      <c r="B100" s="34"/>
    </row>
    <row r="101" spans="1:2" x14ac:dyDescent="0.35">
      <c r="A101" s="24">
        <f t="shared" si="1"/>
        <v>43200</v>
      </c>
      <c r="B101" s="34"/>
    </row>
    <row r="102" spans="1:2" x14ac:dyDescent="0.35">
      <c r="A102" s="24">
        <f t="shared" si="1"/>
        <v>43201</v>
      </c>
      <c r="B102" s="34"/>
    </row>
    <row r="103" spans="1:2" x14ac:dyDescent="0.35">
      <c r="A103" s="24">
        <f t="shared" si="1"/>
        <v>43202</v>
      </c>
      <c r="B103" s="34"/>
    </row>
    <row r="104" spans="1:2" x14ac:dyDescent="0.35">
      <c r="A104" s="24">
        <f t="shared" si="1"/>
        <v>43203</v>
      </c>
      <c r="B104" s="34"/>
    </row>
    <row r="105" spans="1:2" x14ac:dyDescent="0.35">
      <c r="A105" s="24">
        <f t="shared" si="1"/>
        <v>43204</v>
      </c>
      <c r="B105" s="34"/>
    </row>
    <row r="106" spans="1:2" x14ac:dyDescent="0.35">
      <c r="A106" s="24">
        <f t="shared" si="1"/>
        <v>43205</v>
      </c>
      <c r="B106" s="34"/>
    </row>
    <row r="107" spans="1:2" x14ac:dyDescent="0.35">
      <c r="A107" s="24">
        <f t="shared" si="1"/>
        <v>43206</v>
      </c>
      <c r="B107" s="34"/>
    </row>
    <row r="108" spans="1:2" x14ac:dyDescent="0.35">
      <c r="A108" s="24">
        <f t="shared" si="1"/>
        <v>43207</v>
      </c>
      <c r="B108" s="34"/>
    </row>
    <row r="109" spans="1:2" x14ac:dyDescent="0.35">
      <c r="A109" s="24">
        <f t="shared" si="1"/>
        <v>43208</v>
      </c>
      <c r="B109" s="34"/>
    </row>
    <row r="110" spans="1:2" x14ac:dyDescent="0.35">
      <c r="A110" s="24">
        <f t="shared" si="1"/>
        <v>43209</v>
      </c>
      <c r="B110" s="34"/>
    </row>
    <row r="111" spans="1:2" x14ac:dyDescent="0.35">
      <c r="A111" s="24">
        <f t="shared" si="1"/>
        <v>43210</v>
      </c>
      <c r="B111" s="34"/>
    </row>
    <row r="112" spans="1:2" x14ac:dyDescent="0.35">
      <c r="A112" s="24">
        <f t="shared" si="1"/>
        <v>43211</v>
      </c>
      <c r="B112" s="34"/>
    </row>
    <row r="113" spans="1:2" x14ac:dyDescent="0.35">
      <c r="A113" s="24">
        <f t="shared" si="1"/>
        <v>43212</v>
      </c>
      <c r="B113" s="34"/>
    </row>
    <row r="114" spans="1:2" x14ac:dyDescent="0.35">
      <c r="A114" s="24">
        <f t="shared" si="1"/>
        <v>43213</v>
      </c>
      <c r="B114" s="34"/>
    </row>
    <row r="115" spans="1:2" x14ac:dyDescent="0.35">
      <c r="A115" s="24">
        <f t="shared" si="1"/>
        <v>43214</v>
      </c>
      <c r="B115" s="34"/>
    </row>
    <row r="116" spans="1:2" x14ac:dyDescent="0.35">
      <c r="A116" s="24">
        <f t="shared" si="1"/>
        <v>43215</v>
      </c>
      <c r="B116" s="34"/>
    </row>
    <row r="117" spans="1:2" x14ac:dyDescent="0.35">
      <c r="A117" s="24">
        <f t="shared" si="1"/>
        <v>43216</v>
      </c>
      <c r="B117" s="34"/>
    </row>
    <row r="118" spans="1:2" x14ac:dyDescent="0.35">
      <c r="A118" s="24">
        <f t="shared" si="1"/>
        <v>43217</v>
      </c>
      <c r="B118" s="34"/>
    </row>
    <row r="119" spans="1:2" x14ac:dyDescent="0.35">
      <c r="A119" s="24">
        <f t="shared" si="1"/>
        <v>43218</v>
      </c>
      <c r="B119" s="34"/>
    </row>
    <row r="120" spans="1:2" x14ac:dyDescent="0.35">
      <c r="A120" s="24">
        <f t="shared" si="1"/>
        <v>43219</v>
      </c>
      <c r="B120" s="34"/>
    </row>
    <row r="121" spans="1:2" x14ac:dyDescent="0.35">
      <c r="A121" s="24">
        <f t="shared" si="1"/>
        <v>43220</v>
      </c>
      <c r="B121" s="34"/>
    </row>
    <row r="122" spans="1:2" x14ac:dyDescent="0.35">
      <c r="A122" s="24">
        <f t="shared" si="1"/>
        <v>43221</v>
      </c>
      <c r="B122" s="34"/>
    </row>
    <row r="123" spans="1:2" x14ac:dyDescent="0.35">
      <c r="A123" s="24">
        <f t="shared" si="1"/>
        <v>43222</v>
      </c>
      <c r="B123" s="34"/>
    </row>
    <row r="124" spans="1:2" x14ac:dyDescent="0.35">
      <c r="A124" s="24">
        <f t="shared" si="1"/>
        <v>43223</v>
      </c>
      <c r="B124" s="34"/>
    </row>
    <row r="125" spans="1:2" x14ac:dyDescent="0.35">
      <c r="A125" s="24">
        <f t="shared" si="1"/>
        <v>43224</v>
      </c>
      <c r="B125" s="34"/>
    </row>
    <row r="126" spans="1:2" x14ac:dyDescent="0.35">
      <c r="A126" s="24">
        <f t="shared" si="1"/>
        <v>43225</v>
      </c>
      <c r="B126" s="34"/>
    </row>
    <row r="127" spans="1:2" x14ac:dyDescent="0.35">
      <c r="A127" s="24">
        <f t="shared" si="1"/>
        <v>43226</v>
      </c>
      <c r="B127" s="34"/>
    </row>
    <row r="128" spans="1:2" x14ac:dyDescent="0.35">
      <c r="A128" s="24">
        <f t="shared" si="1"/>
        <v>43227</v>
      </c>
      <c r="B128" s="34"/>
    </row>
    <row r="129" spans="1:2" x14ac:dyDescent="0.35">
      <c r="A129" s="24">
        <f t="shared" si="1"/>
        <v>43228</v>
      </c>
      <c r="B129" s="34"/>
    </row>
    <row r="130" spans="1:2" x14ac:dyDescent="0.35">
      <c r="A130" s="24">
        <f t="shared" ref="A130:A193" si="2">A129+1</f>
        <v>43229</v>
      </c>
      <c r="B130" s="34"/>
    </row>
    <row r="131" spans="1:2" x14ac:dyDescent="0.35">
      <c r="A131" s="24">
        <f t="shared" si="2"/>
        <v>43230</v>
      </c>
      <c r="B131" s="34"/>
    </row>
    <row r="132" spans="1:2" x14ac:dyDescent="0.35">
      <c r="A132" s="24">
        <f t="shared" si="2"/>
        <v>43231</v>
      </c>
      <c r="B132" s="34"/>
    </row>
    <row r="133" spans="1:2" x14ac:dyDescent="0.35">
      <c r="A133" s="24">
        <f t="shared" si="2"/>
        <v>43232</v>
      </c>
      <c r="B133" s="34"/>
    </row>
    <row r="134" spans="1:2" x14ac:dyDescent="0.35">
      <c r="A134" s="24">
        <f t="shared" si="2"/>
        <v>43233</v>
      </c>
      <c r="B134" s="34"/>
    </row>
    <row r="135" spans="1:2" x14ac:dyDescent="0.35">
      <c r="A135" s="24">
        <f t="shared" si="2"/>
        <v>43234</v>
      </c>
      <c r="B135" s="34"/>
    </row>
    <row r="136" spans="1:2" x14ac:dyDescent="0.35">
      <c r="A136" s="24">
        <f t="shared" si="2"/>
        <v>43235</v>
      </c>
      <c r="B136" s="34"/>
    </row>
    <row r="137" spans="1:2" x14ac:dyDescent="0.35">
      <c r="A137" s="24">
        <f t="shared" si="2"/>
        <v>43236</v>
      </c>
      <c r="B137" s="34"/>
    </row>
    <row r="138" spans="1:2" x14ac:dyDescent="0.35">
      <c r="A138" s="24">
        <f t="shared" si="2"/>
        <v>43237</v>
      </c>
      <c r="B138" s="34"/>
    </row>
    <row r="139" spans="1:2" x14ac:dyDescent="0.35">
      <c r="A139" s="24">
        <f t="shared" si="2"/>
        <v>43238</v>
      </c>
      <c r="B139" s="34"/>
    </row>
    <row r="140" spans="1:2" x14ac:dyDescent="0.35">
      <c r="A140" s="24">
        <f t="shared" si="2"/>
        <v>43239</v>
      </c>
      <c r="B140" s="34"/>
    </row>
    <row r="141" spans="1:2" x14ac:dyDescent="0.35">
      <c r="A141" s="24">
        <f t="shared" si="2"/>
        <v>43240</v>
      </c>
      <c r="B141" s="34"/>
    </row>
    <row r="142" spans="1:2" x14ac:dyDescent="0.35">
      <c r="A142" s="24">
        <f t="shared" si="2"/>
        <v>43241</v>
      </c>
      <c r="B142" s="34"/>
    </row>
    <row r="143" spans="1:2" x14ac:dyDescent="0.35">
      <c r="A143" s="24">
        <f t="shared" si="2"/>
        <v>43242</v>
      </c>
      <c r="B143" s="34"/>
    </row>
    <row r="144" spans="1:2" x14ac:dyDescent="0.35">
      <c r="A144" s="24">
        <f t="shared" si="2"/>
        <v>43243</v>
      </c>
      <c r="B144" s="34"/>
    </row>
    <row r="145" spans="1:2" x14ac:dyDescent="0.35">
      <c r="A145" s="24">
        <f t="shared" si="2"/>
        <v>43244</v>
      </c>
      <c r="B145" s="34"/>
    </row>
    <row r="146" spans="1:2" x14ac:dyDescent="0.35">
      <c r="A146" s="24">
        <f t="shared" si="2"/>
        <v>43245</v>
      </c>
      <c r="B146" s="34"/>
    </row>
    <row r="147" spans="1:2" x14ac:dyDescent="0.35">
      <c r="A147" s="24">
        <f t="shared" si="2"/>
        <v>43246</v>
      </c>
      <c r="B147" s="34"/>
    </row>
    <row r="148" spans="1:2" x14ac:dyDescent="0.35">
      <c r="A148" s="24">
        <f t="shared" si="2"/>
        <v>43247</v>
      </c>
      <c r="B148" s="34"/>
    </row>
    <row r="149" spans="1:2" x14ac:dyDescent="0.35">
      <c r="A149" s="24">
        <f t="shared" si="2"/>
        <v>43248</v>
      </c>
      <c r="B149" s="34"/>
    </row>
    <row r="150" spans="1:2" x14ac:dyDescent="0.35">
      <c r="A150" s="24">
        <f t="shared" si="2"/>
        <v>43249</v>
      </c>
      <c r="B150" s="34"/>
    </row>
    <row r="151" spans="1:2" x14ac:dyDescent="0.35">
      <c r="A151" s="24">
        <f t="shared" si="2"/>
        <v>43250</v>
      </c>
      <c r="B151" s="34"/>
    </row>
    <row r="152" spans="1:2" x14ac:dyDescent="0.35">
      <c r="A152" s="24">
        <f t="shared" si="2"/>
        <v>43251</v>
      </c>
      <c r="B152" s="34"/>
    </row>
    <row r="153" spans="1:2" x14ac:dyDescent="0.35">
      <c r="A153" s="24">
        <f t="shared" si="2"/>
        <v>43252</v>
      </c>
      <c r="B153" s="34"/>
    </row>
    <row r="154" spans="1:2" x14ac:dyDescent="0.35">
      <c r="A154" s="24">
        <f t="shared" si="2"/>
        <v>43253</v>
      </c>
      <c r="B154" s="34"/>
    </row>
    <row r="155" spans="1:2" x14ac:dyDescent="0.35">
      <c r="A155" s="24">
        <f t="shared" si="2"/>
        <v>43254</v>
      </c>
      <c r="B155" s="34"/>
    </row>
    <row r="156" spans="1:2" x14ac:dyDescent="0.35">
      <c r="A156" s="24">
        <f t="shared" si="2"/>
        <v>43255</v>
      </c>
      <c r="B156" s="34"/>
    </row>
    <row r="157" spans="1:2" x14ac:dyDescent="0.35">
      <c r="A157" s="24">
        <f t="shared" si="2"/>
        <v>43256</v>
      </c>
      <c r="B157" s="34"/>
    </row>
    <row r="158" spans="1:2" x14ac:dyDescent="0.35">
      <c r="A158" s="24">
        <f t="shared" si="2"/>
        <v>43257</v>
      </c>
      <c r="B158" s="34"/>
    </row>
    <row r="159" spans="1:2" x14ac:dyDescent="0.35">
      <c r="A159" s="24">
        <f t="shared" si="2"/>
        <v>43258</v>
      </c>
      <c r="B159" s="34"/>
    </row>
    <row r="160" spans="1:2" x14ac:dyDescent="0.35">
      <c r="A160" s="24">
        <f t="shared" si="2"/>
        <v>43259</v>
      </c>
      <c r="B160" s="34"/>
    </row>
    <row r="161" spans="1:2" x14ac:dyDescent="0.35">
      <c r="A161" s="24">
        <f t="shared" si="2"/>
        <v>43260</v>
      </c>
      <c r="B161" s="34"/>
    </row>
    <row r="162" spans="1:2" x14ac:dyDescent="0.35">
      <c r="A162" s="24">
        <f t="shared" si="2"/>
        <v>43261</v>
      </c>
      <c r="B162" s="34"/>
    </row>
    <row r="163" spans="1:2" x14ac:dyDescent="0.35">
      <c r="A163" s="24">
        <f t="shared" si="2"/>
        <v>43262</v>
      </c>
      <c r="B163" s="34"/>
    </row>
    <row r="164" spans="1:2" x14ac:dyDescent="0.35">
      <c r="A164" s="24">
        <f t="shared" si="2"/>
        <v>43263</v>
      </c>
      <c r="B164" s="34"/>
    </row>
    <row r="165" spans="1:2" x14ac:dyDescent="0.35">
      <c r="A165" s="24">
        <f t="shared" si="2"/>
        <v>43264</v>
      </c>
      <c r="B165" s="34"/>
    </row>
    <row r="166" spans="1:2" x14ac:dyDescent="0.35">
      <c r="A166" s="24">
        <f t="shared" si="2"/>
        <v>43265</v>
      </c>
      <c r="B166" s="34"/>
    </row>
    <row r="167" spans="1:2" x14ac:dyDescent="0.35">
      <c r="A167" s="24">
        <f t="shared" si="2"/>
        <v>43266</v>
      </c>
      <c r="B167" s="34"/>
    </row>
    <row r="168" spans="1:2" x14ac:dyDescent="0.35">
      <c r="A168" s="24">
        <f t="shared" si="2"/>
        <v>43267</v>
      </c>
      <c r="B168" s="34"/>
    </row>
    <row r="169" spans="1:2" x14ac:dyDescent="0.35">
      <c r="A169" s="24">
        <f t="shared" si="2"/>
        <v>43268</v>
      </c>
      <c r="B169" s="34"/>
    </row>
    <row r="170" spans="1:2" x14ac:dyDescent="0.35">
      <c r="A170" s="24">
        <f t="shared" si="2"/>
        <v>43269</v>
      </c>
      <c r="B170" s="34"/>
    </row>
    <row r="171" spans="1:2" x14ac:dyDescent="0.35">
      <c r="A171" s="24">
        <f t="shared" si="2"/>
        <v>43270</v>
      </c>
      <c r="B171" s="34"/>
    </row>
    <row r="172" spans="1:2" x14ac:dyDescent="0.35">
      <c r="A172" s="24">
        <f t="shared" si="2"/>
        <v>43271</v>
      </c>
      <c r="B172" s="34"/>
    </row>
    <row r="173" spans="1:2" x14ac:dyDescent="0.35">
      <c r="A173" s="24">
        <f t="shared" si="2"/>
        <v>43272</v>
      </c>
      <c r="B173" s="34"/>
    </row>
    <row r="174" spans="1:2" x14ac:dyDescent="0.35">
      <c r="A174" s="24">
        <f t="shared" si="2"/>
        <v>43273</v>
      </c>
      <c r="B174" s="34"/>
    </row>
    <row r="175" spans="1:2" x14ac:dyDescent="0.35">
      <c r="A175" s="24">
        <f t="shared" si="2"/>
        <v>43274</v>
      </c>
      <c r="B175" s="34"/>
    </row>
    <row r="176" spans="1:2" x14ac:dyDescent="0.35">
      <c r="A176" s="24">
        <f t="shared" si="2"/>
        <v>43275</v>
      </c>
      <c r="B176" s="34"/>
    </row>
    <row r="177" spans="1:2" x14ac:dyDescent="0.35">
      <c r="A177" s="24">
        <f t="shared" si="2"/>
        <v>43276</v>
      </c>
      <c r="B177" s="34"/>
    </row>
    <row r="178" spans="1:2" x14ac:dyDescent="0.35">
      <c r="A178" s="24">
        <f t="shared" si="2"/>
        <v>43277</v>
      </c>
      <c r="B178" s="34"/>
    </row>
    <row r="179" spans="1:2" x14ac:dyDescent="0.35">
      <c r="A179" s="24">
        <f t="shared" si="2"/>
        <v>43278</v>
      </c>
      <c r="B179" s="34"/>
    </row>
    <row r="180" spans="1:2" x14ac:dyDescent="0.35">
      <c r="A180" s="24">
        <f t="shared" si="2"/>
        <v>43279</v>
      </c>
      <c r="B180" s="34"/>
    </row>
    <row r="181" spans="1:2" x14ac:dyDescent="0.35">
      <c r="A181" s="24">
        <f t="shared" si="2"/>
        <v>43280</v>
      </c>
      <c r="B181" s="34"/>
    </row>
    <row r="182" spans="1:2" x14ac:dyDescent="0.35">
      <c r="A182" s="24">
        <f t="shared" si="2"/>
        <v>43281</v>
      </c>
      <c r="B182" s="34"/>
    </row>
    <row r="183" spans="1:2" x14ac:dyDescent="0.35">
      <c r="A183" s="24">
        <f t="shared" si="2"/>
        <v>43282</v>
      </c>
      <c r="B183" s="34"/>
    </row>
    <row r="184" spans="1:2" x14ac:dyDescent="0.35">
      <c r="A184" s="24">
        <f t="shared" si="2"/>
        <v>43283</v>
      </c>
      <c r="B184" s="34"/>
    </row>
    <row r="185" spans="1:2" x14ac:dyDescent="0.35">
      <c r="A185" s="24">
        <f t="shared" si="2"/>
        <v>43284</v>
      </c>
      <c r="B185" s="34"/>
    </row>
    <row r="186" spans="1:2" x14ac:dyDescent="0.35">
      <c r="A186" s="24">
        <f t="shared" si="2"/>
        <v>43285</v>
      </c>
      <c r="B186" s="34"/>
    </row>
    <row r="187" spans="1:2" x14ac:dyDescent="0.35">
      <c r="A187" s="24">
        <f t="shared" si="2"/>
        <v>43286</v>
      </c>
      <c r="B187" s="34"/>
    </row>
    <row r="188" spans="1:2" x14ac:dyDescent="0.35">
      <c r="A188" s="24">
        <f t="shared" si="2"/>
        <v>43287</v>
      </c>
      <c r="B188" s="34"/>
    </row>
    <row r="189" spans="1:2" x14ac:dyDescent="0.35">
      <c r="A189" s="24">
        <f t="shared" si="2"/>
        <v>43288</v>
      </c>
      <c r="B189" s="34"/>
    </row>
    <row r="190" spans="1:2" x14ac:dyDescent="0.35">
      <c r="A190" s="24">
        <f t="shared" si="2"/>
        <v>43289</v>
      </c>
      <c r="B190" s="34"/>
    </row>
    <row r="191" spans="1:2" x14ac:dyDescent="0.35">
      <c r="A191" s="24">
        <f t="shared" si="2"/>
        <v>43290</v>
      </c>
      <c r="B191" s="34"/>
    </row>
    <row r="192" spans="1:2" x14ac:dyDescent="0.35">
      <c r="A192" s="24">
        <f t="shared" si="2"/>
        <v>43291</v>
      </c>
      <c r="B192" s="34"/>
    </row>
    <row r="193" spans="1:2" x14ac:dyDescent="0.35">
      <c r="A193" s="24">
        <f t="shared" si="2"/>
        <v>43292</v>
      </c>
      <c r="B193" s="34"/>
    </row>
    <row r="194" spans="1:2" x14ac:dyDescent="0.35">
      <c r="A194" s="24">
        <f t="shared" ref="A194:A257" si="3">A193+1</f>
        <v>43293</v>
      </c>
      <c r="B194" s="34"/>
    </row>
    <row r="195" spans="1:2" x14ac:dyDescent="0.35">
      <c r="A195" s="24">
        <f t="shared" si="3"/>
        <v>43294</v>
      </c>
      <c r="B195" s="34"/>
    </row>
    <row r="196" spans="1:2" x14ac:dyDescent="0.35">
      <c r="A196" s="24">
        <f t="shared" si="3"/>
        <v>43295</v>
      </c>
      <c r="B196" s="34"/>
    </row>
    <row r="197" spans="1:2" x14ac:dyDescent="0.35">
      <c r="A197" s="24">
        <f t="shared" si="3"/>
        <v>43296</v>
      </c>
      <c r="B197" s="34"/>
    </row>
    <row r="198" spans="1:2" x14ac:dyDescent="0.35">
      <c r="A198" s="24">
        <f t="shared" si="3"/>
        <v>43297</v>
      </c>
      <c r="B198" s="34"/>
    </row>
    <row r="199" spans="1:2" x14ac:dyDescent="0.35">
      <c r="A199" s="24">
        <f t="shared" si="3"/>
        <v>43298</v>
      </c>
      <c r="B199" s="34"/>
    </row>
    <row r="200" spans="1:2" x14ac:dyDescent="0.35">
      <c r="A200" s="24">
        <f t="shared" si="3"/>
        <v>43299</v>
      </c>
      <c r="B200" s="34"/>
    </row>
    <row r="201" spans="1:2" x14ac:dyDescent="0.35">
      <c r="A201" s="24">
        <f t="shared" si="3"/>
        <v>43300</v>
      </c>
      <c r="B201" s="34"/>
    </row>
    <row r="202" spans="1:2" x14ac:dyDescent="0.35">
      <c r="A202" s="24">
        <f t="shared" si="3"/>
        <v>43301</v>
      </c>
      <c r="B202" s="34"/>
    </row>
    <row r="203" spans="1:2" x14ac:dyDescent="0.35">
      <c r="A203" s="24">
        <f t="shared" si="3"/>
        <v>43302</v>
      </c>
      <c r="B203" s="34"/>
    </row>
    <row r="204" spans="1:2" x14ac:dyDescent="0.35">
      <c r="A204" s="24">
        <f t="shared" si="3"/>
        <v>43303</v>
      </c>
      <c r="B204" s="34"/>
    </row>
    <row r="205" spans="1:2" x14ac:dyDescent="0.35">
      <c r="A205" s="24">
        <f t="shared" si="3"/>
        <v>43304</v>
      </c>
      <c r="B205" s="34"/>
    </row>
    <row r="206" spans="1:2" x14ac:dyDescent="0.35">
      <c r="A206" s="24">
        <f t="shared" si="3"/>
        <v>43305</v>
      </c>
      <c r="B206" s="34"/>
    </row>
    <row r="207" spans="1:2" x14ac:dyDescent="0.35">
      <c r="A207" s="24">
        <f t="shared" si="3"/>
        <v>43306</v>
      </c>
      <c r="B207" s="34"/>
    </row>
    <row r="208" spans="1:2" x14ac:dyDescent="0.35">
      <c r="A208" s="24">
        <f t="shared" si="3"/>
        <v>43307</v>
      </c>
      <c r="B208" s="34"/>
    </row>
    <row r="209" spans="1:2" x14ac:dyDescent="0.35">
      <c r="A209" s="24">
        <f t="shared" si="3"/>
        <v>43308</v>
      </c>
      <c r="B209" s="34"/>
    </row>
    <row r="210" spans="1:2" x14ac:dyDescent="0.35">
      <c r="A210" s="24">
        <f t="shared" si="3"/>
        <v>43309</v>
      </c>
      <c r="B210" s="34"/>
    </row>
    <row r="211" spans="1:2" x14ac:dyDescent="0.35">
      <c r="A211" s="24">
        <f t="shared" si="3"/>
        <v>43310</v>
      </c>
      <c r="B211" s="34"/>
    </row>
    <row r="212" spans="1:2" x14ac:dyDescent="0.35">
      <c r="A212" s="24">
        <f t="shared" si="3"/>
        <v>43311</v>
      </c>
      <c r="B212" s="34"/>
    </row>
    <row r="213" spans="1:2" x14ac:dyDescent="0.35">
      <c r="A213" s="24">
        <f t="shared" si="3"/>
        <v>43312</v>
      </c>
      <c r="B213" s="34"/>
    </row>
    <row r="214" spans="1:2" x14ac:dyDescent="0.35">
      <c r="A214" s="24">
        <f t="shared" si="3"/>
        <v>43313</v>
      </c>
      <c r="B214" s="34"/>
    </row>
    <row r="215" spans="1:2" x14ac:dyDescent="0.35">
      <c r="A215" s="24">
        <f t="shared" si="3"/>
        <v>43314</v>
      </c>
      <c r="B215" s="34"/>
    </row>
    <row r="216" spans="1:2" x14ac:dyDescent="0.35">
      <c r="A216" s="24">
        <f t="shared" si="3"/>
        <v>43315</v>
      </c>
      <c r="B216" s="34"/>
    </row>
    <row r="217" spans="1:2" x14ac:dyDescent="0.35">
      <c r="A217" s="24">
        <f t="shared" si="3"/>
        <v>43316</v>
      </c>
      <c r="B217" s="34"/>
    </row>
    <row r="218" spans="1:2" x14ac:dyDescent="0.35">
      <c r="A218" s="24">
        <f t="shared" si="3"/>
        <v>43317</v>
      </c>
      <c r="B218" s="34"/>
    </row>
    <row r="219" spans="1:2" x14ac:dyDescent="0.35">
      <c r="A219" s="24">
        <f t="shared" si="3"/>
        <v>43318</v>
      </c>
      <c r="B219" s="34"/>
    </row>
    <row r="220" spans="1:2" x14ac:dyDescent="0.35">
      <c r="A220" s="24">
        <f t="shared" si="3"/>
        <v>43319</v>
      </c>
      <c r="B220" s="34"/>
    </row>
    <row r="221" spans="1:2" x14ac:dyDescent="0.35">
      <c r="A221" s="24">
        <f t="shared" si="3"/>
        <v>43320</v>
      </c>
      <c r="B221" s="34"/>
    </row>
    <row r="222" spans="1:2" x14ac:dyDescent="0.35">
      <c r="A222" s="24">
        <f t="shared" si="3"/>
        <v>43321</v>
      </c>
      <c r="B222" s="34"/>
    </row>
    <row r="223" spans="1:2" x14ac:dyDescent="0.35">
      <c r="A223" s="24">
        <f t="shared" si="3"/>
        <v>43322</v>
      </c>
      <c r="B223" s="34"/>
    </row>
    <row r="224" spans="1:2" x14ac:dyDescent="0.35">
      <c r="A224" s="24">
        <f t="shared" si="3"/>
        <v>43323</v>
      </c>
      <c r="B224" s="34"/>
    </row>
    <row r="225" spans="1:2" x14ac:dyDescent="0.35">
      <c r="A225" s="24">
        <f t="shared" si="3"/>
        <v>43324</v>
      </c>
      <c r="B225" s="34"/>
    </row>
    <row r="226" spans="1:2" x14ac:dyDescent="0.35">
      <c r="A226" s="24">
        <f t="shared" si="3"/>
        <v>43325</v>
      </c>
      <c r="B226" s="34"/>
    </row>
    <row r="227" spans="1:2" x14ac:dyDescent="0.35">
      <c r="A227" s="24">
        <f t="shared" si="3"/>
        <v>43326</v>
      </c>
      <c r="B227" s="34"/>
    </row>
    <row r="228" spans="1:2" x14ac:dyDescent="0.35">
      <c r="A228" s="24">
        <f t="shared" si="3"/>
        <v>43327</v>
      </c>
      <c r="B228" s="34"/>
    </row>
    <row r="229" spans="1:2" x14ac:dyDescent="0.35">
      <c r="A229" s="24">
        <f t="shared" si="3"/>
        <v>43328</v>
      </c>
      <c r="B229" s="34"/>
    </row>
    <row r="230" spans="1:2" x14ac:dyDescent="0.35">
      <c r="A230" s="24">
        <f t="shared" si="3"/>
        <v>43329</v>
      </c>
      <c r="B230" s="34"/>
    </row>
    <row r="231" spans="1:2" x14ac:dyDescent="0.35">
      <c r="A231" s="24">
        <f t="shared" si="3"/>
        <v>43330</v>
      </c>
      <c r="B231" s="34"/>
    </row>
    <row r="232" spans="1:2" x14ac:dyDescent="0.35">
      <c r="A232" s="24">
        <f t="shared" si="3"/>
        <v>43331</v>
      </c>
      <c r="B232" s="34"/>
    </row>
    <row r="233" spans="1:2" x14ac:dyDescent="0.35">
      <c r="A233" s="24">
        <f t="shared" si="3"/>
        <v>43332</v>
      </c>
      <c r="B233" s="34"/>
    </row>
    <row r="234" spans="1:2" x14ac:dyDescent="0.35">
      <c r="A234" s="24">
        <f t="shared" si="3"/>
        <v>43333</v>
      </c>
      <c r="B234" s="34"/>
    </row>
    <row r="235" spans="1:2" x14ac:dyDescent="0.35">
      <c r="A235" s="24">
        <f t="shared" si="3"/>
        <v>43334</v>
      </c>
      <c r="B235" s="34"/>
    </row>
    <row r="236" spans="1:2" x14ac:dyDescent="0.35">
      <c r="A236" s="24">
        <f t="shared" si="3"/>
        <v>43335</v>
      </c>
      <c r="B236" s="34"/>
    </row>
    <row r="237" spans="1:2" x14ac:dyDescent="0.35">
      <c r="A237" s="24">
        <f t="shared" si="3"/>
        <v>43336</v>
      </c>
      <c r="B237" s="34"/>
    </row>
    <row r="238" spans="1:2" x14ac:dyDescent="0.35">
      <c r="A238" s="24">
        <f t="shared" si="3"/>
        <v>43337</v>
      </c>
      <c r="B238" s="34"/>
    </row>
    <row r="239" spans="1:2" x14ac:dyDescent="0.35">
      <c r="A239" s="24">
        <f t="shared" si="3"/>
        <v>43338</v>
      </c>
      <c r="B239" s="34"/>
    </row>
    <row r="240" spans="1:2" x14ac:dyDescent="0.35">
      <c r="A240" s="24">
        <f t="shared" si="3"/>
        <v>43339</v>
      </c>
      <c r="B240" s="34"/>
    </row>
    <row r="241" spans="1:2" x14ac:dyDescent="0.35">
      <c r="A241" s="24">
        <f t="shared" si="3"/>
        <v>43340</v>
      </c>
      <c r="B241" s="34"/>
    </row>
    <row r="242" spans="1:2" x14ac:dyDescent="0.35">
      <c r="A242" s="24">
        <f t="shared" si="3"/>
        <v>43341</v>
      </c>
      <c r="B242" s="34"/>
    </row>
    <row r="243" spans="1:2" x14ac:dyDescent="0.35">
      <c r="A243" s="24">
        <f t="shared" si="3"/>
        <v>43342</v>
      </c>
      <c r="B243" s="34"/>
    </row>
    <row r="244" spans="1:2" x14ac:dyDescent="0.35">
      <c r="A244" s="24">
        <f t="shared" si="3"/>
        <v>43343</v>
      </c>
      <c r="B244" s="34"/>
    </row>
    <row r="245" spans="1:2" x14ac:dyDescent="0.35">
      <c r="A245" s="24">
        <f t="shared" si="3"/>
        <v>43344</v>
      </c>
      <c r="B245" s="34"/>
    </row>
    <row r="246" spans="1:2" x14ac:dyDescent="0.35">
      <c r="A246" s="24">
        <f t="shared" si="3"/>
        <v>43345</v>
      </c>
      <c r="B246" s="34"/>
    </row>
    <row r="247" spans="1:2" x14ac:dyDescent="0.35">
      <c r="A247" s="24">
        <f t="shared" si="3"/>
        <v>43346</v>
      </c>
      <c r="B247" s="34"/>
    </row>
    <row r="248" spans="1:2" x14ac:dyDescent="0.35">
      <c r="A248" s="24">
        <f t="shared" si="3"/>
        <v>43347</v>
      </c>
      <c r="B248" s="34"/>
    </row>
    <row r="249" spans="1:2" x14ac:dyDescent="0.35">
      <c r="A249" s="24">
        <f t="shared" si="3"/>
        <v>43348</v>
      </c>
      <c r="B249" s="34"/>
    </row>
    <row r="250" spans="1:2" x14ac:dyDescent="0.35">
      <c r="A250" s="24">
        <f t="shared" si="3"/>
        <v>43349</v>
      </c>
      <c r="B250" s="34"/>
    </row>
    <row r="251" spans="1:2" x14ac:dyDescent="0.35">
      <c r="A251" s="24">
        <f t="shared" si="3"/>
        <v>43350</v>
      </c>
      <c r="B251" s="34"/>
    </row>
    <row r="252" spans="1:2" x14ac:dyDescent="0.35">
      <c r="A252" s="24">
        <f t="shared" si="3"/>
        <v>43351</v>
      </c>
      <c r="B252" s="34"/>
    </row>
    <row r="253" spans="1:2" x14ac:dyDescent="0.35">
      <c r="A253" s="24">
        <f t="shared" si="3"/>
        <v>43352</v>
      </c>
      <c r="B253" s="34"/>
    </row>
    <row r="254" spans="1:2" x14ac:dyDescent="0.35">
      <c r="A254" s="24">
        <f t="shared" si="3"/>
        <v>43353</v>
      </c>
      <c r="B254" s="34"/>
    </row>
    <row r="255" spans="1:2" x14ac:dyDescent="0.35">
      <c r="A255" s="24">
        <f t="shared" si="3"/>
        <v>43354</v>
      </c>
      <c r="B255" s="34"/>
    </row>
    <row r="256" spans="1:2" x14ac:dyDescent="0.35">
      <c r="A256" s="24">
        <f t="shared" si="3"/>
        <v>43355</v>
      </c>
      <c r="B256" s="34"/>
    </row>
    <row r="257" spans="1:2" x14ac:dyDescent="0.35">
      <c r="A257" s="24">
        <f t="shared" si="3"/>
        <v>43356</v>
      </c>
      <c r="B257" s="34"/>
    </row>
    <row r="258" spans="1:2" x14ac:dyDescent="0.35">
      <c r="A258" s="24">
        <f t="shared" ref="A258:A321" si="4">A257+1</f>
        <v>43357</v>
      </c>
      <c r="B258" s="34"/>
    </row>
    <row r="259" spans="1:2" x14ac:dyDescent="0.35">
      <c r="A259" s="24">
        <f t="shared" si="4"/>
        <v>43358</v>
      </c>
      <c r="B259" s="34"/>
    </row>
    <row r="260" spans="1:2" x14ac:dyDescent="0.35">
      <c r="A260" s="24">
        <f t="shared" si="4"/>
        <v>43359</v>
      </c>
      <c r="B260" s="34"/>
    </row>
    <row r="261" spans="1:2" x14ac:dyDescent="0.35">
      <c r="A261" s="24">
        <f t="shared" si="4"/>
        <v>43360</v>
      </c>
      <c r="B261" s="34"/>
    </row>
    <row r="262" spans="1:2" x14ac:dyDescent="0.35">
      <c r="A262" s="24">
        <f t="shared" si="4"/>
        <v>43361</v>
      </c>
      <c r="B262" s="34"/>
    </row>
    <row r="263" spans="1:2" x14ac:dyDescent="0.35">
      <c r="A263" s="24">
        <f t="shared" si="4"/>
        <v>43362</v>
      </c>
      <c r="B263" s="34"/>
    </row>
    <row r="264" spans="1:2" x14ac:dyDescent="0.35">
      <c r="A264" s="24">
        <f t="shared" si="4"/>
        <v>43363</v>
      </c>
      <c r="B264" s="34"/>
    </row>
    <row r="265" spans="1:2" x14ac:dyDescent="0.35">
      <c r="A265" s="24">
        <f t="shared" si="4"/>
        <v>43364</v>
      </c>
      <c r="B265" s="34"/>
    </row>
    <row r="266" spans="1:2" x14ac:dyDescent="0.35">
      <c r="A266" s="24">
        <f t="shared" si="4"/>
        <v>43365</v>
      </c>
      <c r="B266" s="34"/>
    </row>
    <row r="267" spans="1:2" x14ac:dyDescent="0.35">
      <c r="A267" s="24">
        <f t="shared" si="4"/>
        <v>43366</v>
      </c>
      <c r="B267" s="34"/>
    </row>
    <row r="268" spans="1:2" x14ac:dyDescent="0.35">
      <c r="A268" s="24">
        <f t="shared" si="4"/>
        <v>43367</v>
      </c>
      <c r="B268" s="34"/>
    </row>
    <row r="269" spans="1:2" x14ac:dyDescent="0.35">
      <c r="A269" s="24">
        <f t="shared" si="4"/>
        <v>43368</v>
      </c>
      <c r="B269" s="34"/>
    </row>
    <row r="270" spans="1:2" x14ac:dyDescent="0.35">
      <c r="A270" s="24">
        <f t="shared" si="4"/>
        <v>43369</v>
      </c>
      <c r="B270" s="34"/>
    </row>
    <row r="271" spans="1:2" x14ac:dyDescent="0.35">
      <c r="A271" s="24">
        <f t="shared" si="4"/>
        <v>43370</v>
      </c>
      <c r="B271" s="34"/>
    </row>
    <row r="272" spans="1:2" x14ac:dyDescent="0.35">
      <c r="A272" s="24">
        <f t="shared" si="4"/>
        <v>43371</v>
      </c>
      <c r="B272" s="34"/>
    </row>
    <row r="273" spans="1:2" x14ac:dyDescent="0.35">
      <c r="A273" s="24">
        <f t="shared" si="4"/>
        <v>43372</v>
      </c>
      <c r="B273" s="34"/>
    </row>
    <row r="274" spans="1:2" x14ac:dyDescent="0.35">
      <c r="A274" s="24">
        <f t="shared" si="4"/>
        <v>43373</v>
      </c>
      <c r="B274" s="34"/>
    </row>
    <row r="275" spans="1:2" x14ac:dyDescent="0.35">
      <c r="A275" s="24">
        <f t="shared" si="4"/>
        <v>43374</v>
      </c>
      <c r="B275" s="34"/>
    </row>
    <row r="276" spans="1:2" x14ac:dyDescent="0.35">
      <c r="A276" s="24">
        <f t="shared" si="4"/>
        <v>43375</v>
      </c>
      <c r="B276" s="34"/>
    </row>
    <row r="277" spans="1:2" x14ac:dyDescent="0.35">
      <c r="A277" s="24">
        <f t="shared" si="4"/>
        <v>43376</v>
      </c>
      <c r="B277" s="34"/>
    </row>
    <row r="278" spans="1:2" x14ac:dyDescent="0.35">
      <c r="A278" s="24">
        <f t="shared" si="4"/>
        <v>43377</v>
      </c>
      <c r="B278" s="34"/>
    </row>
    <row r="279" spans="1:2" x14ac:dyDescent="0.35">
      <c r="A279" s="24">
        <f t="shared" si="4"/>
        <v>43378</v>
      </c>
      <c r="B279" s="34"/>
    </row>
    <row r="280" spans="1:2" x14ac:dyDescent="0.35">
      <c r="A280" s="24">
        <f t="shared" si="4"/>
        <v>43379</v>
      </c>
      <c r="B280" s="34"/>
    </row>
    <row r="281" spans="1:2" x14ac:dyDescent="0.35">
      <c r="A281" s="24">
        <f t="shared" si="4"/>
        <v>43380</v>
      </c>
      <c r="B281" s="34"/>
    </row>
    <row r="282" spans="1:2" x14ac:dyDescent="0.35">
      <c r="A282" s="24">
        <f t="shared" si="4"/>
        <v>43381</v>
      </c>
      <c r="B282" s="34"/>
    </row>
    <row r="283" spans="1:2" x14ac:dyDescent="0.35">
      <c r="A283" s="24">
        <f t="shared" si="4"/>
        <v>43382</v>
      </c>
      <c r="B283" s="34"/>
    </row>
    <row r="284" spans="1:2" x14ac:dyDescent="0.35">
      <c r="A284" s="24">
        <f t="shared" si="4"/>
        <v>43383</v>
      </c>
      <c r="B284" s="34"/>
    </row>
    <row r="285" spans="1:2" x14ac:dyDescent="0.35">
      <c r="A285" s="24">
        <f t="shared" si="4"/>
        <v>43384</v>
      </c>
      <c r="B285" s="34"/>
    </row>
    <row r="286" spans="1:2" x14ac:dyDescent="0.35">
      <c r="A286" s="24">
        <f t="shared" si="4"/>
        <v>43385</v>
      </c>
      <c r="B286" s="34"/>
    </row>
    <row r="287" spans="1:2" x14ac:dyDescent="0.35">
      <c r="A287" s="24">
        <f t="shared" si="4"/>
        <v>43386</v>
      </c>
      <c r="B287" s="34"/>
    </row>
    <row r="288" spans="1:2" x14ac:dyDescent="0.35">
      <c r="A288" s="24">
        <f t="shared" si="4"/>
        <v>43387</v>
      </c>
      <c r="B288" s="34"/>
    </row>
    <row r="289" spans="1:2" x14ac:dyDescent="0.35">
      <c r="A289" s="24">
        <f t="shared" si="4"/>
        <v>43388</v>
      </c>
      <c r="B289" s="34"/>
    </row>
    <row r="290" spans="1:2" x14ac:dyDescent="0.35">
      <c r="A290" s="24">
        <f t="shared" si="4"/>
        <v>43389</v>
      </c>
      <c r="B290" s="34"/>
    </row>
    <row r="291" spans="1:2" x14ac:dyDescent="0.35">
      <c r="A291" s="24">
        <f t="shared" si="4"/>
        <v>43390</v>
      </c>
      <c r="B291" s="34"/>
    </row>
    <row r="292" spans="1:2" x14ac:dyDescent="0.35">
      <c r="A292" s="24">
        <f t="shared" si="4"/>
        <v>43391</v>
      </c>
      <c r="B292" s="34"/>
    </row>
    <row r="293" spans="1:2" x14ac:dyDescent="0.35">
      <c r="A293" s="24">
        <f t="shared" si="4"/>
        <v>43392</v>
      </c>
      <c r="B293" s="34"/>
    </row>
    <row r="294" spans="1:2" x14ac:dyDescent="0.35">
      <c r="A294" s="24">
        <f t="shared" si="4"/>
        <v>43393</v>
      </c>
      <c r="B294" s="34"/>
    </row>
    <row r="295" spans="1:2" x14ac:dyDescent="0.35">
      <c r="A295" s="24">
        <f t="shared" si="4"/>
        <v>43394</v>
      </c>
      <c r="B295" s="34"/>
    </row>
    <row r="296" spans="1:2" x14ac:dyDescent="0.35">
      <c r="A296" s="24">
        <f t="shared" si="4"/>
        <v>43395</v>
      </c>
      <c r="B296" s="34"/>
    </row>
    <row r="297" spans="1:2" x14ac:dyDescent="0.35">
      <c r="A297" s="24">
        <f t="shared" si="4"/>
        <v>43396</v>
      </c>
      <c r="B297" s="34"/>
    </row>
    <row r="298" spans="1:2" x14ac:dyDescent="0.35">
      <c r="A298" s="24">
        <f t="shared" si="4"/>
        <v>43397</v>
      </c>
      <c r="B298" s="34"/>
    </row>
    <row r="299" spans="1:2" x14ac:dyDescent="0.35">
      <c r="A299" s="24">
        <f t="shared" si="4"/>
        <v>43398</v>
      </c>
      <c r="B299" s="34"/>
    </row>
    <row r="300" spans="1:2" x14ac:dyDescent="0.35">
      <c r="A300" s="24">
        <f t="shared" si="4"/>
        <v>43399</v>
      </c>
      <c r="B300" s="34"/>
    </row>
    <row r="301" spans="1:2" x14ac:dyDescent="0.35">
      <c r="A301" s="24">
        <f t="shared" si="4"/>
        <v>43400</v>
      </c>
      <c r="B301" s="34"/>
    </row>
    <row r="302" spans="1:2" x14ac:dyDescent="0.35">
      <c r="A302" s="24">
        <f t="shared" si="4"/>
        <v>43401</v>
      </c>
      <c r="B302" s="34"/>
    </row>
    <row r="303" spans="1:2" x14ac:dyDescent="0.35">
      <c r="A303" s="24">
        <f t="shared" si="4"/>
        <v>43402</v>
      </c>
      <c r="B303" s="34"/>
    </row>
    <row r="304" spans="1:2" x14ac:dyDescent="0.35">
      <c r="A304" s="24">
        <f t="shared" si="4"/>
        <v>43403</v>
      </c>
      <c r="B304" s="34"/>
    </row>
    <row r="305" spans="1:2" x14ac:dyDescent="0.35">
      <c r="A305" s="24">
        <f t="shared" si="4"/>
        <v>43404</v>
      </c>
      <c r="B305" s="34"/>
    </row>
    <row r="306" spans="1:2" x14ac:dyDescent="0.35">
      <c r="A306" s="24">
        <f t="shared" si="4"/>
        <v>43405</v>
      </c>
      <c r="B306" s="34"/>
    </row>
    <row r="307" spans="1:2" x14ac:dyDescent="0.35">
      <c r="A307" s="24">
        <f t="shared" si="4"/>
        <v>43406</v>
      </c>
      <c r="B307" s="34"/>
    </row>
    <row r="308" spans="1:2" x14ac:dyDescent="0.35">
      <c r="A308" s="24">
        <f t="shared" si="4"/>
        <v>43407</v>
      </c>
      <c r="B308" s="34"/>
    </row>
    <row r="309" spans="1:2" x14ac:dyDescent="0.35">
      <c r="A309" s="24">
        <f t="shared" si="4"/>
        <v>43408</v>
      </c>
      <c r="B309" s="34"/>
    </row>
    <row r="310" spans="1:2" x14ac:dyDescent="0.35">
      <c r="A310" s="24">
        <f t="shared" si="4"/>
        <v>43409</v>
      </c>
      <c r="B310" s="34"/>
    </row>
    <row r="311" spans="1:2" x14ac:dyDescent="0.35">
      <c r="A311" s="24">
        <f t="shared" si="4"/>
        <v>43410</v>
      </c>
      <c r="B311" s="34"/>
    </row>
    <row r="312" spans="1:2" x14ac:dyDescent="0.35">
      <c r="A312" s="24">
        <f t="shared" si="4"/>
        <v>43411</v>
      </c>
      <c r="B312" s="34"/>
    </row>
    <row r="313" spans="1:2" x14ac:dyDescent="0.35">
      <c r="A313" s="24">
        <f t="shared" si="4"/>
        <v>43412</v>
      </c>
      <c r="B313" s="34"/>
    </row>
    <row r="314" spans="1:2" x14ac:dyDescent="0.35">
      <c r="A314" s="24">
        <f t="shared" si="4"/>
        <v>43413</v>
      </c>
      <c r="B314" s="34"/>
    </row>
    <row r="315" spans="1:2" x14ac:dyDescent="0.35">
      <c r="A315" s="24">
        <f t="shared" si="4"/>
        <v>43414</v>
      </c>
      <c r="B315" s="34"/>
    </row>
    <row r="316" spans="1:2" x14ac:dyDescent="0.35">
      <c r="A316" s="24">
        <f t="shared" si="4"/>
        <v>43415</v>
      </c>
      <c r="B316" s="34"/>
    </row>
    <row r="317" spans="1:2" x14ac:dyDescent="0.35">
      <c r="A317" s="24">
        <f t="shared" si="4"/>
        <v>43416</v>
      </c>
      <c r="B317" s="34"/>
    </row>
    <row r="318" spans="1:2" x14ac:dyDescent="0.35">
      <c r="A318" s="24">
        <f t="shared" si="4"/>
        <v>43417</v>
      </c>
      <c r="B318" s="34"/>
    </row>
    <row r="319" spans="1:2" x14ac:dyDescent="0.35">
      <c r="A319" s="24">
        <f t="shared" si="4"/>
        <v>43418</v>
      </c>
      <c r="B319" s="34"/>
    </row>
    <row r="320" spans="1:2" x14ac:dyDescent="0.35">
      <c r="A320" s="24">
        <f t="shared" si="4"/>
        <v>43419</v>
      </c>
      <c r="B320" s="34"/>
    </row>
    <row r="321" spans="1:2" x14ac:dyDescent="0.35">
      <c r="A321" s="24">
        <f t="shared" si="4"/>
        <v>43420</v>
      </c>
      <c r="B321" s="34"/>
    </row>
    <row r="322" spans="1:2" x14ac:dyDescent="0.35">
      <c r="A322" s="24">
        <f t="shared" ref="A322:A366" si="5">A321+1</f>
        <v>43421</v>
      </c>
      <c r="B322" s="34"/>
    </row>
    <row r="323" spans="1:2" x14ac:dyDescent="0.35">
      <c r="A323" s="24">
        <f t="shared" si="5"/>
        <v>43422</v>
      </c>
      <c r="B323" s="34"/>
    </row>
    <row r="324" spans="1:2" x14ac:dyDescent="0.35">
      <c r="A324" s="24">
        <f t="shared" si="5"/>
        <v>43423</v>
      </c>
      <c r="B324" s="34"/>
    </row>
    <row r="325" spans="1:2" x14ac:dyDescent="0.35">
      <c r="A325" s="24">
        <f t="shared" si="5"/>
        <v>43424</v>
      </c>
      <c r="B325" s="34"/>
    </row>
    <row r="326" spans="1:2" x14ac:dyDescent="0.35">
      <c r="A326" s="24">
        <f t="shared" si="5"/>
        <v>43425</v>
      </c>
      <c r="B326" s="34"/>
    </row>
    <row r="327" spans="1:2" x14ac:dyDescent="0.35">
      <c r="A327" s="24">
        <f t="shared" si="5"/>
        <v>43426</v>
      </c>
      <c r="B327" s="34"/>
    </row>
    <row r="328" spans="1:2" x14ac:dyDescent="0.35">
      <c r="A328" s="24">
        <f t="shared" si="5"/>
        <v>43427</v>
      </c>
      <c r="B328" s="34"/>
    </row>
    <row r="329" spans="1:2" x14ac:dyDescent="0.35">
      <c r="A329" s="24">
        <f t="shared" si="5"/>
        <v>43428</v>
      </c>
      <c r="B329" s="34"/>
    </row>
    <row r="330" spans="1:2" x14ac:dyDescent="0.35">
      <c r="A330" s="24">
        <f t="shared" si="5"/>
        <v>43429</v>
      </c>
      <c r="B330" s="34"/>
    </row>
    <row r="331" spans="1:2" x14ac:dyDescent="0.35">
      <c r="A331" s="24">
        <f t="shared" si="5"/>
        <v>43430</v>
      </c>
      <c r="B331" s="34"/>
    </row>
    <row r="332" spans="1:2" x14ac:dyDescent="0.35">
      <c r="A332" s="24">
        <f t="shared" si="5"/>
        <v>43431</v>
      </c>
      <c r="B332" s="34"/>
    </row>
    <row r="333" spans="1:2" x14ac:dyDescent="0.35">
      <c r="A333" s="24">
        <f t="shared" si="5"/>
        <v>43432</v>
      </c>
      <c r="B333" s="34"/>
    </row>
    <row r="334" spans="1:2" x14ac:dyDescent="0.35">
      <c r="A334" s="24">
        <f t="shared" si="5"/>
        <v>43433</v>
      </c>
      <c r="B334" s="34"/>
    </row>
    <row r="335" spans="1:2" x14ac:dyDescent="0.35">
      <c r="A335" s="24">
        <f t="shared" si="5"/>
        <v>43434</v>
      </c>
      <c r="B335" s="34"/>
    </row>
    <row r="336" spans="1:2" x14ac:dyDescent="0.35">
      <c r="A336" s="24">
        <f t="shared" si="5"/>
        <v>43435</v>
      </c>
      <c r="B336" s="34"/>
    </row>
    <row r="337" spans="1:2" x14ac:dyDescent="0.35">
      <c r="A337" s="24">
        <f t="shared" si="5"/>
        <v>43436</v>
      </c>
      <c r="B337" s="34"/>
    </row>
    <row r="338" spans="1:2" x14ac:dyDescent="0.35">
      <c r="A338" s="24">
        <f t="shared" si="5"/>
        <v>43437</v>
      </c>
      <c r="B338" s="34"/>
    </row>
    <row r="339" spans="1:2" x14ac:dyDescent="0.35">
      <c r="A339" s="24">
        <f t="shared" si="5"/>
        <v>43438</v>
      </c>
      <c r="B339" s="34"/>
    </row>
    <row r="340" spans="1:2" x14ac:dyDescent="0.35">
      <c r="A340" s="24">
        <f t="shared" si="5"/>
        <v>43439</v>
      </c>
      <c r="B340" s="34"/>
    </row>
    <row r="341" spans="1:2" x14ac:dyDescent="0.35">
      <c r="A341" s="24">
        <f t="shared" si="5"/>
        <v>43440</v>
      </c>
      <c r="B341" s="34"/>
    </row>
    <row r="342" spans="1:2" x14ac:dyDescent="0.35">
      <c r="A342" s="24">
        <f t="shared" si="5"/>
        <v>43441</v>
      </c>
      <c r="B342" s="34"/>
    </row>
    <row r="343" spans="1:2" x14ac:dyDescent="0.35">
      <c r="A343" s="24">
        <f t="shared" si="5"/>
        <v>43442</v>
      </c>
      <c r="B343" s="34"/>
    </row>
    <row r="344" spans="1:2" x14ac:dyDescent="0.35">
      <c r="A344" s="24">
        <f t="shared" si="5"/>
        <v>43443</v>
      </c>
      <c r="B344" s="34"/>
    </row>
    <row r="345" spans="1:2" x14ac:dyDescent="0.35">
      <c r="A345" s="24">
        <f t="shared" si="5"/>
        <v>43444</v>
      </c>
      <c r="B345" s="34"/>
    </row>
    <row r="346" spans="1:2" x14ac:dyDescent="0.35">
      <c r="A346" s="24">
        <f t="shared" si="5"/>
        <v>43445</v>
      </c>
      <c r="B346" s="34"/>
    </row>
    <row r="347" spans="1:2" x14ac:dyDescent="0.35">
      <c r="A347" s="24">
        <f t="shared" si="5"/>
        <v>43446</v>
      </c>
      <c r="B347" s="34"/>
    </row>
    <row r="348" spans="1:2" x14ac:dyDescent="0.35">
      <c r="A348" s="24">
        <f t="shared" si="5"/>
        <v>43447</v>
      </c>
      <c r="B348" s="34"/>
    </row>
    <row r="349" spans="1:2" x14ac:dyDescent="0.35">
      <c r="A349" s="24">
        <f t="shared" si="5"/>
        <v>43448</v>
      </c>
      <c r="B349" s="34"/>
    </row>
    <row r="350" spans="1:2" x14ac:dyDescent="0.35">
      <c r="A350" s="24">
        <f t="shared" si="5"/>
        <v>43449</v>
      </c>
      <c r="B350" s="34"/>
    </row>
    <row r="351" spans="1:2" x14ac:dyDescent="0.35">
      <c r="A351" s="24">
        <f t="shared" si="5"/>
        <v>43450</v>
      </c>
      <c r="B351" s="34"/>
    </row>
    <row r="352" spans="1:2" x14ac:dyDescent="0.35">
      <c r="A352" s="24">
        <f t="shared" si="5"/>
        <v>43451</v>
      </c>
      <c r="B352" s="34"/>
    </row>
    <row r="353" spans="1:2" x14ac:dyDescent="0.35">
      <c r="A353" s="24">
        <f t="shared" si="5"/>
        <v>43452</v>
      </c>
      <c r="B353" s="34"/>
    </row>
    <row r="354" spans="1:2" x14ac:dyDescent="0.35">
      <c r="A354" s="24">
        <f t="shared" si="5"/>
        <v>43453</v>
      </c>
      <c r="B354" s="34"/>
    </row>
    <row r="355" spans="1:2" x14ac:dyDescent="0.35">
      <c r="A355" s="24">
        <f t="shared" si="5"/>
        <v>43454</v>
      </c>
      <c r="B355" s="34"/>
    </row>
    <row r="356" spans="1:2" x14ac:dyDescent="0.35">
      <c r="A356" s="24">
        <f t="shared" si="5"/>
        <v>43455</v>
      </c>
      <c r="B356" s="34"/>
    </row>
    <row r="357" spans="1:2" x14ac:dyDescent="0.35">
      <c r="A357" s="24">
        <f t="shared" si="5"/>
        <v>43456</v>
      </c>
      <c r="B357" s="34"/>
    </row>
    <row r="358" spans="1:2" x14ac:dyDescent="0.35">
      <c r="A358" s="24">
        <f t="shared" si="5"/>
        <v>43457</v>
      </c>
      <c r="B358" s="34"/>
    </row>
    <row r="359" spans="1:2" x14ac:dyDescent="0.35">
      <c r="A359" s="24">
        <f t="shared" si="5"/>
        <v>43458</v>
      </c>
      <c r="B359" s="34"/>
    </row>
    <row r="360" spans="1:2" x14ac:dyDescent="0.35">
      <c r="A360" s="24">
        <f t="shared" si="5"/>
        <v>43459</v>
      </c>
      <c r="B360" s="34"/>
    </row>
    <row r="361" spans="1:2" x14ac:dyDescent="0.35">
      <c r="A361" s="24">
        <f t="shared" si="5"/>
        <v>43460</v>
      </c>
      <c r="B361" s="34"/>
    </row>
    <row r="362" spans="1:2" x14ac:dyDescent="0.35">
      <c r="A362" s="24">
        <f t="shared" si="5"/>
        <v>43461</v>
      </c>
      <c r="B362" s="34"/>
    </row>
    <row r="363" spans="1:2" x14ac:dyDescent="0.35">
      <c r="A363" s="24">
        <f t="shared" si="5"/>
        <v>43462</v>
      </c>
      <c r="B363" s="34"/>
    </row>
    <row r="364" spans="1:2" x14ac:dyDescent="0.35">
      <c r="A364" s="24">
        <f t="shared" si="5"/>
        <v>43463</v>
      </c>
      <c r="B364" s="34"/>
    </row>
    <row r="365" spans="1:2" x14ac:dyDescent="0.35">
      <c r="A365" s="24">
        <f t="shared" si="5"/>
        <v>43464</v>
      </c>
      <c r="B365" s="34"/>
    </row>
    <row r="366" spans="1:2" x14ac:dyDescent="0.35">
      <c r="A366" s="24">
        <f t="shared" si="5"/>
        <v>43465</v>
      </c>
      <c r="B366" s="34"/>
    </row>
  </sheetData>
  <conditionalFormatting sqref="G6">
    <cfRule type="cellIs" dxfId="239" priority="5" operator="equal">
      <formula>$E$1</formula>
    </cfRule>
  </conditionalFormatting>
  <conditionalFormatting sqref="A2:A366">
    <cfRule type="expression" dxfId="238" priority="351">
      <formula>$A$1=VLOOKUP($A$1,$D$4:$E$5,1,0)</formula>
    </cfRule>
    <cfRule type="cellIs" dxfId="237" priority="352" operator="equal">
      <formula>$F$1</formula>
    </cfRule>
  </conditionalFormatting>
  <conditionalFormatting sqref="D4">
    <cfRule type="cellIs" dxfId="236" priority="353" operator="equal">
      <formula>$D$4:$E$5+$A$2:$A$366</formula>
    </cfRule>
  </conditionalFormatting>
  <pageMargins left="0.7" right="0.7" top="0.75" bottom="0.75" header="0.3" footer="0.3"/>
  <ignoredErrors>
    <ignoredError sqref="A2" calculatedColumn="1"/>
  </ignoredErrors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15</vt:i4>
      </vt:variant>
      <vt:variant>
        <vt:lpstr>Plages nommées</vt:lpstr>
      </vt:variant>
      <vt:variant>
        <vt:i4>30</vt:i4>
      </vt:variant>
    </vt:vector>
  </HeadingPairs>
  <TitlesOfParts>
    <vt:vector size="45" baseType="lpstr">
      <vt:lpstr>config</vt:lpstr>
      <vt:lpstr>Janvier</vt:lpstr>
      <vt:lpstr>Février</vt:lpstr>
      <vt:lpstr>Mars</vt:lpstr>
      <vt:lpstr>Avril</vt:lpstr>
      <vt:lpstr>Mai</vt:lpstr>
      <vt:lpstr>Juin</vt:lpstr>
      <vt:lpstr>Acompte</vt:lpstr>
      <vt:lpstr>Note des journées</vt:lpstr>
      <vt:lpstr>Juillet</vt:lpstr>
      <vt:lpstr>Août</vt:lpstr>
      <vt:lpstr>Septembre</vt:lpstr>
      <vt:lpstr>Octobre</vt:lpstr>
      <vt:lpstr>Novembre</vt:lpstr>
      <vt:lpstr>Décembre</vt:lpstr>
      <vt:lpstr>config_Titre_Adresse</vt:lpstr>
      <vt:lpstr>config_Titre_Adresse_Email</vt:lpstr>
      <vt:lpstr>config_Titre_Code_Postale</vt:lpstr>
      <vt:lpstr>config_Titre_Commune</vt:lpstr>
      <vt:lpstr>config_Titre_Date_</vt:lpstr>
      <vt:lpstr>config_Titre_Montant_journee</vt:lpstr>
      <vt:lpstr>config_Titre_N_</vt:lpstr>
      <vt:lpstr>config_Titre_N_de_mois</vt:lpstr>
      <vt:lpstr>config_Titre_Nom</vt:lpstr>
      <vt:lpstr>config_Titre_Numero_de_securite_sociale</vt:lpstr>
      <vt:lpstr>config_Titre_Permis_B</vt:lpstr>
      <vt:lpstr>config_Titre_Prenom</vt:lpstr>
      <vt:lpstr>config_Titre_Telephone</vt:lpstr>
      <vt:lpstr>Mois_Août_Totale</vt:lpstr>
      <vt:lpstr>Mois_Avril_Totale</vt:lpstr>
      <vt:lpstr>Mois_Décembre_Totale</vt:lpstr>
      <vt:lpstr>Mois_Février_Totale</vt:lpstr>
      <vt:lpstr>Mois_Janvier_Totale</vt:lpstr>
      <vt:lpstr>Mois_Juillet_Totale</vt:lpstr>
      <vt:lpstr>Mois_Juin_Totale</vt:lpstr>
      <vt:lpstr>Mois_Mai_Totale</vt:lpstr>
      <vt:lpstr>Mois_Mars_Totale</vt:lpstr>
      <vt:lpstr>Mois_Novembre_Totale</vt:lpstr>
      <vt:lpstr>Mois_Octobre_Totale</vt:lpstr>
      <vt:lpstr>Mois_Septembre_Totale</vt:lpstr>
      <vt:lpstr>N°_février</vt:lpstr>
      <vt:lpstr>Note_des_journees_Titre_01_01_2018</vt:lpstr>
      <vt:lpstr>Note_des_journees_Titre_2018</vt:lpstr>
      <vt:lpstr>Note_des_journees_Titre_DATE</vt:lpstr>
      <vt:lpstr>Note_des_journees_Titre_NOTE_DE_LA_JOURNEE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 fouu</dc:creator>
  <cp:lastModifiedBy>dj fouu</cp:lastModifiedBy>
  <dcterms:created xsi:type="dcterms:W3CDTF">2018-01-28T18:43:52Z</dcterms:created>
  <dcterms:modified xsi:type="dcterms:W3CDTF">2018-07-04T22:15:27Z</dcterms:modified>
</cp:coreProperties>
</file>