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ii\Documents\arnaud2\EVER 2012\3EI2024\adequation velo\"/>
    </mc:Choice>
  </mc:AlternateContent>
  <bookViews>
    <workbookView xWindow="0" yWindow="0" windowWidth="28800" windowHeight="1233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 s="1"/>
  <c r="E7" i="1" s="1"/>
  <c r="C8" i="1"/>
  <c r="D8" i="1" s="1"/>
  <c r="E8" i="1" s="1"/>
  <c r="C9" i="1"/>
  <c r="D9" i="1" s="1"/>
  <c r="E9" i="1" s="1"/>
  <c r="C10" i="1"/>
  <c r="C11" i="1"/>
  <c r="D11" i="1" s="1"/>
  <c r="E11" i="1" s="1"/>
  <c r="C12" i="1"/>
  <c r="D12" i="1" s="1"/>
  <c r="E12" i="1" s="1"/>
  <c r="D10" i="1"/>
  <c r="E10" i="1" s="1"/>
  <c r="C6" i="1"/>
  <c r="D6" i="1" s="1"/>
  <c r="E6" i="1" s="1"/>
  <c r="B7" i="1"/>
  <c r="B8" i="1"/>
  <c r="B9" i="1"/>
  <c r="B10" i="1"/>
  <c r="B11" i="1"/>
  <c r="B12" i="1"/>
  <c r="B6" i="1"/>
  <c r="G3" i="1"/>
  <c r="H6" i="1" l="1"/>
  <c r="F6" i="1"/>
  <c r="G6" i="1" s="1"/>
  <c r="H10" i="1"/>
  <c r="F10" i="1"/>
  <c r="G10" i="1" s="1"/>
  <c r="H8" i="1"/>
  <c r="F8" i="1"/>
  <c r="G8" i="1" s="1"/>
  <c r="F12" i="1"/>
  <c r="G12" i="1" s="1"/>
  <c r="H12" i="1"/>
  <c r="F11" i="1"/>
  <c r="G11" i="1" s="1"/>
  <c r="H11" i="1"/>
  <c r="H9" i="1"/>
  <c r="F9" i="1"/>
  <c r="G9" i="1" s="1"/>
  <c r="F7" i="1"/>
  <c r="G7" i="1" s="1"/>
  <c r="H7" i="1"/>
  <c r="H3" i="1"/>
  <c r="C3" i="1"/>
</calcChain>
</file>

<file path=xl/sharedStrings.xml><?xml version="1.0" encoding="utf-8"?>
<sst xmlns="http://schemas.openxmlformats.org/spreadsheetml/2006/main" count="27" uniqueCount="27">
  <si>
    <t>IUT GEII Soissons</t>
  </si>
  <si>
    <t>longeur manivelle</t>
  </si>
  <si>
    <t>perimetre roue</t>
  </si>
  <si>
    <t>roue (pouce)</t>
  </si>
  <si>
    <t>plateau</t>
  </si>
  <si>
    <t>power demandée</t>
  </si>
  <si>
    <t>couple max</t>
  </si>
  <si>
    <t>force max</t>
  </si>
  <si>
    <t>masse cycliste</t>
  </si>
  <si>
    <t>power demandée (Watt)</t>
  </si>
  <si>
    <t xml:space="preserve">RPMmax </t>
  </si>
  <si>
    <t>developpement (m/tour pedale)</t>
  </si>
  <si>
    <t>Cr pneu</t>
  </si>
  <si>
    <t>k aerodyna</t>
  </si>
  <si>
    <t>etagement pignons</t>
  </si>
  <si>
    <t>pente (%)</t>
  </si>
  <si>
    <t>masse velo+utilité</t>
  </si>
  <si>
    <t>RPM optimal</t>
  </si>
  <si>
    <t>puissance musculaire</t>
  </si>
  <si>
    <t>mecanique velo</t>
  </si>
  <si>
    <t>vitesse max (90 rpm optimal) Kph</t>
  </si>
  <si>
    <t>force pedalage moyen (N)</t>
  </si>
  <si>
    <t>VAE</t>
  </si>
  <si>
    <t>assistance (%)</t>
  </si>
  <si>
    <t>power moteur( W)</t>
  </si>
  <si>
    <t>power musculaire ( W)</t>
  </si>
  <si>
    <t>couple moteur( 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</si>
</sst>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6" borderId="0" xfId="0" applyFill="1"/>
    <xf numFmtId="0" fontId="0" fillId="6" borderId="2" xfId="0" applyFill="1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3" borderId="4" xfId="0" applyFill="1" applyBorder="1"/>
    <xf numFmtId="0" fontId="0" fillId="0" borderId="0" xfId="0" applyBorder="1" applyAlignment="1">
      <alignment horizontal="center" wrapText="1"/>
    </xf>
    <xf numFmtId="165" fontId="0" fillId="0" borderId="0" xfId="0" applyNumberFormat="1" applyBorder="1"/>
    <xf numFmtId="1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Feuil1!$C$5</c:f>
              <c:strCache>
                <c:ptCount val="1"/>
                <c:pt idx="0">
                  <c:v>vitesse max (90 rpm optimal) Kph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Feuil1!$A$6:$A$12</c:f>
              <c:numCache>
                <c:formatCode>General</c:formatCode>
                <c:ptCount val="7"/>
                <c:pt idx="0">
                  <c:v>51</c:v>
                </c:pt>
                <c:pt idx="1">
                  <c:v>45</c:v>
                </c:pt>
                <c:pt idx="2">
                  <c:v>33</c:v>
                </c:pt>
                <c:pt idx="3">
                  <c:v>24</c:v>
                </c:pt>
                <c:pt idx="4">
                  <c:v>18</c:v>
                </c:pt>
                <c:pt idx="5">
                  <c:v>14</c:v>
                </c:pt>
                <c:pt idx="6">
                  <c:v>10</c:v>
                </c:pt>
              </c:numCache>
            </c:numRef>
          </c:cat>
          <c:val>
            <c:numRef>
              <c:f>Feuil1!$C$6:$C$12</c:f>
              <c:numCache>
                <c:formatCode>0.0</c:formatCode>
                <c:ptCount val="7"/>
                <c:pt idx="0">
                  <c:v>9.6656974613947888</c:v>
                </c:pt>
                <c:pt idx="1">
                  <c:v>10.954457122914095</c:v>
                </c:pt>
                <c:pt idx="2">
                  <c:v>14.937896076701037</c:v>
                </c:pt>
                <c:pt idx="3">
                  <c:v>20.539607105463926</c:v>
                </c:pt>
                <c:pt idx="4">
                  <c:v>27.386142807285239</c:v>
                </c:pt>
                <c:pt idx="5">
                  <c:v>35.210755037938156</c:v>
                </c:pt>
                <c:pt idx="6">
                  <c:v>49.295057053113432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4-4169-9136-FF4F08D51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044239"/>
        <c:axId val="1111044655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7.5560232145136408E-2"/>
                  <c:y val="0.11806456011180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cat>
            <c:numRef>
              <c:f>Feuil1!$A$6:$A$12</c:f>
              <c:numCache>
                <c:formatCode>General</c:formatCode>
                <c:ptCount val="7"/>
                <c:pt idx="0">
                  <c:v>51</c:v>
                </c:pt>
                <c:pt idx="1">
                  <c:v>45</c:v>
                </c:pt>
                <c:pt idx="2">
                  <c:v>33</c:v>
                </c:pt>
                <c:pt idx="3">
                  <c:v>24</c:v>
                </c:pt>
                <c:pt idx="4">
                  <c:v>18</c:v>
                </c:pt>
                <c:pt idx="5">
                  <c:v>14</c:v>
                </c:pt>
                <c:pt idx="6">
                  <c:v>10</c:v>
                </c:pt>
              </c:numCache>
            </c:numRef>
          </c:cat>
          <c:val>
            <c:numRef>
              <c:f>Feuil1!$C$6:$C$12</c:f>
              <c:numCache>
                <c:formatCode>0.0</c:formatCode>
                <c:ptCount val="7"/>
                <c:pt idx="0">
                  <c:v>9.6656974613947888</c:v>
                </c:pt>
                <c:pt idx="1">
                  <c:v>10.954457122914095</c:v>
                </c:pt>
                <c:pt idx="2">
                  <c:v>14.937896076701037</c:v>
                </c:pt>
                <c:pt idx="3">
                  <c:v>20.539607105463926</c:v>
                </c:pt>
                <c:pt idx="4">
                  <c:v>27.386142807285239</c:v>
                </c:pt>
                <c:pt idx="5">
                  <c:v>35.210755037938156</c:v>
                </c:pt>
                <c:pt idx="6">
                  <c:v>49.295057053113432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4-4169-9136-FF4F08D51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44239"/>
        <c:axId val="1111044655"/>
      </c:lineChart>
      <c:catAx>
        <c:axId val="111104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1044655"/>
        <c:crosses val="autoZero"/>
        <c:auto val="1"/>
        <c:lblAlgn val="ctr"/>
        <c:lblOffset val="100"/>
        <c:noMultiLvlLbl val="0"/>
      </c:catAx>
      <c:valAx>
        <c:axId val="1111044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1044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4.6132385128970395E-2"/>
          <c:y val="9.9423594777925492E-2"/>
          <c:w val="0.6132906824146982"/>
          <c:h val="0.18923665791776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Feuil1!$D$5</c:f>
              <c:strCache>
                <c:ptCount val="1"/>
                <c:pt idx="0">
                  <c:v>power demandée (Watt)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Feuil1!$A$6:$A$12</c:f>
              <c:numCache>
                <c:formatCode>General</c:formatCode>
                <c:ptCount val="7"/>
                <c:pt idx="0">
                  <c:v>51</c:v>
                </c:pt>
                <c:pt idx="1">
                  <c:v>45</c:v>
                </c:pt>
                <c:pt idx="2">
                  <c:v>33</c:v>
                </c:pt>
                <c:pt idx="3">
                  <c:v>24</c:v>
                </c:pt>
                <c:pt idx="4">
                  <c:v>18</c:v>
                </c:pt>
                <c:pt idx="5">
                  <c:v>14</c:v>
                </c:pt>
                <c:pt idx="6">
                  <c:v>10</c:v>
                </c:pt>
              </c:numCache>
            </c:numRef>
          </c:cat>
          <c:val>
            <c:numRef>
              <c:f>Feuil1!$D$6:$D$12</c:f>
              <c:numCache>
                <c:formatCode>0</c:formatCode>
                <c:ptCount val="7"/>
                <c:pt idx="0">
                  <c:v>233.2731849337917</c:v>
                </c:pt>
                <c:pt idx="1">
                  <c:v>265.83181816913515</c:v>
                </c:pt>
                <c:pt idx="2">
                  <c:v>370.20145231039726</c:v>
                </c:pt>
                <c:pt idx="3">
                  <c:v>529.43666234900786</c:v>
                </c:pt>
                <c:pt idx="4">
                  <c:v>750.84598933763311</c:v>
                </c:pt>
                <c:pt idx="5">
                  <c:v>1051.60392939641</c:v>
                </c:pt>
                <c:pt idx="6">
                  <c:v>1765.6017115987563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4-41E7-B9F8-31D2F88C1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044239"/>
        <c:axId val="1111044655"/>
      </c:barChart>
      <c:lineChart>
        <c:grouping val="standard"/>
        <c:varyColors val="0"/>
        <c:ser>
          <c:idx val="1"/>
          <c:order val="1"/>
          <c:tx>
            <c:strRef>
              <c:f>Feuil1!$D$5</c:f>
              <c:strCache>
                <c:ptCount val="1"/>
                <c:pt idx="0">
                  <c:v>power demandée (Watt)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1"/>
            <c:trendlineLbl>
              <c:layout>
                <c:manualLayout>
                  <c:x val="-6.1538079712828334E-2"/>
                  <c:y val="0.2725455908920476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cat>
            <c:numRef>
              <c:f>Feuil1!$A$6:$A$12</c:f>
              <c:numCache>
                <c:formatCode>General</c:formatCode>
                <c:ptCount val="7"/>
                <c:pt idx="0">
                  <c:v>51</c:v>
                </c:pt>
                <c:pt idx="1">
                  <c:v>45</c:v>
                </c:pt>
                <c:pt idx="2">
                  <c:v>33</c:v>
                </c:pt>
                <c:pt idx="3">
                  <c:v>24</c:v>
                </c:pt>
                <c:pt idx="4">
                  <c:v>18</c:v>
                </c:pt>
                <c:pt idx="5">
                  <c:v>14</c:v>
                </c:pt>
                <c:pt idx="6">
                  <c:v>10</c:v>
                </c:pt>
              </c:numCache>
            </c:numRef>
          </c:cat>
          <c:val>
            <c:numRef>
              <c:f>Feuil1!$D$6:$D$12</c:f>
              <c:numCache>
                <c:formatCode>0</c:formatCode>
                <c:ptCount val="7"/>
                <c:pt idx="0">
                  <c:v>233.2731849337917</c:v>
                </c:pt>
                <c:pt idx="1">
                  <c:v>265.83181816913515</c:v>
                </c:pt>
                <c:pt idx="2">
                  <c:v>370.20145231039726</c:v>
                </c:pt>
                <c:pt idx="3">
                  <c:v>529.43666234900786</c:v>
                </c:pt>
                <c:pt idx="4">
                  <c:v>750.84598933763311</c:v>
                </c:pt>
                <c:pt idx="5">
                  <c:v>1051.60392939641</c:v>
                </c:pt>
                <c:pt idx="6">
                  <c:v>1765.6017115987563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4-41E7-B9F8-31D2F88C1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44239"/>
        <c:axId val="1111044655"/>
      </c:lineChart>
      <c:catAx>
        <c:axId val="111104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1044655"/>
        <c:crosses val="autoZero"/>
        <c:auto val="1"/>
        <c:lblAlgn val="ctr"/>
        <c:lblOffset val="100"/>
        <c:noMultiLvlLbl val="0"/>
      </c:catAx>
      <c:valAx>
        <c:axId val="1111044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1044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4.6132385128970395E-2"/>
          <c:y val="9.9423594777925492E-2"/>
          <c:w val="0.6132906824146982"/>
          <c:h val="0.18923665791776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Feuil1!$F$5</c:f>
              <c:strCache>
                <c:ptCount val="1"/>
                <c:pt idx="0">
                  <c:v>power moteur( 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Feuil1!$A$6:$A$12</c:f>
              <c:numCache>
                <c:formatCode>General</c:formatCode>
                <c:ptCount val="7"/>
                <c:pt idx="0">
                  <c:v>51</c:v>
                </c:pt>
                <c:pt idx="1">
                  <c:v>45</c:v>
                </c:pt>
                <c:pt idx="2">
                  <c:v>33</c:v>
                </c:pt>
                <c:pt idx="3">
                  <c:v>24</c:v>
                </c:pt>
                <c:pt idx="4">
                  <c:v>18</c:v>
                </c:pt>
                <c:pt idx="5">
                  <c:v>14</c:v>
                </c:pt>
                <c:pt idx="6">
                  <c:v>10</c:v>
                </c:pt>
              </c:numCache>
            </c:numRef>
          </c:cat>
          <c:val>
            <c:numRef>
              <c:f>Feuil1!$F$6:$F$12</c:f>
              <c:numCache>
                <c:formatCode>0.0</c:formatCode>
                <c:ptCount val="7"/>
                <c:pt idx="0">
                  <c:v>174.95488870034376</c:v>
                </c:pt>
                <c:pt idx="1">
                  <c:v>199.37386362685135</c:v>
                </c:pt>
                <c:pt idx="2">
                  <c:v>277.65108923279791</c:v>
                </c:pt>
                <c:pt idx="3">
                  <c:v>397.07749676175592</c:v>
                </c:pt>
                <c:pt idx="4">
                  <c:v>563.13449200322475</c:v>
                </c:pt>
                <c:pt idx="5">
                  <c:v>788.70294704730759</c:v>
                </c:pt>
                <c:pt idx="6">
                  <c:v>1324.2012836990671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A-4699-961F-70C21AE00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044239"/>
        <c:axId val="1111044655"/>
      </c:barChart>
      <c:lineChart>
        <c:grouping val="standard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1"/>
            <c:trendlineLbl>
              <c:layout>
                <c:manualLayout>
                  <c:x val="-7.5560232145136408E-2"/>
                  <c:y val="0.11806456011180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cat>
            <c:numRef>
              <c:f>Feuil1!$A$6:$A$12</c:f>
              <c:numCache>
                <c:formatCode>General</c:formatCode>
                <c:ptCount val="7"/>
                <c:pt idx="0">
                  <c:v>51</c:v>
                </c:pt>
                <c:pt idx="1">
                  <c:v>45</c:v>
                </c:pt>
                <c:pt idx="2">
                  <c:v>33</c:v>
                </c:pt>
                <c:pt idx="3">
                  <c:v>24</c:v>
                </c:pt>
                <c:pt idx="4">
                  <c:v>18</c:v>
                </c:pt>
                <c:pt idx="5">
                  <c:v>14</c:v>
                </c:pt>
                <c:pt idx="6">
                  <c:v>10</c:v>
                </c:pt>
              </c:numCache>
            </c:numRef>
          </c:cat>
          <c:val>
            <c:numRef>
              <c:f>Feuil1!$F$6:$F$12</c:f>
              <c:numCache>
                <c:formatCode>0.0</c:formatCode>
                <c:ptCount val="7"/>
                <c:pt idx="0">
                  <c:v>174.95488870034376</c:v>
                </c:pt>
                <c:pt idx="1">
                  <c:v>199.37386362685135</c:v>
                </c:pt>
                <c:pt idx="2">
                  <c:v>277.65108923279791</c:v>
                </c:pt>
                <c:pt idx="3">
                  <c:v>397.07749676175592</c:v>
                </c:pt>
                <c:pt idx="4">
                  <c:v>563.13449200322475</c:v>
                </c:pt>
                <c:pt idx="5">
                  <c:v>788.70294704730759</c:v>
                </c:pt>
                <c:pt idx="6">
                  <c:v>1324.2012836990671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A-4699-961F-70C21AE00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44239"/>
        <c:axId val="1111044655"/>
      </c:lineChart>
      <c:catAx>
        <c:axId val="111104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1044655"/>
        <c:crosses val="autoZero"/>
        <c:auto val="1"/>
        <c:lblAlgn val="ctr"/>
        <c:lblOffset val="100"/>
        <c:noMultiLvlLbl val="0"/>
      </c:catAx>
      <c:valAx>
        <c:axId val="1111044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1044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16870901965480778"/>
          <c:y val="6.4791560145890867E-2"/>
          <c:w val="0.3181061624354124"/>
          <c:h val="0.18923665791776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12</xdr:row>
      <xdr:rowOff>152400</xdr:rowOff>
    </xdr:from>
    <xdr:to>
      <xdr:col>6</xdr:col>
      <xdr:colOff>457199</xdr:colOff>
      <xdr:row>28</xdr:row>
      <xdr:rowOff>38100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12</xdr:row>
      <xdr:rowOff>152400</xdr:rowOff>
    </xdr:from>
    <xdr:to>
      <xdr:col>13</xdr:col>
      <xdr:colOff>228599</xdr:colOff>
      <xdr:row>28</xdr:row>
      <xdr:rowOff>38100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276225</xdr:colOff>
      <xdr:row>12</xdr:row>
      <xdr:rowOff>180975</xdr:rowOff>
    </xdr:from>
    <xdr:to>
      <xdr:col>20</xdr:col>
      <xdr:colOff>19049</xdr:colOff>
      <xdr:row>28</xdr:row>
      <xdr:rowOff>66675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0.22139</cdr:x>
      <cdr:y>0.89286</cdr:y>
    </cdr:from>
    <cdr:to>
      <cdr:x>0.93621</cdr:x>
      <cdr:y>0.98052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23950" y="2619375"/>
          <a:ext cx="36290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dent pignon</a:t>
          </a:r>
          <a:r>
            <a:rPr lang="fr-FR" sz="1100" baseline="0"/>
            <a:t> pour un plateau de 44 et roue de 26 pouces</a:t>
          </a:r>
          <a:endParaRPr lang="fr-FR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0.22139</cdr:x>
      <cdr:y>0.89286</cdr:y>
    </cdr:from>
    <cdr:to>
      <cdr:x>0.93621</cdr:x>
      <cdr:y>0.98052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23950" y="2619375"/>
          <a:ext cx="36290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dent pignon</a:t>
          </a:r>
          <a:r>
            <a:rPr lang="fr-FR" sz="1100" baseline="0"/>
            <a:t> pour un plateau de 44 et roue de 26 pouces</a:t>
          </a:r>
          <a:endParaRPr lang="fr-FR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0.22139</cdr:x>
      <cdr:y>0.89286</cdr:y>
    </cdr:from>
    <cdr:to>
      <cdr:x>0.93621</cdr:x>
      <cdr:y>0.98052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23950" y="2619375"/>
          <a:ext cx="36290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dent pignon</a:t>
          </a:r>
          <a:r>
            <a:rPr lang="fr-FR" sz="1100" baseline="0"/>
            <a:t> pour un plateau de 44 et roue de 26 pouces</a:t>
          </a:r>
          <a:endParaRPr lang="fr-FR" sz="11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K9" sqref="K9"/>
    </sheetView>
  </sheetViews>
  <sheetFormatPr baseColWidth="10" defaultRowHeight="15" x14ac:dyDescent="0.25"/>
  <cols>
    <col min="3" max="4" width="12.5703125" bestFit="1" customWidth="1"/>
  </cols>
  <sheetData>
    <row r="1" spans="1:15" x14ac:dyDescent="0.25">
      <c r="A1" t="s">
        <v>0</v>
      </c>
      <c r="C1" s="2" t="s">
        <v>19</v>
      </c>
      <c r="D1" s="2"/>
      <c r="E1" s="2"/>
      <c r="F1" s="2"/>
      <c r="G1" t="s">
        <v>18</v>
      </c>
      <c r="K1" s="3" t="s">
        <v>5</v>
      </c>
      <c r="L1" s="3"/>
      <c r="M1" s="3"/>
      <c r="N1" s="17" t="s">
        <v>22</v>
      </c>
    </row>
    <row r="2" spans="1:15" ht="30" x14ac:dyDescent="0.25">
      <c r="A2" s="4" t="s">
        <v>3</v>
      </c>
      <c r="B2" s="5" t="s">
        <v>1</v>
      </c>
      <c r="C2" s="5" t="s">
        <v>2</v>
      </c>
      <c r="D2" s="4" t="s">
        <v>4</v>
      </c>
      <c r="E2" s="5" t="s">
        <v>8</v>
      </c>
      <c r="F2" s="5" t="s">
        <v>16</v>
      </c>
      <c r="G2" s="6" t="s">
        <v>7</v>
      </c>
      <c r="H2" s="6" t="s">
        <v>6</v>
      </c>
      <c r="I2" s="6" t="s">
        <v>10</v>
      </c>
      <c r="J2" s="6" t="s">
        <v>17</v>
      </c>
      <c r="K2" s="7" t="s">
        <v>12</v>
      </c>
      <c r="L2" s="7" t="s">
        <v>13</v>
      </c>
      <c r="M2" s="7" t="s">
        <v>15</v>
      </c>
      <c r="N2" s="17" t="s">
        <v>23</v>
      </c>
    </row>
    <row r="3" spans="1:15" x14ac:dyDescent="0.25">
      <c r="A3" s="4">
        <v>26</v>
      </c>
      <c r="B3" s="4">
        <v>0.17499999999999999</v>
      </c>
      <c r="C3" s="8">
        <f>A3*2.54*PI()/100</f>
        <v>2.0747077884306995</v>
      </c>
      <c r="D3" s="4">
        <v>44</v>
      </c>
      <c r="E3" s="4">
        <v>80</v>
      </c>
      <c r="F3" s="4">
        <v>25</v>
      </c>
      <c r="G3" s="9">
        <f>E3*9.8/6</f>
        <v>130.66666666666666</v>
      </c>
      <c r="H3" s="9">
        <f>G3*B3</f>
        <v>22.866666666666664</v>
      </c>
      <c r="I3" s="6">
        <v>200</v>
      </c>
      <c r="J3" s="10">
        <v>90</v>
      </c>
      <c r="K3" s="21">
        <v>3.0000000000000001E-3</v>
      </c>
      <c r="L3" s="21">
        <v>5.0000000000000001E-3</v>
      </c>
      <c r="M3" s="21">
        <v>2</v>
      </c>
      <c r="N3" s="18">
        <v>300</v>
      </c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9"/>
      <c r="L4" s="19"/>
      <c r="M4" s="19"/>
      <c r="N4" s="19"/>
      <c r="O4" s="19"/>
    </row>
    <row r="5" spans="1:15" ht="60" x14ac:dyDescent="0.25">
      <c r="A5" s="15" t="s">
        <v>14</v>
      </c>
      <c r="B5" s="11" t="s">
        <v>11</v>
      </c>
      <c r="C5" s="11" t="s">
        <v>20</v>
      </c>
      <c r="D5" s="11" t="s">
        <v>9</v>
      </c>
      <c r="E5" s="11" t="s">
        <v>25</v>
      </c>
      <c r="F5" s="11" t="s">
        <v>24</v>
      </c>
      <c r="G5" s="11" t="s">
        <v>26</v>
      </c>
      <c r="H5" s="11" t="s">
        <v>21</v>
      </c>
      <c r="I5" s="1"/>
      <c r="K5" s="19"/>
      <c r="L5" s="19"/>
      <c r="M5" s="22"/>
      <c r="N5" s="22"/>
      <c r="O5" s="19"/>
    </row>
    <row r="6" spans="1:15" x14ac:dyDescent="0.25">
      <c r="A6" s="16">
        <v>51</v>
      </c>
      <c r="B6" s="12">
        <f>($D$3/A6)*$C$3</f>
        <v>1.7899439743323682</v>
      </c>
      <c r="C6" s="13">
        <f>B6*$J$3*3.6/60</f>
        <v>9.6656974613947888</v>
      </c>
      <c r="D6" s="14">
        <f>$L$3*C6^3+($K$3+($M$3/100))*9.8*($E$3+$F$3)*C6</f>
        <v>233.2731849337917</v>
      </c>
      <c r="E6" s="13">
        <f>D6/(1+($N$3/100))</f>
        <v>58.318296233447924</v>
      </c>
      <c r="F6" s="13">
        <f>E6*$N$3/100</f>
        <v>174.95488870034376</v>
      </c>
      <c r="G6" s="13">
        <f>F6*60/($J$3*2*PI())</f>
        <v>18.563290236501395</v>
      </c>
      <c r="H6" s="13">
        <f>E6*60/(($J$3*2*PI()))</f>
        <v>6.1877634121671328</v>
      </c>
      <c r="I6" s="1"/>
      <c r="K6" s="19"/>
      <c r="L6" s="19"/>
      <c r="M6" s="23"/>
      <c r="N6" s="24"/>
      <c r="O6" s="19"/>
    </row>
    <row r="7" spans="1:15" x14ac:dyDescent="0.25">
      <c r="A7" s="16">
        <v>45</v>
      </c>
      <c r="B7" s="12">
        <f t="shared" ref="B7:B12" si="0">($D$3/A7)*$C$3</f>
        <v>2.0286031709100172</v>
      </c>
      <c r="C7" s="13">
        <f t="shared" ref="C7:C12" si="1">B7*$J$3*3.6/60</f>
        <v>10.954457122914095</v>
      </c>
      <c r="D7" s="14">
        <f t="shared" ref="D7:D12" si="2">$L$3*C7^3+($K$3+($M$3/100))*9.8*($E$3+$F$3)*C7</f>
        <v>265.83181816913515</v>
      </c>
      <c r="E7" s="13">
        <f t="shared" ref="E7:E12" si="3">D7/(1+($N$3/100))</f>
        <v>66.457954542283787</v>
      </c>
      <c r="F7" s="13">
        <f t="shared" ref="F7:F12" si="4">E7*$N$3/100</f>
        <v>199.37386362685135</v>
      </c>
      <c r="G7" s="13">
        <f t="shared" ref="G7:G12" si="5">F7*60/($J$3*2*PI())</f>
        <v>21.154223946361885</v>
      </c>
      <c r="H7" s="13">
        <f t="shared" ref="H7:H12" si="6">E7*60/(($J$3*2*PI()))</f>
        <v>7.0514079821206286</v>
      </c>
      <c r="I7" s="1"/>
      <c r="K7" s="19"/>
      <c r="L7" s="19"/>
      <c r="M7" s="23"/>
      <c r="N7" s="24"/>
      <c r="O7" s="19"/>
    </row>
    <row r="8" spans="1:15" x14ac:dyDescent="0.25">
      <c r="A8" s="16">
        <v>33</v>
      </c>
      <c r="B8" s="12">
        <f t="shared" si="0"/>
        <v>2.7662770512409325</v>
      </c>
      <c r="C8" s="13">
        <f t="shared" si="1"/>
        <v>14.937896076701037</v>
      </c>
      <c r="D8" s="14">
        <f t="shared" si="2"/>
        <v>370.20145231039726</v>
      </c>
      <c r="E8" s="13">
        <f t="shared" si="3"/>
        <v>92.550363077599314</v>
      </c>
      <c r="F8" s="13">
        <f t="shared" si="4"/>
        <v>277.65108923279791</v>
      </c>
      <c r="G8" s="13">
        <f t="shared" si="5"/>
        <v>29.459695537499137</v>
      </c>
      <c r="H8" s="13">
        <f t="shared" si="6"/>
        <v>9.819898512499714</v>
      </c>
      <c r="I8" s="1"/>
      <c r="K8" s="19"/>
      <c r="L8" s="19"/>
      <c r="M8" s="23"/>
      <c r="N8" s="24"/>
      <c r="O8" s="19"/>
    </row>
    <row r="9" spans="1:15" x14ac:dyDescent="0.25">
      <c r="A9" s="16">
        <v>24</v>
      </c>
      <c r="B9" s="12">
        <f t="shared" si="0"/>
        <v>3.8036309454562822</v>
      </c>
      <c r="C9" s="13">
        <f t="shared" si="1"/>
        <v>20.539607105463926</v>
      </c>
      <c r="D9" s="14">
        <f t="shared" si="2"/>
        <v>529.43666234900786</v>
      </c>
      <c r="E9" s="13">
        <f t="shared" si="3"/>
        <v>132.35916558725197</v>
      </c>
      <c r="F9" s="13">
        <f t="shared" si="4"/>
        <v>397.07749676175592</v>
      </c>
      <c r="G9" s="13">
        <f t="shared" si="5"/>
        <v>42.131230933459676</v>
      </c>
      <c r="H9" s="13">
        <f t="shared" si="6"/>
        <v>14.043743644486559</v>
      </c>
      <c r="I9" s="1"/>
      <c r="K9" s="19"/>
      <c r="L9" s="19"/>
      <c r="M9" s="23"/>
      <c r="N9" s="24"/>
      <c r="O9" s="19"/>
    </row>
    <row r="10" spans="1:15" x14ac:dyDescent="0.25">
      <c r="A10" s="16">
        <v>18</v>
      </c>
      <c r="B10" s="12">
        <f t="shared" si="0"/>
        <v>5.0715079272750438</v>
      </c>
      <c r="C10" s="13">
        <f t="shared" si="1"/>
        <v>27.386142807285239</v>
      </c>
      <c r="D10" s="14">
        <f t="shared" si="2"/>
        <v>750.84598933763311</v>
      </c>
      <c r="E10" s="13">
        <f t="shared" si="3"/>
        <v>187.71149733440828</v>
      </c>
      <c r="F10" s="13">
        <f t="shared" si="4"/>
        <v>563.13449200322475</v>
      </c>
      <c r="G10" s="13">
        <f t="shared" si="5"/>
        <v>59.750425351904418</v>
      </c>
      <c r="H10" s="13">
        <f t="shared" si="6"/>
        <v>19.916808450634807</v>
      </c>
      <c r="I10" s="1"/>
      <c r="K10" s="19"/>
      <c r="L10" s="19"/>
      <c r="M10" s="23"/>
      <c r="N10" s="24"/>
      <c r="O10" s="19"/>
    </row>
    <row r="11" spans="1:15" x14ac:dyDescent="0.25">
      <c r="A11" s="16">
        <v>14</v>
      </c>
      <c r="B11" s="12">
        <f t="shared" si="0"/>
        <v>6.5205101922107698</v>
      </c>
      <c r="C11" s="13">
        <f t="shared" si="1"/>
        <v>35.210755037938156</v>
      </c>
      <c r="D11" s="14">
        <f t="shared" si="2"/>
        <v>1051.60392939641</v>
      </c>
      <c r="E11" s="13">
        <f t="shared" si="3"/>
        <v>262.90098234910249</v>
      </c>
      <c r="F11" s="13">
        <f t="shared" si="4"/>
        <v>788.70294704730759</v>
      </c>
      <c r="G11" s="13">
        <f t="shared" si="5"/>
        <v>83.683981769149582</v>
      </c>
      <c r="H11" s="13">
        <f t="shared" si="6"/>
        <v>27.894660589716526</v>
      </c>
      <c r="I11" s="1"/>
      <c r="K11" s="19"/>
      <c r="L11" s="19"/>
      <c r="M11" s="23"/>
      <c r="N11" s="24"/>
      <c r="O11" s="19"/>
    </row>
    <row r="12" spans="1:15" x14ac:dyDescent="0.25">
      <c r="A12" s="16">
        <v>10</v>
      </c>
      <c r="B12" s="12">
        <f t="shared" si="0"/>
        <v>9.1287142690950791</v>
      </c>
      <c r="C12" s="13">
        <f t="shared" si="1"/>
        <v>49.295057053113432</v>
      </c>
      <c r="D12" s="14">
        <f t="shared" si="2"/>
        <v>1765.6017115987563</v>
      </c>
      <c r="E12" s="13">
        <f t="shared" si="3"/>
        <v>441.40042789968908</v>
      </c>
      <c r="F12" s="13">
        <f t="shared" si="4"/>
        <v>1324.2012836990671</v>
      </c>
      <c r="G12" s="13">
        <f t="shared" si="5"/>
        <v>140.5021199662265</v>
      </c>
      <c r="H12" s="13">
        <f t="shared" si="6"/>
        <v>46.834039988742177</v>
      </c>
      <c r="I12" s="1"/>
      <c r="K12" s="19"/>
      <c r="L12" s="19"/>
      <c r="M12" s="23"/>
      <c r="N12" s="24"/>
      <c r="O12" s="19"/>
    </row>
    <row r="13" spans="1:15" x14ac:dyDescent="0.25">
      <c r="K13" s="19"/>
      <c r="L13" s="19"/>
      <c r="M13" s="23"/>
      <c r="N13" s="24"/>
      <c r="O13" s="19"/>
    </row>
    <row r="14" spans="1:15" x14ac:dyDescent="0.25">
      <c r="K14" s="19"/>
      <c r="L14" s="19"/>
      <c r="M14" s="23"/>
      <c r="N14" s="24"/>
      <c r="O14" s="19"/>
    </row>
    <row r="15" spans="1:15" x14ac:dyDescent="0.25">
      <c r="K15" s="19"/>
      <c r="L15" s="19"/>
      <c r="M15" s="23"/>
      <c r="N15" s="24"/>
      <c r="O15" s="19"/>
    </row>
    <row r="16" spans="1:15" x14ac:dyDescent="0.25">
      <c r="K16" s="19"/>
      <c r="L16" s="19"/>
      <c r="M16" s="23"/>
      <c r="N16" s="24"/>
      <c r="O16" s="19"/>
    </row>
    <row r="17" spans="11:15" x14ac:dyDescent="0.25">
      <c r="K17" s="19"/>
      <c r="L17" s="19"/>
      <c r="M17" s="19"/>
      <c r="N17" s="19"/>
      <c r="O17" s="19"/>
    </row>
    <row r="18" spans="11:15" x14ac:dyDescent="0.25">
      <c r="L18" s="19"/>
      <c r="M18" s="19"/>
      <c r="N18" s="19"/>
      <c r="O18" s="20"/>
    </row>
    <row r="19" spans="11:15" x14ac:dyDescent="0.25">
      <c r="L19" s="19"/>
      <c r="M19" s="19"/>
      <c r="N19" s="19"/>
      <c r="O19" s="2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geii</dc:creator>
  <cp:lastModifiedBy>geii</cp:lastModifiedBy>
  <dcterms:created xsi:type="dcterms:W3CDTF">2024-06-06T05:48:39Z</dcterms:created>
  <dcterms:modified xsi:type="dcterms:W3CDTF">2024-06-06T19:09:05Z</dcterms:modified>
</cp:coreProperties>
</file>