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msb-stockage.mairie-saint-bonnet.net\UsersProfiles$\direction\Desktop\"/>
    </mc:Choice>
  </mc:AlternateContent>
  <xr:revisionPtr revIDLastSave="0" documentId="13_ncr:1_{89E6E0C3-FBAF-4E3E-9BAE-645924645554}" xr6:coauthVersionLast="47" xr6:coauthVersionMax="47" xr10:uidLastSave="{00000000-0000-0000-0000-000000000000}"/>
  <bookViews>
    <workbookView xWindow="-120" yWindow="-120" windowWidth="29040" windowHeight="15840" tabRatio="806" xr2:uid="{957F7601-F95E-43D4-80D8-EB9F8517A765}"/>
  </bookViews>
  <sheets>
    <sheet name="Année 2024 - Aperçu actuel" sheetId="7" r:id="rId1"/>
    <sheet name="Année 2025 - Première année" sheetId="1" r:id="rId2"/>
    <sheet name="Année 2026 - Début lissage" sheetId="3" r:id="rId3"/>
    <sheet name="Année 2037 - Fin lissage" sheetId="4" r:id="rId4"/>
    <sheet name="Tableau de bord" sheetId="6" r:id="rId5"/>
    <sheet name="Tdb" sheetId="5" state="hidden" r:id="rId6"/>
    <sheet name="Taux moyen pondéré - Lissage" sheetId="2" state="hidden" r:id="rId7"/>
  </sheets>
  <definedNames>
    <definedName name="_xlnm.Print_Area" localSheetId="6">'Taux moyen pondéré - Lissage'!$B$1:$R$13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4" l="1"/>
  <c r="D37" i="4"/>
  <c r="D24" i="4"/>
  <c r="D23" i="4"/>
  <c r="D38" i="3"/>
  <c r="D37" i="3"/>
  <c r="D24" i="3"/>
  <c r="D23" i="3"/>
  <c r="D38" i="1"/>
  <c r="D37" i="1"/>
  <c r="D24" i="1"/>
  <c r="D38" i="7"/>
  <c r="D24" i="7"/>
  <c r="F39" i="1" l="1"/>
  <c r="G39" i="1"/>
  <c r="H39" i="1"/>
  <c r="H41" i="1" s="1"/>
  <c r="I39" i="1"/>
  <c r="I41" i="1" s="1"/>
  <c r="J39" i="1"/>
  <c r="G39" i="3"/>
  <c r="D39" i="1"/>
  <c r="F30" i="1"/>
  <c r="F31" i="1" s="1"/>
  <c r="D30" i="1"/>
  <c r="F26" i="1"/>
  <c r="F26" i="4" s="1"/>
  <c r="G26" i="1"/>
  <c r="G26" i="4" s="1"/>
  <c r="H26" i="1"/>
  <c r="H26" i="3" s="1"/>
  <c r="J26" i="1"/>
  <c r="J26" i="3"/>
  <c r="D26" i="1"/>
  <c r="D26" i="3" s="1"/>
  <c r="I42" i="7"/>
  <c r="J41" i="7"/>
  <c r="I41" i="7"/>
  <c r="G41" i="7"/>
  <c r="F41" i="7"/>
  <c r="I40" i="7"/>
  <c r="G40" i="7"/>
  <c r="J40" i="7"/>
  <c r="H40" i="7"/>
  <c r="F40" i="7"/>
  <c r="D41" i="7"/>
  <c r="D40" i="7"/>
  <c r="D34" i="7"/>
  <c r="D33" i="7"/>
  <c r="J31" i="7"/>
  <c r="D31" i="7"/>
  <c r="J34" i="7"/>
  <c r="H33" i="7"/>
  <c r="G30" i="1"/>
  <c r="G31" i="1" s="1"/>
  <c r="F34" i="7"/>
  <c r="J27" i="7"/>
  <c r="H27" i="7"/>
  <c r="G27" i="7"/>
  <c r="F27" i="7"/>
  <c r="D27" i="7"/>
  <c r="K27" i="7" s="1"/>
  <c r="D30" i="3"/>
  <c r="J4" i="2"/>
  <c r="E9" i="2"/>
  <c r="D9" i="2"/>
  <c r="F39" i="4"/>
  <c r="G39" i="4"/>
  <c r="G41" i="4" s="1"/>
  <c r="D39" i="4"/>
  <c r="D30" i="4"/>
  <c r="J26" i="4"/>
  <c r="F39" i="3"/>
  <c r="J39" i="3"/>
  <c r="J40" i="3" s="1"/>
  <c r="D39" i="3"/>
  <c r="D40" i="4"/>
  <c r="D40" i="3"/>
  <c r="D41" i="1"/>
  <c r="D40" i="1"/>
  <c r="E13" i="2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E12" i="2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E11" i="2"/>
  <c r="G11" i="2" s="1"/>
  <c r="H11" i="2" s="1"/>
  <c r="I11" i="2" s="1"/>
  <c r="J11" i="2" s="1"/>
  <c r="K11" i="2" s="1"/>
  <c r="L11" i="2" s="1"/>
  <c r="M11" i="2" s="1"/>
  <c r="N11" i="2" s="1"/>
  <c r="O11" i="2" s="1"/>
  <c r="P11" i="2" s="1"/>
  <c r="Q11" i="2" s="1"/>
  <c r="R11" i="2" s="1"/>
  <c r="E10" i="2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E5" i="2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E6" i="2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E7" i="2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E4" i="2"/>
  <c r="G4" i="2" s="1"/>
  <c r="H4" i="2" s="1"/>
  <c r="I4" i="2" s="1"/>
  <c r="K4" i="2" s="1"/>
  <c r="L4" i="2" s="1"/>
  <c r="M4" i="2" s="1"/>
  <c r="N4" i="2" s="1"/>
  <c r="O4" i="2" s="1"/>
  <c r="P4" i="2" s="1"/>
  <c r="Q4" i="2" s="1"/>
  <c r="R4" i="2" s="1"/>
  <c r="I40" i="1"/>
  <c r="F41" i="1"/>
  <c r="J40" i="1"/>
  <c r="D31" i="1"/>
  <c r="D27" i="1" l="1"/>
  <c r="D26" i="4"/>
  <c r="D27" i="4" s="1"/>
  <c r="I39" i="3"/>
  <c r="I39" i="4"/>
  <c r="I40" i="4" s="1"/>
  <c r="G42" i="7"/>
  <c r="J42" i="7"/>
  <c r="G26" i="3"/>
  <c r="F26" i="3"/>
  <c r="D34" i="1"/>
  <c r="J33" i="7"/>
  <c r="J35" i="7" s="1"/>
  <c r="J30" i="1"/>
  <c r="G31" i="7"/>
  <c r="G34" i="7"/>
  <c r="H30" i="1"/>
  <c r="G33" i="7"/>
  <c r="D35" i="7"/>
  <c r="G41" i="3"/>
  <c r="G40" i="3"/>
  <c r="G40" i="1"/>
  <c r="G40" i="4"/>
  <c r="G42" i="4" s="1"/>
  <c r="G41" i="1"/>
  <c r="K41" i="1" s="1"/>
  <c r="J39" i="4"/>
  <c r="H39" i="3"/>
  <c r="H40" i="3" s="1"/>
  <c r="H39" i="4"/>
  <c r="G30" i="3"/>
  <c r="G31" i="3" s="1"/>
  <c r="G30" i="4"/>
  <c r="G31" i="4" s="1"/>
  <c r="F30" i="4"/>
  <c r="F31" i="4" s="1"/>
  <c r="F30" i="3"/>
  <c r="F31" i="3" s="1"/>
  <c r="J30" i="4"/>
  <c r="J31" i="4" s="1"/>
  <c r="H26" i="4"/>
  <c r="D33" i="1"/>
  <c r="F42" i="7"/>
  <c r="K40" i="7"/>
  <c r="D42" i="7"/>
  <c r="H41" i="7"/>
  <c r="H42" i="7" s="1"/>
  <c r="H31" i="7"/>
  <c r="F33" i="7"/>
  <c r="F35" i="7" s="1"/>
  <c r="H34" i="7"/>
  <c r="H35" i="7" s="1"/>
  <c r="F31" i="7"/>
  <c r="K31" i="7" s="1"/>
  <c r="K34" i="7" s="1"/>
  <c r="D31" i="4"/>
  <c r="D31" i="3"/>
  <c r="D33" i="3"/>
  <c r="F40" i="3"/>
  <c r="D41" i="3"/>
  <c r="D42" i="3" s="1"/>
  <c r="D34" i="3"/>
  <c r="D27" i="3"/>
  <c r="H27" i="4"/>
  <c r="F40" i="4"/>
  <c r="F41" i="4"/>
  <c r="D41" i="4"/>
  <c r="I41" i="4"/>
  <c r="I42" i="4" s="1"/>
  <c r="D34" i="4"/>
  <c r="J27" i="3"/>
  <c r="F41" i="3"/>
  <c r="J41" i="3"/>
  <c r="J42" i="3" s="1"/>
  <c r="F27" i="3"/>
  <c r="F34" i="1"/>
  <c r="J41" i="1"/>
  <c r="J42" i="1" s="1"/>
  <c r="G34" i="1"/>
  <c r="F40" i="1"/>
  <c r="F42" i="1" s="1"/>
  <c r="G33" i="1"/>
  <c r="H40" i="1"/>
  <c r="H42" i="1" s="1"/>
  <c r="I42" i="1"/>
  <c r="F33" i="1"/>
  <c r="J33" i="1"/>
  <c r="J34" i="1"/>
  <c r="D42" i="1"/>
  <c r="J27" i="1"/>
  <c r="H27" i="1"/>
  <c r="F27" i="1"/>
  <c r="G27" i="1"/>
  <c r="D33" i="4" l="1"/>
  <c r="D35" i="4" s="1"/>
  <c r="I40" i="3"/>
  <c r="I41" i="3"/>
  <c r="I42" i="3" s="1"/>
  <c r="K33" i="7"/>
  <c r="G33" i="3"/>
  <c r="D35" i="1"/>
  <c r="G35" i="7"/>
  <c r="J30" i="3"/>
  <c r="J31" i="1"/>
  <c r="H30" i="4"/>
  <c r="H31" i="4" s="1"/>
  <c r="K31" i="4" s="1"/>
  <c r="H31" i="1"/>
  <c r="K31" i="1" s="1"/>
  <c r="H34" i="1"/>
  <c r="K43" i="1" s="1"/>
  <c r="H30" i="3"/>
  <c r="H33" i="1"/>
  <c r="K33" i="1" s="1"/>
  <c r="G42" i="1"/>
  <c r="H41" i="3"/>
  <c r="H42" i="3" s="1"/>
  <c r="K40" i="3"/>
  <c r="G42" i="3"/>
  <c r="F42" i="3"/>
  <c r="F33" i="3"/>
  <c r="F34" i="3"/>
  <c r="K43" i="7"/>
  <c r="K41" i="7"/>
  <c r="F35" i="1"/>
  <c r="H27" i="3"/>
  <c r="G34" i="3"/>
  <c r="G35" i="3" s="1"/>
  <c r="D35" i="3"/>
  <c r="H40" i="4"/>
  <c r="H41" i="4"/>
  <c r="G35" i="1"/>
  <c r="G27" i="3"/>
  <c r="D42" i="4"/>
  <c r="F33" i="4"/>
  <c r="F27" i="4"/>
  <c r="F34" i="4"/>
  <c r="G27" i="4"/>
  <c r="G34" i="4"/>
  <c r="G33" i="4"/>
  <c r="J40" i="4"/>
  <c r="J41" i="4"/>
  <c r="J33" i="4"/>
  <c r="J27" i="4"/>
  <c r="J34" i="4"/>
  <c r="F42" i="4"/>
  <c r="H34" i="4"/>
  <c r="K40" i="1"/>
  <c r="J35" i="1"/>
  <c r="K27" i="1"/>
  <c r="K41" i="3" l="1"/>
  <c r="H33" i="4"/>
  <c r="K34" i="1"/>
  <c r="K44" i="1" s="1"/>
  <c r="F19" i="1" s="1"/>
  <c r="H35" i="1"/>
  <c r="F35" i="3"/>
  <c r="J31" i="3"/>
  <c r="J33" i="3"/>
  <c r="J34" i="3"/>
  <c r="J35" i="3" s="1"/>
  <c r="H33" i="3"/>
  <c r="H31" i="3"/>
  <c r="K31" i="3" s="1"/>
  <c r="H34" i="3"/>
  <c r="H42" i="4"/>
  <c r="K40" i="4"/>
  <c r="K44" i="7"/>
  <c r="F19" i="7" s="1"/>
  <c r="D6" i="5" s="1"/>
  <c r="J42" i="4"/>
  <c r="K27" i="3"/>
  <c r="K27" i="4"/>
  <c r="K34" i="4" s="1"/>
  <c r="H35" i="4"/>
  <c r="G35" i="4"/>
  <c r="K33" i="4"/>
  <c r="J35" i="4"/>
  <c r="K43" i="4"/>
  <c r="F35" i="4"/>
  <c r="K41" i="4"/>
  <c r="K34" i="3" l="1"/>
  <c r="H35" i="3"/>
  <c r="K33" i="3"/>
  <c r="K43" i="3"/>
  <c r="K44" i="4"/>
  <c r="F19" i="4" s="1"/>
  <c r="G6" i="5" s="1"/>
  <c r="E6" i="5"/>
  <c r="K44" i="3" l="1"/>
  <c r="F19" i="3" s="1"/>
  <c r="F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tc={ED76FAD5-3274-4783-8313-1D1680A6BB7A}</author>
    <author>tc={9306FC14-F46C-409D-9815-276258050CA1}</author>
    <author>tc={81064E86-A0F3-4C61-AEA9-E56226BA33E4}</author>
    <author>tc={114770D4-EC46-4FC1-A732-5337F23476B2}</author>
    <author>tc={B346C120-F836-4869-ACF5-A3DF179DB974}</author>
    <author>tc={247F45F3-347A-4F16-831E-D6996D30F807}</author>
    <author>tc={3A77E6B5-B310-4F6E-B8CF-E4DC35E3B306}</author>
    <author>tc={F20DCDB0-CB16-45F4-A5E3-84FD5F901A53}</author>
    <author>tc={E6EDE8C1-B838-47C7-83C8-7F1045C184B5}</author>
    <author>tc={8E6F51BB-158D-4825-97CD-2A0A77A1E53C}</author>
    <author>tc={1FA1F239-6A68-4D3C-A706-0E239409FE6E}</author>
    <author>tc={39159FA8-3107-4A89-AB37-89721CFD8A0C}</author>
    <author>tc={2325A614-8618-4618-BCD3-1CEF35D98A3C}</author>
    <author>tc={252D88D5-54C7-4233-9E0C-8B01A23730C5}</author>
    <author>tc={9E40FC63-DF26-47FD-A1B3-2F1A07E0C546}</author>
    <author>tc={5F8ECCB2-612A-4B69-8BAD-1E75D123F83B}</author>
    <author>tc={B887EFE3-FD39-424C-B62E-53D49E8C7FAA}</author>
  </authors>
  <commentList>
    <comment ref="D26" authorId="0" shapeId="0" xr:uid="{ED76FAD5-3274-4783-8313-1D1680A6BB7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F26" authorId="1" shapeId="0" xr:uid="{9306FC14-F46C-409D-9815-276258050CA1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
</t>
      </text>
    </comment>
    <comment ref="G26" authorId="2" shapeId="0" xr:uid="{81064E86-A0F3-4C61-AEA9-E56226BA33E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H26" authorId="3" shapeId="0" xr:uid="{114770D4-EC46-4FC1-A732-5337F23476B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J26" authorId="4" shapeId="0" xr:uid="{B346C120-F836-4869-ACF5-A3DF179DB97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D30" authorId="5" shapeId="0" xr:uid="{247F45F3-347A-4F16-831E-D6996D30F80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F30" authorId="6" shapeId="0" xr:uid="{3A77E6B5-B310-4F6E-B8CF-E4DC35E3B30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G30" authorId="7" shapeId="0" xr:uid="{F20DCDB0-CB16-45F4-A5E3-84FD5F901A5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H30" authorId="8" shapeId="0" xr:uid="{E6EDE8C1-B838-47C7-83C8-7F1045C184B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J30" authorId="9" shapeId="0" xr:uid="{8E6F51BB-158D-4825-97CD-2A0A77A1E53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D32" authorId="10" shapeId="0" xr:uid="{1FA1F239-6A68-4D3C-A706-0E239409FE6E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Attention: Le simulateur ne pourra fonctionner de manière efficiente dans le cas ou une données est présente sur la ligne cotisation lissée. 
En présence d'au moins un local professionnel à une adresse d’imposition, un dispositif de lissage s’applique à la cotisation de taxes foncières de ce local au niveau de chaque collectivité ou taxe annexe. Ce dispositif de lissage consiste en un étalement sur 10 ans, de 2017 à 2026, de la hausse ou de la baisse de la cotisation révisée par rapport à la cotisation qui aurait été calculée selon l’ancien système de calcul. En l’absence de local révisé à une adresse. d’imposition, la ligne « Cotisation lissée » est vide </t>
      </text>
    </comment>
    <comment ref="D39" authorId="11" shapeId="0" xr:uid="{39159FA8-3107-4A89-AB37-89721CFD8A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F39" authorId="12" shapeId="0" xr:uid="{2325A614-8618-4618-BCD3-1CEF35D98A3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G39" authorId="13" shapeId="0" xr:uid="{252D88D5-54C7-4233-9E0C-8B01A23730C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H39" authorId="14" shapeId="0" xr:uid="{9E40FC63-DF26-47FD-A1B3-2F1A07E0C54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I39" authorId="15" shapeId="0" xr:uid="{5F8ECCB2-612A-4B69-8BAD-1E75D123F83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J39" authorId="16" shapeId="0" xr:uid="{B887EFE3-FD39-424C-B62E-53D49E8C7FA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</commentList>
</comments>
</file>

<file path=xl/sharedStrings.xml><?xml version="1.0" encoding="utf-8"?>
<sst xmlns="http://schemas.openxmlformats.org/spreadsheetml/2006/main" count="243" uniqueCount="75">
  <si>
    <t>Taux 2023</t>
  </si>
  <si>
    <t>Taux 2024</t>
  </si>
  <si>
    <t>Taux 2025</t>
  </si>
  <si>
    <t>Adresse</t>
  </si>
  <si>
    <t>Base</t>
  </si>
  <si>
    <t>Cotisation</t>
  </si>
  <si>
    <t>Cotisation lissée</t>
  </si>
  <si>
    <t>Commune</t>
  </si>
  <si>
    <t>Syndicat de communes</t>
  </si>
  <si>
    <t>Inter
communalité</t>
  </si>
  <si>
    <t>Taxes spéciales</t>
  </si>
  <si>
    <t>Taxes ordures ménagères</t>
  </si>
  <si>
    <t>Taxe GEMAPI</t>
  </si>
  <si>
    <t>Total des cotisations</t>
  </si>
  <si>
    <t>Taxes foncières 2024</t>
  </si>
  <si>
    <t>Cotisation 2024</t>
  </si>
  <si>
    <t>Cotisation 2025</t>
  </si>
  <si>
    <t>Variation</t>
  </si>
  <si>
    <t>XXX VOTRE ADRESSE n°1</t>
  </si>
  <si>
    <t>XXX VOTRE ADRESSE n°2</t>
  </si>
  <si>
    <t>Propriétés bâties</t>
  </si>
  <si>
    <t>Taxes additionnelles</t>
  </si>
  <si>
    <t>Chambre d'agriculture</t>
  </si>
  <si>
    <t>Propriétés non bâties</t>
  </si>
  <si>
    <t>Bases terres agricoles</t>
  </si>
  <si>
    <t>Frais de gestion de la fiscalité directe locale</t>
  </si>
  <si>
    <t>Montant de votre impôt</t>
  </si>
  <si>
    <t>votées et perçues par la commune de</t>
  </si>
  <si>
    <t>COMMUNE NOUVELLE</t>
  </si>
  <si>
    <t>les collectivités territoriales et divers organismes</t>
  </si>
  <si>
    <t>AVIS D'IMPÔTS LOCAUX</t>
  </si>
  <si>
    <t xml:space="preserve">Numéro fiscal: </t>
  </si>
  <si>
    <t>Référence de l'avis:</t>
  </si>
  <si>
    <t>Madame / Monsieur X</t>
  </si>
  <si>
    <t>Votre adresse</t>
  </si>
  <si>
    <t>Code postal VILLE</t>
  </si>
  <si>
    <t>Sommes à payer</t>
  </si>
  <si>
    <t>TFB</t>
  </si>
  <si>
    <t>TFNB</t>
  </si>
  <si>
    <t>Saint-Bonnet-en-Champsaur</t>
  </si>
  <si>
    <t>CFE</t>
  </si>
  <si>
    <t>THrs</t>
  </si>
  <si>
    <t>La Fare</t>
  </si>
  <si>
    <t>TMP</t>
  </si>
  <si>
    <t>Ecart</t>
  </si>
  <si>
    <t>Taxes foncières 2025</t>
  </si>
  <si>
    <t>N+1</t>
  </si>
  <si>
    <t>N+2</t>
  </si>
  <si>
    <t>N+3</t>
  </si>
  <si>
    <t>N+4</t>
  </si>
  <si>
    <t>N+5</t>
  </si>
  <si>
    <t>N+6</t>
  </si>
  <si>
    <t>N+7</t>
  </si>
  <si>
    <t>N+8</t>
  </si>
  <si>
    <t>N+9</t>
  </si>
  <si>
    <t>N+10</t>
  </si>
  <si>
    <t>N+11</t>
  </si>
  <si>
    <t>N+12</t>
  </si>
  <si>
    <t>N+13</t>
  </si>
  <si>
    <t>Taxes foncières 2026</t>
  </si>
  <si>
    <t>Taux 2026</t>
  </si>
  <si>
    <t>Cotisation 2026</t>
  </si>
  <si>
    <t>Taxes foncières 2037</t>
  </si>
  <si>
    <t>Taux 2036</t>
  </si>
  <si>
    <t>Taux 2037</t>
  </si>
  <si>
    <t>Cotisation 2036</t>
  </si>
  <si>
    <t>Cotisation 2037</t>
  </si>
  <si>
    <t>Total à payer</t>
  </si>
  <si>
    <t>2025 estim.</t>
  </si>
  <si>
    <t>2026 estim.</t>
  </si>
  <si>
    <t>2037 estim.</t>
  </si>
  <si>
    <r>
      <t xml:space="preserve">Début lissage
</t>
    </r>
    <r>
      <rPr>
        <sz val="8"/>
        <color rgb="FF006666"/>
        <rFont val="Wotfard"/>
        <family val="3"/>
      </rPr>
      <t>à compter de la 2ème année issue de la fusion</t>
    </r>
  </si>
  <si>
    <r>
      <t xml:space="preserve">Fin lissage
</t>
    </r>
    <r>
      <rPr>
        <sz val="8"/>
        <color rgb="FF006666"/>
        <rFont val="Wotfard"/>
        <family val="3"/>
      </rPr>
      <t>terme de la période de 
lissage sur 12 ans</t>
    </r>
  </si>
  <si>
    <t>Cotisation 2023</t>
  </si>
  <si>
    <t>LA FARE-EN-CHAMPSAUR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</si>
</sst>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_-* #,##0.00\ [$€-40C]_-;\-* #,##0.00\ [$€-40C]_-;_-* &quot;-&quot;??\ [$€-40C]_-;_-@_-"/>
  </numFmts>
  <fonts count="19" x14ac:knownFonts="1">
    <font>
      <sz val="9"/>
      <color theme="1"/>
      <name val="Wotfard"/>
      <family val="2"/>
    </font>
    <font>
      <sz val="9"/>
      <color theme="1"/>
      <name val="Wotfard"/>
      <family val="2"/>
    </font>
    <font>
      <b/>
      <sz val="9"/>
      <color theme="0"/>
      <name val="Wotfard"/>
      <family val="3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8"/>
      <name val="Wotfard"/>
      <family val="2"/>
    </font>
    <font>
      <sz val="10"/>
      <color theme="1"/>
      <name val="Arial Black"/>
      <family val="2"/>
    </font>
    <font>
      <sz val="11"/>
      <color theme="1"/>
      <name val="Arial Black"/>
      <family val="2"/>
    </font>
    <font>
      <b/>
      <sz val="12"/>
      <color theme="1"/>
      <name val="Arial"/>
      <family val="2"/>
    </font>
    <font>
      <b/>
      <sz val="14"/>
      <color rgb="FF006666"/>
      <name val="Arial"/>
      <family val="2"/>
    </font>
    <font>
      <sz val="9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b/>
      <sz val="12"/>
      <color rgb="FF7030A0"/>
      <name val="Arial Black"/>
      <family val="2"/>
    </font>
    <font>
      <b/>
      <sz val="11"/>
      <color rgb="FF006666"/>
      <name val="Wotfard"/>
      <family val="3"/>
    </font>
    <font>
      <sz val="8"/>
      <color rgb="FF006666"/>
      <name val="Wotfard"/>
      <family val="3"/>
    </font>
  </fonts>
  <fills count="7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ACE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/>
      <diagonal/>
    </border>
    <border>
      <left style="medium">
        <color rgb="FF006666"/>
      </left>
      <right style="medium">
        <color rgb="FF006666"/>
      </right>
      <top/>
      <bottom style="medium">
        <color rgb="FF006666"/>
      </bottom>
      <diagonal/>
    </border>
    <border>
      <left style="medium">
        <color rgb="FF006666"/>
      </left>
      <right style="medium">
        <color rgb="FF006666"/>
      </right>
      <top/>
      <bottom/>
      <diagonal/>
    </border>
    <border>
      <left style="medium">
        <color rgb="FF006666"/>
      </left>
      <right/>
      <top style="medium">
        <color rgb="FF006666"/>
      </top>
      <bottom style="medium">
        <color rgb="FF006666"/>
      </bottom>
      <diagonal/>
    </border>
    <border>
      <left/>
      <right/>
      <top style="medium">
        <color rgb="FF006666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666"/>
      </left>
      <right style="thin">
        <color auto="1"/>
      </right>
      <top style="medium">
        <color rgb="FF006666"/>
      </top>
      <bottom style="medium">
        <color rgb="FF006666"/>
      </bottom>
      <diagonal/>
    </border>
    <border>
      <left style="thin">
        <color auto="1"/>
      </left>
      <right style="thin">
        <color auto="1"/>
      </right>
      <top style="medium">
        <color rgb="FF006666"/>
      </top>
      <bottom style="medium">
        <color rgb="FF006666"/>
      </bottom>
      <diagonal/>
    </border>
    <border>
      <left style="thin">
        <color auto="1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/>
      <right/>
      <top style="medium">
        <color rgb="FF006666"/>
      </top>
      <bottom style="medium">
        <color rgb="FF006666"/>
      </bottom>
      <diagonal/>
    </border>
    <border>
      <left/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right" indent="1"/>
    </xf>
    <xf numFmtId="0" fontId="4" fillId="0" borderId="3" xfId="0" applyFont="1" applyBorder="1" applyAlignment="1">
      <alignment horizontal="right" indent="1"/>
    </xf>
    <xf numFmtId="10" fontId="4" fillId="0" borderId="2" xfId="1" applyNumberFormat="1" applyFont="1" applyBorder="1" applyAlignment="1">
      <alignment horizontal="right" vertical="center" indent="1"/>
    </xf>
    <xf numFmtId="164" fontId="4" fillId="0" borderId="2" xfId="1" applyNumberFormat="1" applyFont="1" applyBorder="1" applyAlignment="1">
      <alignment horizontal="right" vertical="center" indent="1"/>
    </xf>
    <xf numFmtId="10" fontId="4" fillId="0" borderId="3" xfId="1" applyNumberFormat="1" applyFont="1" applyBorder="1" applyAlignment="1">
      <alignment horizontal="right" vertical="center" indent="1"/>
    </xf>
    <xf numFmtId="164" fontId="4" fillId="0" borderId="3" xfId="1" applyNumberFormat="1" applyFont="1" applyBorder="1" applyAlignment="1">
      <alignment horizontal="right" vertical="center" indent="1"/>
    </xf>
    <xf numFmtId="1" fontId="4" fillId="0" borderId="4" xfId="0" applyNumberFormat="1" applyFont="1" applyBorder="1" applyAlignment="1">
      <alignment horizontal="right" indent="1"/>
    </xf>
    <xf numFmtId="10" fontId="6" fillId="0" borderId="3" xfId="1" applyNumberFormat="1" applyFont="1" applyBorder="1"/>
    <xf numFmtId="0" fontId="6" fillId="0" borderId="3" xfId="0" applyFont="1" applyBorder="1"/>
    <xf numFmtId="1" fontId="4" fillId="0" borderId="2" xfId="0" applyNumberFormat="1" applyFont="1" applyBorder="1" applyAlignment="1">
      <alignment horizontal="right" inden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indent="1"/>
    </xf>
    <xf numFmtId="1" fontId="8" fillId="0" borderId="1" xfId="0" applyNumberFormat="1" applyFont="1" applyBorder="1" applyAlignment="1">
      <alignment horizontal="right" vertical="center" indent="1"/>
    </xf>
    <xf numFmtId="0" fontId="4" fillId="0" borderId="2" xfId="0" applyFont="1" applyBorder="1" applyAlignment="1">
      <alignment horizontal="right" indent="1"/>
    </xf>
    <xf numFmtId="0" fontId="6" fillId="0" borderId="3" xfId="0" applyFont="1" applyBorder="1" applyAlignment="1">
      <alignment horizontal="right" indent="1"/>
    </xf>
    <xf numFmtId="0" fontId="3" fillId="2" borderId="0" xfId="0" applyFont="1" applyFill="1" applyAlignment="1">
      <alignment horizontal="right" vertical="center" wrapText="1" indent="1"/>
    </xf>
    <xf numFmtId="0" fontId="4" fillId="0" borderId="1" xfId="0" applyFont="1" applyBorder="1" applyAlignment="1">
      <alignment horizontal="right" indent="1"/>
    </xf>
    <xf numFmtId="0" fontId="10" fillId="0" borderId="0" xfId="0" applyFont="1"/>
    <xf numFmtId="0" fontId="11" fillId="0" borderId="0" xfId="0" applyFont="1"/>
    <xf numFmtId="0" fontId="4" fillId="0" borderId="0" xfId="0" applyFont="1" applyAlignment="1">
      <alignment horizontal="left" indent="1"/>
    </xf>
    <xf numFmtId="0" fontId="12" fillId="3" borderId="0" xfId="0" applyFont="1" applyFill="1"/>
    <xf numFmtId="0" fontId="13" fillId="3" borderId="0" xfId="0" applyFont="1" applyFill="1" applyAlignment="1">
      <alignment horizontal="center"/>
    </xf>
    <xf numFmtId="0" fontId="16" fillId="0" borderId="0" xfId="0" applyFont="1"/>
    <xf numFmtId="0" fontId="0" fillId="4" borderId="7" xfId="0" applyFill="1" applyBorder="1"/>
    <xf numFmtId="0" fontId="2" fillId="2" borderId="7" xfId="0" applyFont="1" applyFill="1" applyBorder="1"/>
    <xf numFmtId="10" fontId="0" fillId="4" borderId="7" xfId="1" applyNumberFormat="1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14" fillId="2" borderId="0" xfId="0" applyFont="1" applyFill="1"/>
    <xf numFmtId="0" fontId="0" fillId="4" borderId="0" xfId="0" applyFill="1"/>
    <xf numFmtId="165" fontId="0" fillId="4" borderId="0" xfId="0" applyNumberFormat="1" applyFill="1"/>
    <xf numFmtId="0" fontId="17" fillId="5" borderId="0" xfId="0" applyFont="1" applyFill="1" applyAlignment="1">
      <alignment vertical="top"/>
    </xf>
    <xf numFmtId="10" fontId="0" fillId="6" borderId="7" xfId="1" applyNumberFormat="1" applyFont="1" applyFill="1" applyBorder="1"/>
    <xf numFmtId="0" fontId="4" fillId="6" borderId="4" xfId="0" applyFont="1" applyFill="1" applyBorder="1" applyAlignment="1" applyProtection="1">
      <alignment horizontal="right" indent="1"/>
      <protection locked="0"/>
    </xf>
    <xf numFmtId="0" fontId="4" fillId="6" borderId="2" xfId="0" applyFont="1" applyFill="1" applyBorder="1" applyAlignment="1" applyProtection="1">
      <alignment horizontal="right" vertical="center" indent="1"/>
      <protection locked="0"/>
    </xf>
    <xf numFmtId="10" fontId="0" fillId="0" borderId="0" xfId="0" applyNumberFormat="1"/>
    <xf numFmtId="10" fontId="4" fillId="0" borderId="2" xfId="1" applyNumberFormat="1" applyFont="1" applyBorder="1" applyAlignment="1" applyProtection="1">
      <alignment horizontal="right" vertical="center" indent="1"/>
    </xf>
    <xf numFmtId="164" fontId="4" fillId="0" borderId="2" xfId="1" applyNumberFormat="1" applyFont="1" applyBorder="1" applyAlignment="1" applyProtection="1">
      <alignment horizontal="right" vertical="center" indent="1"/>
    </xf>
    <xf numFmtId="10" fontId="4" fillId="0" borderId="3" xfId="1" applyNumberFormat="1" applyFont="1" applyBorder="1" applyAlignment="1" applyProtection="1">
      <alignment horizontal="right" vertical="center" indent="1"/>
    </xf>
    <xf numFmtId="164" fontId="4" fillId="0" borderId="3" xfId="1" applyNumberFormat="1" applyFont="1" applyBorder="1" applyAlignment="1" applyProtection="1">
      <alignment horizontal="right" vertical="center" indent="1"/>
    </xf>
    <xf numFmtId="10" fontId="6" fillId="0" borderId="3" xfId="1" applyNumberFormat="1" applyFont="1" applyFill="1" applyBorder="1" applyProtection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 indent="1"/>
    </xf>
    <xf numFmtId="10" fontId="4" fillId="0" borderId="2" xfId="1" applyNumberFormat="1" applyFont="1" applyFill="1" applyBorder="1" applyAlignment="1" applyProtection="1">
      <alignment horizontal="right" vertical="center" indent="1"/>
    </xf>
    <xf numFmtId="164" fontId="4" fillId="0" borderId="2" xfId="1" applyNumberFormat="1" applyFont="1" applyFill="1" applyBorder="1" applyAlignment="1" applyProtection="1">
      <alignment horizontal="right" vertical="center" indent="1"/>
    </xf>
    <xf numFmtId="10" fontId="4" fillId="0" borderId="3" xfId="1" applyNumberFormat="1" applyFont="1" applyFill="1" applyBorder="1" applyAlignment="1" applyProtection="1">
      <alignment horizontal="right" vertical="center" indent="1"/>
    </xf>
    <xf numFmtId="164" fontId="4" fillId="0" borderId="3" xfId="1" applyNumberFormat="1" applyFont="1" applyFill="1" applyBorder="1" applyAlignment="1" applyProtection="1">
      <alignment horizontal="right" vertical="center" indent="1"/>
    </xf>
    <xf numFmtId="10" fontId="6" fillId="0" borderId="3" xfId="1" applyNumberFormat="1" applyFont="1" applyBorder="1" applyProtection="1"/>
    <xf numFmtId="0" fontId="9" fillId="0" borderId="1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right" indent="1"/>
    </xf>
    <xf numFmtId="0" fontId="14" fillId="2" borderId="9" xfId="0" applyFont="1" applyFill="1" applyBorder="1" applyAlignment="1">
      <alignment horizontal="right" indent="1"/>
    </xf>
    <xf numFmtId="0" fontId="14" fillId="2" borderId="10" xfId="0" applyFont="1" applyFill="1" applyBorder="1" applyAlignment="1">
      <alignment horizontal="right" indent="1"/>
    </xf>
    <xf numFmtId="165" fontId="15" fillId="4" borderId="5" xfId="0" applyNumberFormat="1" applyFont="1" applyFill="1" applyBorder="1" applyAlignment="1">
      <alignment horizontal="center" vertical="center"/>
    </xf>
    <xf numFmtId="165" fontId="15" fillId="4" borderId="11" xfId="0" applyNumberFormat="1" applyFont="1" applyFill="1" applyBorder="1" applyAlignment="1">
      <alignment horizontal="center" vertical="center"/>
    </xf>
    <xf numFmtId="165" fontId="15" fillId="4" borderId="1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5" borderId="13" xfId="0" applyFont="1" applyFill="1" applyBorder="1" applyAlignment="1">
      <alignment horizontal="left" vertical="top" wrapText="1"/>
    </xf>
    <xf numFmtId="0" fontId="17" fillId="5" borderId="13" xfId="0" applyFont="1" applyFill="1" applyBorder="1" applyAlignment="1">
      <alignment horizontal="right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BACEC8"/>
      <color rgb="FFFFFFCC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microsoft.com/office/2017/10/relationships/person" Target="persons/person.xml"/><Relationship Id="rId5" Type="http://schemas.openxmlformats.org/officeDocument/2006/relationships/chartsheet" Target="chartsheets/sheet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006666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 sz="1600" b="1">
                <a:solidFill>
                  <a:srgbClr val="006666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Estimation</a:t>
            </a:r>
            <a:r>
              <a:rPr lang="fr-FR" sz="1600" b="1" baseline="0">
                <a:solidFill>
                  <a:srgbClr val="006666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du montant à payer - en €</a:t>
            </a:r>
          </a:p>
          <a:p>
            <a:pPr>
              <a:defRPr sz="1600" b="1">
                <a:solidFill>
                  <a:srgbClr val="006666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600" b="0" baseline="0">
                <a:solidFill>
                  <a:srgbClr val="006666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Simulation fiscale à base fiscale constante et à taux constants pour les autres organismes</a:t>
            </a:r>
            <a:endParaRPr lang="fr-FR" sz="1600" b="0">
              <a:solidFill>
                <a:srgbClr val="006666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006666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2.7751495193746954E-2"/>
          <c:y val="0.20743073782443858"/>
          <c:w val="0.94449700961250604"/>
          <c:h val="0.685540244969378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66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Arial Black" panose="020B0A040201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Tdb!$D$5:$G$5</c:f>
              <c:strCache>
                <c:ptCount val="4"/>
                <c:pt idx="0">
                  <c:v>2024</c:v>
                </c:pt>
                <c:pt idx="1">
                  <c:v>2025 estim.</c:v>
                </c:pt>
                <c:pt idx="2">
                  <c:v>2026 estim.</c:v>
                </c:pt>
                <c:pt idx="3">
                  <c:v>2037 estim.</c:v>
                </c:pt>
              </c:strCache>
            </c:strRef>
          </c:cat>
          <c:val>
            <c:numRef>
              <c:f>Tdb!$D$6:$G$6</c:f>
              <c:numCache>
                <c:formatCode>_-* #\ ##0.00\ [$€-40C]_-;\-* #\ ##0.00\ [$€-40C]_-;_-* "-"??\ [$€-40C]_-;_-@_-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D-4C2D-88BF-D8A247501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506576"/>
        <c:axId val="837507056"/>
      </c:barChart>
      <c:catAx>
        <c:axId val="83750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37507056"/>
        <c:crosses val="autoZero"/>
        <c:auto val="1"/>
        <c:lblAlgn val="ctr"/>
        <c:lblOffset val="100"/>
        <c:noMultiLvlLbl val="0"/>
      </c:catAx>
      <c:valAx>
        <c:axId val="8375070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[$€-40C]_-;\-* #\ ##0.00\ [$€-40C]_-;_-* &quot;-&quot;??\ [$€-40C]_-;_-@_-" sourceLinked="1"/>
        <c:majorTickMark val="none"/>
        <c:minorTickMark val="none"/>
        <c:tickLblPos val="nextTo"/>
        <c:crossAx val="837506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B3FF0FA-DA0A-4DA6-BC96-9D7CCD3696F3}">
  <sheetPr>
    <tabColor rgb="FFBACEC8"/>
  </sheetPr>
  <sheetViews>
    <sheetView workbookViewId="0"/>
  </sheetViews>
  <sheetProtection algorithmName="SHA-512" hashValue="pR9ejhQu7WSIeT1AWi7VPx5u3t7eKUIBHY9AX4AXe5/963hvwCv3hD+3lFT1fYreiZI4pnu0yqDm3HDRb07DjQ==" saltValue="N9W2mNgzp39qgvmHHO4fzw==" spinCount="10000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0</xdr:row>
      <xdr:rowOff>38100</xdr:rowOff>
    </xdr:from>
    <xdr:to>
      <xdr:col>2</xdr:col>
      <xdr:colOff>685800</xdr:colOff>
      <xdr:row>6</xdr:row>
      <xdr:rowOff>33057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C5CFF99-D678-4550-81C0-06620BE71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8100"/>
          <a:ext cx="1219200" cy="1147482"/>
        </a:xfrm>
        <a:prstGeom prst="rect">
          <a:avLst/>
        </a:prstGeom>
      </xdr:spPr>
    </xdr:pic>
    <xdr:clientData/>
  </xdr:twoCellAnchor>
  <xdr:twoCellAnchor>
    <xdr:from>
      <xdr:col>0</xdr:col>
      <xdr:colOff>1419225</xdr:colOff>
      <xdr:row>11</xdr:row>
      <xdr:rowOff>85725</xdr:rowOff>
    </xdr:from>
    <xdr:to>
      <xdr:col>3</xdr:col>
      <xdr:colOff>485775</xdr:colOff>
      <xdr:row>15</xdr:row>
      <xdr:rowOff>76200</xdr:rowOff>
    </xdr:to>
    <xdr:sp macro="" textlink="">
      <xdr:nvSpPr>
        <xdr:cNvPr id="3" name="Forme libre : forme 2">
          <a:extLst>
            <a:ext uri="{FF2B5EF4-FFF2-40B4-BE49-F238E27FC236}">
              <a16:creationId xmlns:a16="http://schemas.microsoft.com/office/drawing/2014/main" id="{33FAEF93-2813-4327-9A62-FD07D7260307}"/>
            </a:ext>
          </a:extLst>
        </xdr:cNvPr>
        <xdr:cNvSpPr/>
      </xdr:nvSpPr>
      <xdr:spPr>
        <a:xfrm>
          <a:off x="1419225" y="2076450"/>
          <a:ext cx="2266950" cy="638175"/>
        </a:xfrm>
        <a:custGeom>
          <a:avLst/>
          <a:gdLst>
            <a:gd name="connsiteX0" fmla="*/ 0 w 2266950"/>
            <a:gd name="connsiteY0" fmla="*/ 638175 h 638175"/>
            <a:gd name="connsiteX1" fmla="*/ 9525 w 2266950"/>
            <a:gd name="connsiteY1" fmla="*/ 0 h 638175"/>
            <a:gd name="connsiteX2" fmla="*/ 2266950 w 2266950"/>
            <a:gd name="connsiteY2" fmla="*/ 0 h 638175"/>
            <a:gd name="connsiteX3" fmla="*/ 2266950 w 2266950"/>
            <a:gd name="connsiteY3" fmla="*/ 581025 h 6381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66950" h="638175">
              <a:moveTo>
                <a:pt x="0" y="638175"/>
              </a:moveTo>
              <a:lnTo>
                <a:pt x="9525" y="0"/>
              </a:lnTo>
              <a:lnTo>
                <a:pt x="2266950" y="0"/>
              </a:lnTo>
              <a:lnTo>
                <a:pt x="2266950" y="581025"/>
              </a:lnTo>
            </a:path>
          </a:pathLst>
        </a:custGeom>
        <a:noFill/>
        <a:ln w="28575">
          <a:solidFill>
            <a:srgbClr val="00666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142875</xdr:colOff>
      <xdr:row>10</xdr:row>
      <xdr:rowOff>133350</xdr:rowOff>
    </xdr:from>
    <xdr:to>
      <xdr:col>2</xdr:col>
      <xdr:colOff>1181100</xdr:colOff>
      <xdr:row>12</xdr:row>
      <xdr:rowOff>57150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D40FD2A0-A743-410F-88BD-B97B9A003096}"/>
            </a:ext>
          </a:extLst>
        </xdr:cNvPr>
        <xdr:cNvSpPr txBox="1"/>
      </xdr:nvSpPr>
      <xdr:spPr>
        <a:xfrm>
          <a:off x="1590675" y="1971675"/>
          <a:ext cx="1343025" cy="266700"/>
        </a:xfrm>
        <a:prstGeom prst="rect">
          <a:avLst/>
        </a:prstGeom>
        <a:solidFill>
          <a:srgbClr val="0066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Vos références</a:t>
          </a:r>
        </a:p>
        <a:p>
          <a:pPr algn="ctr"/>
          <a:endParaRPr lang="fr-FR" sz="11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744798</xdr:colOff>
      <xdr:row>0</xdr:row>
      <xdr:rowOff>0</xdr:rowOff>
    </xdr:from>
    <xdr:ext cx="3617652" cy="113347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3831BC3-120A-41B4-9A6B-A316FD3E9843}"/>
            </a:ext>
          </a:extLst>
        </xdr:cNvPr>
        <xdr:cNvSpPr/>
      </xdr:nvSpPr>
      <xdr:spPr>
        <a:xfrm>
          <a:off x="6516948" y="0"/>
          <a:ext cx="3617652" cy="11334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r"/>
          <a:r>
            <a:rPr lang="fr-FR" sz="4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SIMULATEUR</a:t>
          </a:r>
        </a:p>
        <a:p>
          <a:pPr algn="r"/>
          <a:r>
            <a:rPr lang="fr-FR" sz="1200" b="0" cap="none" spc="0">
              <a:ln w="9525">
                <a:noFill/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contribuables</a:t>
          </a:r>
          <a:r>
            <a:rPr lang="fr-FR" sz="1200" b="0" cap="none" spc="0" baseline="0">
              <a:ln w="9525">
                <a:noFill/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 de La Fare-en-Champsaur</a:t>
          </a:r>
          <a:endParaRPr lang="fr-FR" sz="1200" b="0" cap="none" spc="0">
            <a:ln w="9525">
              <a:noFill/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0</xdr:row>
      <xdr:rowOff>38100</xdr:rowOff>
    </xdr:from>
    <xdr:to>
      <xdr:col>2</xdr:col>
      <xdr:colOff>685800</xdr:colOff>
      <xdr:row>6</xdr:row>
      <xdr:rowOff>33057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4474342-FF0D-B8FA-A2BD-F8F6331B7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8100"/>
          <a:ext cx="1219200" cy="1147482"/>
        </a:xfrm>
        <a:prstGeom prst="rect">
          <a:avLst/>
        </a:prstGeom>
      </xdr:spPr>
    </xdr:pic>
    <xdr:clientData/>
  </xdr:twoCellAnchor>
  <xdr:twoCellAnchor>
    <xdr:from>
      <xdr:col>0</xdr:col>
      <xdr:colOff>1419225</xdr:colOff>
      <xdr:row>11</xdr:row>
      <xdr:rowOff>85725</xdr:rowOff>
    </xdr:from>
    <xdr:to>
      <xdr:col>3</xdr:col>
      <xdr:colOff>485775</xdr:colOff>
      <xdr:row>15</xdr:row>
      <xdr:rowOff>76200</xdr:rowOff>
    </xdr:to>
    <xdr:sp macro="" textlink="">
      <xdr:nvSpPr>
        <xdr:cNvPr id="3" name="Forme libre : forme 2">
          <a:extLst>
            <a:ext uri="{FF2B5EF4-FFF2-40B4-BE49-F238E27FC236}">
              <a16:creationId xmlns:a16="http://schemas.microsoft.com/office/drawing/2014/main" id="{BEB9AE9C-86C9-BD71-BA1E-BE5D7EF63D02}"/>
            </a:ext>
          </a:extLst>
        </xdr:cNvPr>
        <xdr:cNvSpPr/>
      </xdr:nvSpPr>
      <xdr:spPr>
        <a:xfrm>
          <a:off x="1419225" y="2076450"/>
          <a:ext cx="2266950" cy="638175"/>
        </a:xfrm>
        <a:custGeom>
          <a:avLst/>
          <a:gdLst>
            <a:gd name="connsiteX0" fmla="*/ 0 w 2266950"/>
            <a:gd name="connsiteY0" fmla="*/ 638175 h 638175"/>
            <a:gd name="connsiteX1" fmla="*/ 9525 w 2266950"/>
            <a:gd name="connsiteY1" fmla="*/ 0 h 638175"/>
            <a:gd name="connsiteX2" fmla="*/ 2266950 w 2266950"/>
            <a:gd name="connsiteY2" fmla="*/ 0 h 638175"/>
            <a:gd name="connsiteX3" fmla="*/ 2266950 w 2266950"/>
            <a:gd name="connsiteY3" fmla="*/ 581025 h 6381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66950" h="638175">
              <a:moveTo>
                <a:pt x="0" y="638175"/>
              </a:moveTo>
              <a:lnTo>
                <a:pt x="9525" y="0"/>
              </a:lnTo>
              <a:lnTo>
                <a:pt x="2266950" y="0"/>
              </a:lnTo>
              <a:lnTo>
                <a:pt x="2266950" y="581025"/>
              </a:lnTo>
            </a:path>
          </a:pathLst>
        </a:custGeom>
        <a:noFill/>
        <a:ln w="28575">
          <a:solidFill>
            <a:srgbClr val="00666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142875</xdr:colOff>
      <xdr:row>10</xdr:row>
      <xdr:rowOff>133350</xdr:rowOff>
    </xdr:from>
    <xdr:to>
      <xdr:col>2</xdr:col>
      <xdr:colOff>1181100</xdr:colOff>
      <xdr:row>12</xdr:row>
      <xdr:rowOff>57150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ABDE5006-463D-D0FC-9D06-2656C1C46849}"/>
            </a:ext>
          </a:extLst>
        </xdr:cNvPr>
        <xdr:cNvSpPr txBox="1"/>
      </xdr:nvSpPr>
      <xdr:spPr>
        <a:xfrm>
          <a:off x="1590675" y="1971675"/>
          <a:ext cx="1343025" cy="266700"/>
        </a:xfrm>
        <a:prstGeom prst="rect">
          <a:avLst/>
        </a:prstGeom>
        <a:solidFill>
          <a:srgbClr val="0066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Vos références</a:t>
          </a:r>
        </a:p>
        <a:p>
          <a:pPr algn="ctr"/>
          <a:endParaRPr lang="fr-FR" sz="11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744798</xdr:colOff>
      <xdr:row>0</xdr:row>
      <xdr:rowOff>0</xdr:rowOff>
    </xdr:from>
    <xdr:ext cx="3617652" cy="113347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F96C8DB-DD69-D8CD-8D47-B875A89CD028}"/>
            </a:ext>
          </a:extLst>
        </xdr:cNvPr>
        <xdr:cNvSpPr/>
      </xdr:nvSpPr>
      <xdr:spPr>
        <a:xfrm>
          <a:off x="6516948" y="0"/>
          <a:ext cx="3617652" cy="11334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r"/>
          <a:r>
            <a:rPr lang="fr-FR" sz="4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SIMULATEUR</a:t>
          </a:r>
        </a:p>
        <a:p>
          <a:pPr algn="r"/>
          <a:r>
            <a:rPr lang="fr-FR" sz="1200" b="0" cap="none" spc="0">
              <a:ln w="9525">
                <a:noFill/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contribuables</a:t>
          </a:r>
          <a:r>
            <a:rPr lang="fr-FR" sz="1200" b="0" cap="none" spc="0" baseline="0">
              <a:ln w="9525">
                <a:noFill/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 de La Fare-en-Champsaur</a:t>
          </a:r>
          <a:endParaRPr lang="fr-FR" sz="1200" b="0" cap="none" spc="0">
            <a:ln w="9525">
              <a:noFill/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0</xdr:row>
      <xdr:rowOff>38100</xdr:rowOff>
    </xdr:from>
    <xdr:to>
      <xdr:col>2</xdr:col>
      <xdr:colOff>685800</xdr:colOff>
      <xdr:row>6</xdr:row>
      <xdr:rowOff>33057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129495D-0991-46ED-9BFC-96EBB84FC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8100"/>
          <a:ext cx="1219200" cy="1147482"/>
        </a:xfrm>
        <a:prstGeom prst="rect">
          <a:avLst/>
        </a:prstGeom>
      </xdr:spPr>
    </xdr:pic>
    <xdr:clientData/>
  </xdr:twoCellAnchor>
  <xdr:twoCellAnchor>
    <xdr:from>
      <xdr:col>0</xdr:col>
      <xdr:colOff>1419225</xdr:colOff>
      <xdr:row>11</xdr:row>
      <xdr:rowOff>85725</xdr:rowOff>
    </xdr:from>
    <xdr:to>
      <xdr:col>3</xdr:col>
      <xdr:colOff>485775</xdr:colOff>
      <xdr:row>15</xdr:row>
      <xdr:rowOff>76200</xdr:rowOff>
    </xdr:to>
    <xdr:sp macro="" textlink="">
      <xdr:nvSpPr>
        <xdr:cNvPr id="3" name="Forme libre : forme 2">
          <a:extLst>
            <a:ext uri="{FF2B5EF4-FFF2-40B4-BE49-F238E27FC236}">
              <a16:creationId xmlns:a16="http://schemas.microsoft.com/office/drawing/2014/main" id="{CBFF675F-17F0-47C4-855C-E88FCA06748C}"/>
            </a:ext>
          </a:extLst>
        </xdr:cNvPr>
        <xdr:cNvSpPr/>
      </xdr:nvSpPr>
      <xdr:spPr>
        <a:xfrm>
          <a:off x="1419225" y="2076450"/>
          <a:ext cx="2266950" cy="638175"/>
        </a:xfrm>
        <a:custGeom>
          <a:avLst/>
          <a:gdLst>
            <a:gd name="connsiteX0" fmla="*/ 0 w 2266950"/>
            <a:gd name="connsiteY0" fmla="*/ 638175 h 638175"/>
            <a:gd name="connsiteX1" fmla="*/ 9525 w 2266950"/>
            <a:gd name="connsiteY1" fmla="*/ 0 h 638175"/>
            <a:gd name="connsiteX2" fmla="*/ 2266950 w 2266950"/>
            <a:gd name="connsiteY2" fmla="*/ 0 h 638175"/>
            <a:gd name="connsiteX3" fmla="*/ 2266950 w 2266950"/>
            <a:gd name="connsiteY3" fmla="*/ 581025 h 6381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66950" h="638175">
              <a:moveTo>
                <a:pt x="0" y="638175"/>
              </a:moveTo>
              <a:lnTo>
                <a:pt x="9525" y="0"/>
              </a:lnTo>
              <a:lnTo>
                <a:pt x="2266950" y="0"/>
              </a:lnTo>
              <a:lnTo>
                <a:pt x="2266950" y="581025"/>
              </a:lnTo>
            </a:path>
          </a:pathLst>
        </a:custGeom>
        <a:noFill/>
        <a:ln w="28575">
          <a:solidFill>
            <a:srgbClr val="00666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142875</xdr:colOff>
      <xdr:row>10</xdr:row>
      <xdr:rowOff>133350</xdr:rowOff>
    </xdr:from>
    <xdr:to>
      <xdr:col>2</xdr:col>
      <xdr:colOff>1181100</xdr:colOff>
      <xdr:row>12</xdr:row>
      <xdr:rowOff>57150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3188B217-EE66-4613-9744-39FBF8ED223C}"/>
            </a:ext>
          </a:extLst>
        </xdr:cNvPr>
        <xdr:cNvSpPr txBox="1"/>
      </xdr:nvSpPr>
      <xdr:spPr>
        <a:xfrm>
          <a:off x="1590675" y="1971675"/>
          <a:ext cx="1343025" cy="266700"/>
        </a:xfrm>
        <a:prstGeom prst="rect">
          <a:avLst/>
        </a:prstGeom>
        <a:solidFill>
          <a:srgbClr val="0066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Vos références</a:t>
          </a:r>
        </a:p>
        <a:p>
          <a:pPr algn="ctr"/>
          <a:endParaRPr lang="fr-FR" sz="11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838200</xdr:colOff>
      <xdr:row>0</xdr:row>
      <xdr:rowOff>0</xdr:rowOff>
    </xdr:from>
    <xdr:ext cx="3617652" cy="113347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DA10917-C536-408B-8A39-7EB4405F4963}"/>
            </a:ext>
          </a:extLst>
        </xdr:cNvPr>
        <xdr:cNvSpPr/>
      </xdr:nvSpPr>
      <xdr:spPr>
        <a:xfrm>
          <a:off x="6610350" y="0"/>
          <a:ext cx="3617652" cy="11334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r"/>
          <a:r>
            <a:rPr lang="fr-FR" sz="4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SIMULATEUR</a:t>
          </a:r>
        </a:p>
        <a:p>
          <a:pPr algn="r"/>
          <a:r>
            <a:rPr lang="fr-FR" sz="1200" b="0" cap="none" spc="0">
              <a:ln w="9525">
                <a:noFill/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contribuables</a:t>
          </a:r>
          <a:r>
            <a:rPr lang="fr-FR" sz="1200" b="0" cap="none" spc="0" baseline="0">
              <a:ln w="9525">
                <a:noFill/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 de La Fare-en-Champsaur</a:t>
          </a:r>
          <a:endParaRPr lang="fr-FR" sz="1200" b="0" cap="none" spc="0">
            <a:ln w="9525">
              <a:noFill/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0</xdr:row>
      <xdr:rowOff>38100</xdr:rowOff>
    </xdr:from>
    <xdr:to>
      <xdr:col>2</xdr:col>
      <xdr:colOff>685800</xdr:colOff>
      <xdr:row>6</xdr:row>
      <xdr:rowOff>33057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A344164-6400-4F51-A816-FE0C20CDB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8100"/>
          <a:ext cx="1219200" cy="1147482"/>
        </a:xfrm>
        <a:prstGeom prst="rect">
          <a:avLst/>
        </a:prstGeom>
      </xdr:spPr>
    </xdr:pic>
    <xdr:clientData/>
  </xdr:twoCellAnchor>
  <xdr:twoCellAnchor>
    <xdr:from>
      <xdr:col>0</xdr:col>
      <xdr:colOff>1419225</xdr:colOff>
      <xdr:row>11</xdr:row>
      <xdr:rowOff>85725</xdr:rowOff>
    </xdr:from>
    <xdr:to>
      <xdr:col>3</xdr:col>
      <xdr:colOff>485775</xdr:colOff>
      <xdr:row>15</xdr:row>
      <xdr:rowOff>76200</xdr:rowOff>
    </xdr:to>
    <xdr:sp macro="" textlink="">
      <xdr:nvSpPr>
        <xdr:cNvPr id="3" name="Forme libre : forme 2">
          <a:extLst>
            <a:ext uri="{FF2B5EF4-FFF2-40B4-BE49-F238E27FC236}">
              <a16:creationId xmlns:a16="http://schemas.microsoft.com/office/drawing/2014/main" id="{549F2722-1B9B-474F-9CD3-49D78F861D11}"/>
            </a:ext>
          </a:extLst>
        </xdr:cNvPr>
        <xdr:cNvSpPr/>
      </xdr:nvSpPr>
      <xdr:spPr>
        <a:xfrm>
          <a:off x="1419225" y="2076450"/>
          <a:ext cx="2266950" cy="638175"/>
        </a:xfrm>
        <a:custGeom>
          <a:avLst/>
          <a:gdLst>
            <a:gd name="connsiteX0" fmla="*/ 0 w 2266950"/>
            <a:gd name="connsiteY0" fmla="*/ 638175 h 638175"/>
            <a:gd name="connsiteX1" fmla="*/ 9525 w 2266950"/>
            <a:gd name="connsiteY1" fmla="*/ 0 h 638175"/>
            <a:gd name="connsiteX2" fmla="*/ 2266950 w 2266950"/>
            <a:gd name="connsiteY2" fmla="*/ 0 h 638175"/>
            <a:gd name="connsiteX3" fmla="*/ 2266950 w 2266950"/>
            <a:gd name="connsiteY3" fmla="*/ 581025 h 6381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66950" h="638175">
              <a:moveTo>
                <a:pt x="0" y="638175"/>
              </a:moveTo>
              <a:lnTo>
                <a:pt x="9525" y="0"/>
              </a:lnTo>
              <a:lnTo>
                <a:pt x="2266950" y="0"/>
              </a:lnTo>
              <a:lnTo>
                <a:pt x="2266950" y="581025"/>
              </a:lnTo>
            </a:path>
          </a:pathLst>
        </a:custGeom>
        <a:noFill/>
        <a:ln w="28575">
          <a:solidFill>
            <a:srgbClr val="00666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142875</xdr:colOff>
      <xdr:row>10</xdr:row>
      <xdr:rowOff>133350</xdr:rowOff>
    </xdr:from>
    <xdr:to>
      <xdr:col>2</xdr:col>
      <xdr:colOff>1181100</xdr:colOff>
      <xdr:row>12</xdr:row>
      <xdr:rowOff>57150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B6E9E1AA-A204-4ADC-AE73-532FB71A5D7E}"/>
            </a:ext>
          </a:extLst>
        </xdr:cNvPr>
        <xdr:cNvSpPr txBox="1"/>
      </xdr:nvSpPr>
      <xdr:spPr>
        <a:xfrm>
          <a:off x="1590675" y="1971675"/>
          <a:ext cx="1343025" cy="266700"/>
        </a:xfrm>
        <a:prstGeom prst="rect">
          <a:avLst/>
        </a:prstGeom>
        <a:solidFill>
          <a:srgbClr val="0066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Vos références</a:t>
          </a:r>
        </a:p>
        <a:p>
          <a:pPr algn="ctr"/>
          <a:endParaRPr lang="fr-FR" sz="11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838200</xdr:colOff>
      <xdr:row>0</xdr:row>
      <xdr:rowOff>0</xdr:rowOff>
    </xdr:from>
    <xdr:ext cx="3617652" cy="113347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40A3BBE-5B3C-4794-AA0F-B63D0E0399A6}"/>
            </a:ext>
          </a:extLst>
        </xdr:cNvPr>
        <xdr:cNvSpPr/>
      </xdr:nvSpPr>
      <xdr:spPr>
        <a:xfrm>
          <a:off x="6610350" y="0"/>
          <a:ext cx="3617652" cy="11334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r"/>
          <a:r>
            <a:rPr lang="fr-FR" sz="4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SIMULATEUR</a:t>
          </a:r>
        </a:p>
        <a:p>
          <a:pPr algn="r"/>
          <a:r>
            <a:rPr lang="fr-FR" sz="1200" b="0" cap="none" spc="0">
              <a:ln w="9525">
                <a:noFill/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contribuables</a:t>
          </a:r>
          <a:r>
            <a:rPr lang="fr-FR" sz="1200" b="0" cap="none" spc="0" baseline="0">
              <a:ln w="9525">
                <a:noFill/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 de La Fare-en-Champsaur</a:t>
          </a:r>
          <a:endParaRPr lang="fr-FR" sz="1200" b="0" cap="none" spc="0">
            <a:ln w="9525">
              <a:noFill/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CD0BE58-9F98-58B7-01CC-532D81B5A4B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urent MICHEL" id="{27B1E308-767A-4D73-976E-FC62318B101E}" userId="S::direction@mairie-saint-bonnet.net::2711dfff-d6bc-43fc-a233-b5c737e6c67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6" dT="2024-10-15T13:10:31.13" personId="{27B1E308-767A-4D73-976E-FC62318B101E}" id="{ED76FAD5-3274-4783-8313-1D1680A6BB7A}">
    <text>Saisir vos données personnelles issues de votre avis de taxes foncières 2024</text>
  </threadedComment>
  <threadedComment ref="F26" dT="2024-10-15T13:10:44.84" personId="{27B1E308-767A-4D73-976E-FC62318B101E}" id="{9306FC14-F46C-409D-9815-276258050CA1}">
    <text xml:space="preserve">Saisir vos données personnelles issues de votre avis de taxes foncières 2024
</text>
  </threadedComment>
  <threadedComment ref="G26" dT="2024-10-15T13:10:53.97" personId="{27B1E308-767A-4D73-976E-FC62318B101E}" id="{81064E86-A0F3-4C61-AEA9-E56226BA33E4}">
    <text>Saisir vos données personnelles issues de votre avis de taxes foncières 2024</text>
  </threadedComment>
  <threadedComment ref="H26" dT="2024-10-15T13:11:06.08" personId="{27B1E308-767A-4D73-976E-FC62318B101E}" id="{114770D4-EC46-4FC1-A732-5337F23476B2}">
    <text>Saisir vos données personnelles issues de votre avis de taxes foncières 2024</text>
  </threadedComment>
  <threadedComment ref="J26" dT="2024-10-15T13:11:11.64" personId="{27B1E308-767A-4D73-976E-FC62318B101E}" id="{B346C120-F836-4869-ACF5-A3DF179DB974}">
    <text>Saisir vos données personnelles issues de votre avis de taxes foncières 2024</text>
  </threadedComment>
  <threadedComment ref="D30" dT="2024-10-15T13:11:24.68" personId="{27B1E308-767A-4D73-976E-FC62318B101E}" id="{247F45F3-347A-4F16-831E-D6996D30F807}">
    <text>Saisir vos données personnelles issues de votre avis de taxes foncières 2024</text>
  </threadedComment>
  <threadedComment ref="F30" dT="2024-10-15T13:11:33.76" personId="{27B1E308-767A-4D73-976E-FC62318B101E}" id="{3A77E6B5-B310-4F6E-B8CF-E4DC35E3B306}">
    <text>Saisir vos données personnelles issues de votre avis de taxes foncières 2024</text>
  </threadedComment>
  <threadedComment ref="G30" dT="2024-10-15T13:11:39.60" personId="{27B1E308-767A-4D73-976E-FC62318B101E}" id="{F20DCDB0-CB16-45F4-A5E3-84FD5F901A53}">
    <text>Saisir vos données personnelles issues de votre avis de taxes foncières 2024</text>
  </threadedComment>
  <threadedComment ref="H30" dT="2024-10-15T13:11:45.34" personId="{27B1E308-767A-4D73-976E-FC62318B101E}" id="{E6EDE8C1-B838-47C7-83C8-7F1045C184B5}">
    <text>Saisir vos données personnelles issues de votre avis de taxes foncières 2024</text>
  </threadedComment>
  <threadedComment ref="J30" dT="2024-10-15T13:11:48.53" personId="{27B1E308-767A-4D73-976E-FC62318B101E}" id="{8E6F51BB-158D-4825-97CD-2A0A77A1E53C}">
    <text>Saisir vos données personnelles issues de votre avis de taxes foncières 2024</text>
  </threadedComment>
  <threadedComment ref="D32" dT="2024-10-15T13:24:32.05" personId="{27B1E308-767A-4D73-976E-FC62318B101E}" id="{1FA1F239-6A68-4D3C-A706-0E239409FE6E}">
    <text xml:space="preserve">Attention: Le simulateur ne pourra fonctionner de manière efficiente dans le cas ou une données est présente sur la ligne cotisation lissée. 
En présence d'au moins un local professionnel à une adresse d’imposition, un dispositif de lissage s’applique à la cotisation de taxes foncières de ce local au niveau de chaque collectivité ou taxe annexe. Ce dispositif de lissage consiste en un étalement sur 10 ans, de 2017 à 2026, de la hausse ou de la baisse de la cotisation révisée par rapport à la cotisation qui aurait été calculée selon l’ancien système de calcul. En l’absence de local révisé à une adresse. d’imposition, la ligne « Cotisation lissée » est vide </text>
  </threadedComment>
  <threadedComment ref="D39" dT="2024-10-15T13:11:52.24" personId="{27B1E308-767A-4D73-976E-FC62318B101E}" id="{39159FA8-3107-4A89-AB37-89721CFD8A0C}">
    <text>Saisir vos données personnelles issues de votre avis de taxes foncières 2024</text>
  </threadedComment>
  <threadedComment ref="F39" dT="2024-10-15T13:11:57.41" personId="{27B1E308-767A-4D73-976E-FC62318B101E}" id="{2325A614-8618-4618-BCD3-1CEF35D98A3C}">
    <text>Saisir vos données personnelles issues de votre avis de taxes foncières 2024</text>
  </threadedComment>
  <threadedComment ref="G39" dT="2024-10-15T13:12:01.21" personId="{27B1E308-767A-4D73-976E-FC62318B101E}" id="{252D88D5-54C7-4233-9E0C-8B01A23730C5}">
    <text>Saisir vos données personnelles issues de votre avis de taxes foncières 2024</text>
  </threadedComment>
  <threadedComment ref="H39" dT="2024-10-15T13:12:04.15" personId="{27B1E308-767A-4D73-976E-FC62318B101E}" id="{9E40FC63-DF26-47FD-A1B3-2F1A07E0C546}">
    <text>Saisir vos données personnelles issues de votre avis de taxes foncières 2024</text>
  </threadedComment>
  <threadedComment ref="I39" dT="2024-10-15T13:12:08.67" personId="{27B1E308-767A-4D73-976E-FC62318B101E}" id="{5F8ECCB2-612A-4B69-8BAD-1E75D123F83B}">
    <text>Saisir vos données personnelles issues de votre avis de taxes foncières 2024</text>
  </threadedComment>
  <threadedComment ref="J39" dT="2024-10-15T13:12:13.37" personId="{27B1E308-767A-4D73-976E-FC62318B101E}" id="{B887EFE3-FD39-424C-B62E-53D49E8C7FAA}">
    <text>Saisir vos données personnelles issues de votre avis de taxes foncières 2024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E4BE9-9B1F-460F-8179-6EB62326A614}">
  <sheetPr>
    <tabColor rgb="FF006666"/>
  </sheetPr>
  <dimension ref="B2:K44"/>
  <sheetViews>
    <sheetView showGridLines="0" tabSelected="1" zoomScaleNormal="100" workbookViewId="0">
      <selection activeCell="O27" sqref="O27"/>
    </sheetView>
  </sheetViews>
  <sheetFormatPr baseColWidth="10" defaultColWidth="19" defaultRowHeight="12" x14ac:dyDescent="0.2"/>
  <cols>
    <col min="1" max="1" width="19" style="1"/>
    <col min="2" max="2" width="4" style="1" customWidth="1"/>
    <col min="3" max="3" width="19" style="1"/>
    <col min="4" max="10" width="11.25" style="1" customWidth="1"/>
    <col min="11" max="11" width="12.375" style="1" customWidth="1"/>
    <col min="12" max="16384" width="19" style="1"/>
  </cols>
  <sheetData>
    <row r="2" spans="2:8" ht="15.75" x14ac:dyDescent="0.25">
      <c r="D2" s="24" t="s">
        <v>14</v>
      </c>
    </row>
    <row r="3" spans="2:8" ht="15.75" x14ac:dyDescent="0.25">
      <c r="D3" s="24" t="s">
        <v>27</v>
      </c>
    </row>
    <row r="4" spans="2:8" ht="19.5" x14ac:dyDescent="0.4">
      <c r="D4" s="29" t="s">
        <v>74</v>
      </c>
    </row>
    <row r="5" spans="2:8" ht="15.75" x14ac:dyDescent="0.25">
      <c r="D5" s="24" t="s">
        <v>29</v>
      </c>
    </row>
    <row r="9" spans="2:8" ht="18" x14ac:dyDescent="0.25">
      <c r="B9" s="25" t="s">
        <v>30</v>
      </c>
    </row>
    <row r="11" spans="2:8" x14ac:dyDescent="0.2">
      <c r="C11" s="27"/>
    </row>
    <row r="12" spans="2:8" ht="15" x14ac:dyDescent="0.25">
      <c r="C12" s="28"/>
      <c r="H12" s="1" t="s">
        <v>33</v>
      </c>
    </row>
    <row r="13" spans="2:8" x14ac:dyDescent="0.2">
      <c r="H13" s="1" t="s">
        <v>34</v>
      </c>
    </row>
    <row r="14" spans="2:8" x14ac:dyDescent="0.2">
      <c r="B14" s="26" t="s">
        <v>31</v>
      </c>
      <c r="H14" s="1" t="s">
        <v>34</v>
      </c>
    </row>
    <row r="15" spans="2:8" x14ac:dyDescent="0.2">
      <c r="B15" s="26" t="s">
        <v>32</v>
      </c>
      <c r="H15" s="1" t="s">
        <v>35</v>
      </c>
    </row>
    <row r="17" spans="2:11" ht="12.75" thickBot="1" x14ac:dyDescent="0.25"/>
    <row r="18" spans="2:11" ht="16.5" thickBot="1" x14ac:dyDescent="0.3">
      <c r="F18" s="56" t="s">
        <v>36</v>
      </c>
      <c r="G18" s="57"/>
      <c r="H18" s="57"/>
      <c r="I18" s="57"/>
      <c r="J18" s="57"/>
      <c r="K18" s="58"/>
    </row>
    <row r="19" spans="2:11" ht="24.75" customHeight="1" thickBot="1" x14ac:dyDescent="0.25">
      <c r="F19" s="59">
        <f>K44</f>
        <v>0</v>
      </c>
      <c r="G19" s="60"/>
      <c r="H19" s="60"/>
      <c r="I19" s="60"/>
      <c r="J19" s="60"/>
      <c r="K19" s="61"/>
    </row>
    <row r="22" spans="2:11" ht="32.25" customHeight="1" thickBot="1" x14ac:dyDescent="0.25">
      <c r="C22" s="2" t="s">
        <v>14</v>
      </c>
      <c r="D22" s="3" t="s">
        <v>7</v>
      </c>
      <c r="E22" s="3" t="s">
        <v>8</v>
      </c>
      <c r="F22" s="3" t="s">
        <v>9</v>
      </c>
      <c r="G22" s="3" t="s">
        <v>10</v>
      </c>
      <c r="H22" s="3" t="s">
        <v>11</v>
      </c>
      <c r="I22" s="3"/>
      <c r="J22" s="3" t="s">
        <v>12</v>
      </c>
      <c r="K22" s="3" t="s">
        <v>13</v>
      </c>
    </row>
    <row r="23" spans="2:11" ht="14.25" customHeight="1" x14ac:dyDescent="0.2">
      <c r="B23" s="62" t="s">
        <v>20</v>
      </c>
      <c r="C23" s="4" t="s">
        <v>0</v>
      </c>
      <c r="D23" s="9">
        <v>0.3876</v>
      </c>
      <c r="E23" s="9"/>
      <c r="F23" s="9">
        <v>8.3199999999999996E-2</v>
      </c>
      <c r="G23" s="10">
        <v>1.82E-3</v>
      </c>
      <c r="H23" s="9">
        <v>0.14000000000000001</v>
      </c>
      <c r="I23" s="10"/>
      <c r="J23" s="10">
        <v>3.9399999999999999E-3</v>
      </c>
      <c r="K23" s="9"/>
    </row>
    <row r="24" spans="2:11" ht="14.25" customHeight="1" thickBot="1" x14ac:dyDescent="0.25">
      <c r="B24" s="63"/>
      <c r="C24" s="5" t="s">
        <v>1</v>
      </c>
      <c r="D24" s="11">
        <f>'Taux moyen pondéré - Lissage'!C10</f>
        <v>0.3876</v>
      </c>
      <c r="E24" s="11"/>
      <c r="F24" s="11">
        <v>8.3199999999999996E-2</v>
      </c>
      <c r="G24" s="12">
        <v>1.7600000000000001E-3</v>
      </c>
      <c r="H24" s="11">
        <v>0.14000000000000001</v>
      </c>
      <c r="I24" s="12"/>
      <c r="J24" s="12">
        <v>5.6299999999999996E-3</v>
      </c>
      <c r="K24" s="11"/>
    </row>
    <row r="25" spans="2:11" ht="17.25" customHeight="1" x14ac:dyDescent="0.2">
      <c r="B25" s="63"/>
      <c r="C25" s="4" t="s">
        <v>3</v>
      </c>
      <c r="D25" s="4" t="s">
        <v>18</v>
      </c>
      <c r="E25" s="4"/>
      <c r="F25" s="4"/>
      <c r="G25" s="4"/>
      <c r="H25" s="4"/>
      <c r="I25" s="4"/>
      <c r="J25" s="4"/>
      <c r="K25" s="20"/>
    </row>
    <row r="26" spans="2:11" ht="17.25" customHeight="1" x14ac:dyDescent="0.2">
      <c r="B26" s="63"/>
      <c r="C26" s="6" t="s">
        <v>4</v>
      </c>
      <c r="D26" s="40"/>
      <c r="E26" s="7"/>
      <c r="F26" s="40"/>
      <c r="G26" s="40"/>
      <c r="H26" s="40"/>
      <c r="I26" s="7"/>
      <c r="J26" s="40"/>
      <c r="K26" s="7"/>
    </row>
    <row r="27" spans="2:11" ht="17.25" customHeight="1" x14ac:dyDescent="0.2">
      <c r="B27" s="63"/>
      <c r="C27" s="6" t="s">
        <v>5</v>
      </c>
      <c r="D27" s="13">
        <f>D26*D24</f>
        <v>0</v>
      </c>
      <c r="E27" s="7"/>
      <c r="F27" s="13">
        <f>F26*F24</f>
        <v>0</v>
      </c>
      <c r="G27" s="13">
        <f>G26*G24</f>
        <v>0</v>
      </c>
      <c r="H27" s="13">
        <f>H26*H24</f>
        <v>0</v>
      </c>
      <c r="I27" s="13"/>
      <c r="J27" s="13">
        <f>J26*J24</f>
        <v>0</v>
      </c>
      <c r="K27" s="13">
        <f>SUM(D27:J27)</f>
        <v>0</v>
      </c>
    </row>
    <row r="28" spans="2:11" ht="17.25" customHeight="1" thickBot="1" x14ac:dyDescent="0.25">
      <c r="B28" s="63"/>
      <c r="C28" s="5" t="s">
        <v>6</v>
      </c>
      <c r="D28" s="8"/>
      <c r="E28" s="8"/>
      <c r="F28" s="8"/>
      <c r="G28" s="8"/>
      <c r="H28" s="8"/>
      <c r="I28" s="8"/>
      <c r="J28" s="8"/>
      <c r="K28" s="8"/>
    </row>
    <row r="29" spans="2:11" ht="17.25" customHeight="1" x14ac:dyDescent="0.2">
      <c r="B29" s="63"/>
      <c r="C29" s="4" t="s">
        <v>3</v>
      </c>
      <c r="D29" s="4" t="s">
        <v>19</v>
      </c>
      <c r="E29" s="4"/>
      <c r="F29" s="4"/>
      <c r="G29" s="4"/>
      <c r="H29" s="4"/>
      <c r="I29" s="4"/>
      <c r="J29" s="4"/>
      <c r="K29" s="20"/>
    </row>
    <row r="30" spans="2:11" ht="17.25" customHeight="1" x14ac:dyDescent="0.2">
      <c r="B30" s="63"/>
      <c r="C30" s="6" t="s">
        <v>4</v>
      </c>
      <c r="D30" s="40"/>
      <c r="E30" s="7"/>
      <c r="F30" s="40"/>
      <c r="G30" s="40"/>
      <c r="H30" s="40"/>
      <c r="I30" s="7"/>
      <c r="J30" s="40"/>
      <c r="K30" s="7"/>
    </row>
    <row r="31" spans="2:11" ht="17.25" customHeight="1" x14ac:dyDescent="0.2">
      <c r="B31" s="63"/>
      <c r="C31" s="6" t="s">
        <v>5</v>
      </c>
      <c r="D31" s="13">
        <f>D30*D24</f>
        <v>0</v>
      </c>
      <c r="E31" s="7"/>
      <c r="F31" s="13">
        <f>F30*F24</f>
        <v>0</v>
      </c>
      <c r="G31" s="13">
        <f>G30*G24</f>
        <v>0</v>
      </c>
      <c r="H31" s="13">
        <f>H30*H24</f>
        <v>0</v>
      </c>
      <c r="I31" s="13"/>
      <c r="J31" s="13">
        <f>J30*J24</f>
        <v>0</v>
      </c>
      <c r="K31" s="13">
        <f>SUM(D31:J31)</f>
        <v>0</v>
      </c>
    </row>
    <row r="32" spans="2:11" ht="17.25" customHeight="1" thickBot="1" x14ac:dyDescent="0.25">
      <c r="B32" s="63"/>
      <c r="C32" s="5" t="s">
        <v>6</v>
      </c>
      <c r="D32" s="8"/>
      <c r="E32" s="8"/>
      <c r="F32" s="8"/>
      <c r="G32" s="8"/>
      <c r="H32" s="8"/>
      <c r="I32" s="8"/>
      <c r="J32" s="8"/>
      <c r="K32" s="8"/>
    </row>
    <row r="33" spans="2:11" x14ac:dyDescent="0.2">
      <c r="B33" s="63"/>
      <c r="C33" s="4" t="s">
        <v>73</v>
      </c>
      <c r="D33" s="13">
        <f>(D26*D23)+(D30*D23)</f>
        <v>0</v>
      </c>
      <c r="E33" s="4"/>
      <c r="F33" s="13">
        <f t="shared" ref="F33:H33" si="0">ROUNDUP((F26*F23)+(F30*F23),0)</f>
        <v>0</v>
      </c>
      <c r="G33" s="13">
        <f>IF(((G26*G23)+(G30*G23))&lt;1,0,(G26*G23)+(G30*G23))</f>
        <v>0</v>
      </c>
      <c r="H33" s="13">
        <f t="shared" si="0"/>
        <v>0</v>
      </c>
      <c r="I33" s="13"/>
      <c r="J33" s="13">
        <f>ROUNDUP((J26*J23)+(J30*J23),0)</f>
        <v>0</v>
      </c>
      <c r="K33" s="16">
        <f>SUM(D33:J33)</f>
        <v>0</v>
      </c>
    </row>
    <row r="34" spans="2:11" x14ac:dyDescent="0.2">
      <c r="B34" s="63"/>
      <c r="C34" s="6" t="s">
        <v>15</v>
      </c>
      <c r="D34" s="13">
        <f>(D26*D24)+(D30*D24)</f>
        <v>0</v>
      </c>
      <c r="E34" s="6"/>
      <c r="F34" s="13">
        <f t="shared" ref="F34:H34" si="1">ROUNDUP((F26*F24)+(F30*F24),0)</f>
        <v>0</v>
      </c>
      <c r="G34" s="13">
        <f>IF(((G26*G24)+(G30*G24))&lt;1,0,(G26*G24)+(G30*G24))</f>
        <v>0</v>
      </c>
      <c r="H34" s="13">
        <f t="shared" si="1"/>
        <v>0</v>
      </c>
      <c r="I34" s="13"/>
      <c r="J34" s="13">
        <f>ROUNDUP((J26*J24)+(J30*J24),0)</f>
        <v>0</v>
      </c>
      <c r="K34" s="13">
        <f>K27+K31</f>
        <v>0</v>
      </c>
    </row>
    <row r="35" spans="2:11" ht="12.75" thickBot="1" x14ac:dyDescent="0.25">
      <c r="B35" s="64"/>
      <c r="C35" s="5" t="s">
        <v>17</v>
      </c>
      <c r="D35" s="14" t="e">
        <f>(D34-D33)/D33</f>
        <v>#DIV/0!</v>
      </c>
      <c r="E35" s="15"/>
      <c r="F35" s="14" t="e">
        <f>(F34-F33)/F33</f>
        <v>#DIV/0!</v>
      </c>
      <c r="G35" s="14" t="e">
        <f>(G34-G33)/G33</f>
        <v>#DIV/0!</v>
      </c>
      <c r="H35" s="14" t="e">
        <f>(H34-H33)/H33</f>
        <v>#DIV/0!</v>
      </c>
      <c r="I35" s="14"/>
      <c r="J35" s="14" t="e">
        <f>(J34-J33)/J33</f>
        <v>#DIV/0!</v>
      </c>
      <c r="K35" s="21"/>
    </row>
    <row r="36" spans="2:11" ht="24.75" thickBot="1" x14ac:dyDescent="0.25">
      <c r="C36" s="2"/>
      <c r="D36" s="3" t="s">
        <v>7</v>
      </c>
      <c r="E36" s="3" t="s">
        <v>8</v>
      </c>
      <c r="F36" s="3" t="s">
        <v>9</v>
      </c>
      <c r="G36" s="3" t="s">
        <v>21</v>
      </c>
      <c r="H36" s="3" t="s">
        <v>10</v>
      </c>
      <c r="I36" s="3" t="s">
        <v>22</v>
      </c>
      <c r="J36" s="3" t="s">
        <v>12</v>
      </c>
      <c r="K36" s="22" t="s">
        <v>13</v>
      </c>
    </row>
    <row r="37" spans="2:11" ht="14.25" customHeight="1" x14ac:dyDescent="0.2">
      <c r="B37" s="62" t="s">
        <v>23</v>
      </c>
      <c r="C37" s="4" t="s">
        <v>0</v>
      </c>
      <c r="D37" s="9">
        <v>0.61319999999999997</v>
      </c>
      <c r="E37" s="9"/>
      <c r="F37" s="9">
        <v>0.36270000000000002</v>
      </c>
      <c r="G37" s="9">
        <v>0.96830000000000005</v>
      </c>
      <c r="H37" s="10">
        <v>3.7699999999999999E-3</v>
      </c>
      <c r="I37" s="10">
        <v>0.36199999999999999</v>
      </c>
      <c r="J37" s="10">
        <v>1.77E-2</v>
      </c>
      <c r="K37" s="9"/>
    </row>
    <row r="38" spans="2:11" ht="14.25" customHeight="1" thickBot="1" x14ac:dyDescent="0.25">
      <c r="B38" s="63"/>
      <c r="C38" s="5" t="s">
        <v>1</v>
      </c>
      <c r="D38" s="11">
        <f>'Taux moyen pondéré - Lissage'!F11</f>
        <v>0.61319999999999997</v>
      </c>
      <c r="E38" s="11"/>
      <c r="F38" s="11">
        <v>0.36270000000000002</v>
      </c>
      <c r="G38" s="11">
        <v>0.96830000000000005</v>
      </c>
      <c r="H38" s="12">
        <v>3.5699999999999998E-3</v>
      </c>
      <c r="I38" s="12">
        <v>0.39200000000000002</v>
      </c>
      <c r="J38" s="12">
        <v>2.4500000000000001E-2</v>
      </c>
      <c r="K38" s="11"/>
    </row>
    <row r="39" spans="2:11" ht="67.5" customHeight="1" thickBot="1" x14ac:dyDescent="0.25">
      <c r="B39" s="63"/>
      <c r="C39" s="17" t="s">
        <v>24</v>
      </c>
      <c r="D39" s="41"/>
      <c r="E39" s="4"/>
      <c r="F39" s="41"/>
      <c r="G39" s="41"/>
      <c r="H39" s="41"/>
      <c r="I39" s="41"/>
      <c r="J39" s="41"/>
      <c r="K39" s="18"/>
    </row>
    <row r="40" spans="2:11" x14ac:dyDescent="0.2">
      <c r="B40" s="63"/>
      <c r="C40" s="4" t="s">
        <v>73</v>
      </c>
      <c r="D40" s="16">
        <f>D37*D39</f>
        <v>0</v>
      </c>
      <c r="E40" s="4"/>
      <c r="F40" s="16">
        <f>F37*F39</f>
        <v>0</v>
      </c>
      <c r="G40" s="16">
        <f>G37*G39</f>
        <v>0</v>
      </c>
      <c r="H40" s="16">
        <f>IF((H37*H39)&lt;1,0,(H37*H39))</f>
        <v>0</v>
      </c>
      <c r="I40" s="16">
        <f>I37*I39</f>
        <v>0</v>
      </c>
      <c r="J40" s="16">
        <f>J37*J39</f>
        <v>0</v>
      </c>
      <c r="K40" s="16">
        <f>SUM(D40:J40)</f>
        <v>0</v>
      </c>
    </row>
    <row r="41" spans="2:11" x14ac:dyDescent="0.2">
      <c r="B41" s="63"/>
      <c r="C41" s="6" t="s">
        <v>15</v>
      </c>
      <c r="D41" s="13">
        <f>D39*D38</f>
        <v>0</v>
      </c>
      <c r="E41" s="6"/>
      <c r="F41" s="13">
        <f>F39*F38</f>
        <v>0</v>
      </c>
      <c r="G41" s="13">
        <f>G39*G38</f>
        <v>0</v>
      </c>
      <c r="H41" s="13">
        <f>IF((H39*H38)&lt;1,0,(H39*H38))</f>
        <v>0</v>
      </c>
      <c r="I41" s="13">
        <f>I39*I38</f>
        <v>0</v>
      </c>
      <c r="J41" s="13">
        <f>J39*J38</f>
        <v>0</v>
      </c>
      <c r="K41" s="13">
        <f>SUM(D41:J41)</f>
        <v>0</v>
      </c>
    </row>
    <row r="42" spans="2:11" ht="12.75" thickBot="1" x14ac:dyDescent="0.25">
      <c r="B42" s="64"/>
      <c r="C42" s="5" t="s">
        <v>17</v>
      </c>
      <c r="D42" s="14" t="e">
        <f>(D41-D40)/D40</f>
        <v>#DIV/0!</v>
      </c>
      <c r="E42" s="15"/>
      <c r="F42" s="14" t="e">
        <f>(F41-F40)/F40</f>
        <v>#DIV/0!</v>
      </c>
      <c r="G42" s="14" t="e">
        <f>(G41-G40)/G40</f>
        <v>#DIV/0!</v>
      </c>
      <c r="H42" s="14" t="e">
        <f>(H41-H40)/H40</f>
        <v>#DIV/0!</v>
      </c>
      <c r="I42" s="14" t="e">
        <f>(I41-I40)/I40</f>
        <v>#DIV/0!</v>
      </c>
      <c r="J42" s="14" t="e">
        <f>(J41-J40)/J40</f>
        <v>#DIV/0!</v>
      </c>
      <c r="K42" s="21"/>
    </row>
    <row r="43" spans="2:11" ht="18.75" customHeight="1" thickBot="1" x14ac:dyDescent="0.25">
      <c r="C43" s="65"/>
      <c r="D43" s="65"/>
      <c r="E43" s="65"/>
      <c r="F43" s="65"/>
      <c r="H43" s="66" t="s">
        <v>25</v>
      </c>
      <c r="I43" s="66"/>
      <c r="J43" s="66"/>
      <c r="K43" s="23">
        <f>ROUNDUP((3%*(D34+F34+J34))+(8%*H34)+(9%*G34)+(3%*(D41+F41+G41+J41))+(8%*I41)+(9%*H41),0)</f>
        <v>0</v>
      </c>
    </row>
    <row r="44" spans="2:11" ht="30.75" customHeight="1" thickBot="1" x14ac:dyDescent="0.25">
      <c r="H44" s="55" t="s">
        <v>26</v>
      </c>
      <c r="I44" s="55"/>
      <c r="J44" s="55"/>
      <c r="K44" s="19">
        <f>K43+K41+K34</f>
        <v>0</v>
      </c>
    </row>
  </sheetData>
  <sheetProtection algorithmName="SHA-512" hashValue="ophWgrexsM3z10hTIbJ4pPw7RxBg5ZHtN0IT1G8wq0gxAGc6ohoFYDvOa+rBi4Mz+/EyJ1Vk/WMjLznhUjrp0A==" saltValue="VD8SwiI3FwUCjB37b9zw/A==" spinCount="100000" sheet="1" objects="1" scenarios="1"/>
  <mergeCells count="7">
    <mergeCell ref="H44:J44"/>
    <mergeCell ref="F18:K18"/>
    <mergeCell ref="F19:K19"/>
    <mergeCell ref="B23:B35"/>
    <mergeCell ref="B37:B42"/>
    <mergeCell ref="C43:F43"/>
    <mergeCell ref="H43:J43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CCA6A-3E47-4974-8F2A-DF4F199E14FD}">
  <sheetPr>
    <tabColor rgb="FF006666"/>
  </sheetPr>
  <dimension ref="B2:K44"/>
  <sheetViews>
    <sheetView showGridLines="0" zoomScaleNormal="100" workbookViewId="0">
      <selection activeCell="D39" sqref="D39"/>
    </sheetView>
  </sheetViews>
  <sheetFormatPr baseColWidth="10" defaultColWidth="19" defaultRowHeight="12" x14ac:dyDescent="0.2"/>
  <cols>
    <col min="1" max="1" width="19" style="1"/>
    <col min="2" max="2" width="4" style="1" customWidth="1"/>
    <col min="3" max="3" width="19" style="1"/>
    <col min="4" max="10" width="11.25" style="1" customWidth="1"/>
    <col min="11" max="11" width="12.375" style="1" customWidth="1"/>
    <col min="12" max="16384" width="19" style="1"/>
  </cols>
  <sheetData>
    <row r="2" spans="2:8" ht="15.75" x14ac:dyDescent="0.25">
      <c r="D2" s="24" t="s">
        <v>45</v>
      </c>
    </row>
    <row r="3" spans="2:8" ht="15.75" x14ac:dyDescent="0.25">
      <c r="D3" s="24" t="s">
        <v>27</v>
      </c>
    </row>
    <row r="4" spans="2:8" ht="19.5" x14ac:dyDescent="0.4">
      <c r="D4" s="29" t="s">
        <v>28</v>
      </c>
    </row>
    <row r="5" spans="2:8" ht="15.75" x14ac:dyDescent="0.25">
      <c r="D5" s="24" t="s">
        <v>29</v>
      </c>
    </row>
    <row r="9" spans="2:8" ht="18" x14ac:dyDescent="0.25">
      <c r="B9" s="25" t="s">
        <v>30</v>
      </c>
    </row>
    <row r="11" spans="2:8" x14ac:dyDescent="0.2">
      <c r="C11" s="27"/>
    </row>
    <row r="12" spans="2:8" ht="15" x14ac:dyDescent="0.25">
      <c r="C12" s="28"/>
      <c r="H12" s="1" t="s">
        <v>33</v>
      </c>
    </row>
    <row r="13" spans="2:8" x14ac:dyDescent="0.2">
      <c r="H13" s="1" t="s">
        <v>34</v>
      </c>
    </row>
    <row r="14" spans="2:8" x14ac:dyDescent="0.2">
      <c r="B14" s="26" t="s">
        <v>31</v>
      </c>
      <c r="H14" s="1" t="s">
        <v>34</v>
      </c>
    </row>
    <row r="15" spans="2:8" x14ac:dyDescent="0.2">
      <c r="B15" s="26" t="s">
        <v>32</v>
      </c>
      <c r="H15" s="1" t="s">
        <v>35</v>
      </c>
    </row>
    <row r="17" spans="2:11" ht="12.75" thickBot="1" x14ac:dyDescent="0.25"/>
    <row r="18" spans="2:11" ht="16.5" thickBot="1" x14ac:dyDescent="0.3">
      <c r="F18" s="56" t="s">
        <v>36</v>
      </c>
      <c r="G18" s="57"/>
      <c r="H18" s="57"/>
      <c r="I18" s="57"/>
      <c r="J18" s="57"/>
      <c r="K18" s="58"/>
    </row>
    <row r="19" spans="2:11" ht="24.75" customHeight="1" thickBot="1" x14ac:dyDescent="0.25">
      <c r="F19" s="59">
        <f>K44</f>
        <v>0</v>
      </c>
      <c r="G19" s="60"/>
      <c r="H19" s="60"/>
      <c r="I19" s="60"/>
      <c r="J19" s="60"/>
      <c r="K19" s="61"/>
    </row>
    <row r="22" spans="2:11" ht="32.25" customHeight="1" thickBot="1" x14ac:dyDescent="0.25">
      <c r="C22" s="2" t="s">
        <v>14</v>
      </c>
      <c r="D22" s="3" t="s">
        <v>7</v>
      </c>
      <c r="E22" s="3" t="s">
        <v>8</v>
      </c>
      <c r="F22" s="3" t="s">
        <v>9</v>
      </c>
      <c r="G22" s="3" t="s">
        <v>10</v>
      </c>
      <c r="H22" s="3" t="s">
        <v>11</v>
      </c>
      <c r="I22" s="3"/>
      <c r="J22" s="3" t="s">
        <v>12</v>
      </c>
      <c r="K22" s="3" t="s">
        <v>13</v>
      </c>
    </row>
    <row r="23" spans="2:11" ht="14.25" customHeight="1" x14ac:dyDescent="0.2">
      <c r="B23" s="62" t="s">
        <v>20</v>
      </c>
      <c r="C23" s="4" t="s">
        <v>1</v>
      </c>
      <c r="D23" s="43">
        <v>0.3876</v>
      </c>
      <c r="E23" s="43"/>
      <c r="F23" s="43">
        <v>8.3199999999999996E-2</v>
      </c>
      <c r="G23" s="44">
        <v>1.7600000000000001E-3</v>
      </c>
      <c r="H23" s="43">
        <v>0.14000000000000001</v>
      </c>
      <c r="I23" s="44"/>
      <c r="J23" s="44">
        <v>3.9399999999999999E-3</v>
      </c>
      <c r="K23" s="43"/>
    </row>
    <row r="24" spans="2:11" ht="14.25" customHeight="1" thickBot="1" x14ac:dyDescent="0.25">
      <c r="B24" s="63"/>
      <c r="C24" s="5" t="s">
        <v>2</v>
      </c>
      <c r="D24" s="45">
        <f>'Taux moyen pondéré - Lissage'!C10</f>
        <v>0.3876</v>
      </c>
      <c r="E24" s="45"/>
      <c r="F24" s="45">
        <v>8.3199999999999996E-2</v>
      </c>
      <c r="G24" s="46">
        <v>1.7600000000000001E-3</v>
      </c>
      <c r="H24" s="45">
        <v>0.14000000000000001</v>
      </c>
      <c r="I24" s="46"/>
      <c r="J24" s="46">
        <v>3.9399999999999999E-3</v>
      </c>
      <c r="K24" s="45"/>
    </row>
    <row r="25" spans="2:11" ht="17.25" customHeight="1" x14ac:dyDescent="0.2">
      <c r="B25" s="63"/>
      <c r="C25" s="4" t="s">
        <v>3</v>
      </c>
      <c r="D25" s="4" t="s">
        <v>18</v>
      </c>
      <c r="E25" s="4"/>
      <c r="F25" s="4"/>
      <c r="G25" s="4"/>
      <c r="H25" s="4"/>
      <c r="I25" s="4"/>
      <c r="J25" s="4"/>
      <c r="K25" s="20"/>
    </row>
    <row r="26" spans="2:11" ht="17.25" customHeight="1" x14ac:dyDescent="0.2">
      <c r="B26" s="63"/>
      <c r="C26" s="6" t="s">
        <v>4</v>
      </c>
      <c r="D26" s="7">
        <f>'Année 2024 - Aperçu actuel'!D26</f>
        <v>0</v>
      </c>
      <c r="E26" s="7"/>
      <c r="F26" s="7">
        <f>'Année 2024 - Aperçu actuel'!F26</f>
        <v>0</v>
      </c>
      <c r="G26" s="7">
        <f>'Année 2024 - Aperçu actuel'!G26</f>
        <v>0</v>
      </c>
      <c r="H26" s="7">
        <f>'Année 2024 - Aperçu actuel'!H26</f>
        <v>0</v>
      </c>
      <c r="I26" s="7"/>
      <c r="J26" s="7">
        <f>'Année 2024 - Aperçu actuel'!J26</f>
        <v>0</v>
      </c>
      <c r="K26" s="7"/>
    </row>
    <row r="27" spans="2:11" ht="17.25" customHeight="1" x14ac:dyDescent="0.2">
      <c r="B27" s="63"/>
      <c r="C27" s="6" t="s">
        <v>5</v>
      </c>
      <c r="D27" s="13">
        <f>D26*D24</f>
        <v>0</v>
      </c>
      <c r="E27" s="7"/>
      <c r="F27" s="13">
        <f>F26*F24</f>
        <v>0</v>
      </c>
      <c r="G27" s="13">
        <f>G26*G24</f>
        <v>0</v>
      </c>
      <c r="H27" s="13">
        <f>H26*H24</f>
        <v>0</v>
      </c>
      <c r="I27" s="13"/>
      <c r="J27" s="13">
        <f>J26*J24</f>
        <v>0</v>
      </c>
      <c r="K27" s="13">
        <f>SUM(D27:J27)</f>
        <v>0</v>
      </c>
    </row>
    <row r="28" spans="2:11" ht="17.25" customHeight="1" thickBot="1" x14ac:dyDescent="0.25">
      <c r="B28" s="63"/>
      <c r="C28" s="5" t="s">
        <v>6</v>
      </c>
      <c r="D28" s="8"/>
      <c r="E28" s="8"/>
      <c r="F28" s="8"/>
      <c r="G28" s="8"/>
      <c r="H28" s="8"/>
      <c r="I28" s="8"/>
      <c r="J28" s="8"/>
      <c r="K28" s="8"/>
    </row>
    <row r="29" spans="2:11" ht="17.25" customHeight="1" x14ac:dyDescent="0.2">
      <c r="B29" s="63"/>
      <c r="C29" s="4" t="s">
        <v>3</v>
      </c>
      <c r="D29" s="4" t="s">
        <v>19</v>
      </c>
      <c r="E29" s="4"/>
      <c r="F29" s="4"/>
      <c r="G29" s="4"/>
      <c r="H29" s="4"/>
      <c r="I29" s="4"/>
      <c r="J29" s="4"/>
      <c r="K29" s="20"/>
    </row>
    <row r="30" spans="2:11" ht="17.25" customHeight="1" x14ac:dyDescent="0.2">
      <c r="B30" s="63"/>
      <c r="C30" s="6" t="s">
        <v>4</v>
      </c>
      <c r="D30" s="7">
        <f>'Année 2024 - Aperçu actuel'!D30</f>
        <v>0</v>
      </c>
      <c r="E30" s="7"/>
      <c r="F30" s="7">
        <f>'Année 2024 - Aperçu actuel'!F30</f>
        <v>0</v>
      </c>
      <c r="G30" s="7">
        <f>'Année 2024 - Aperçu actuel'!G30</f>
        <v>0</v>
      </c>
      <c r="H30" s="7">
        <f>'Année 2024 - Aperçu actuel'!H30</f>
        <v>0</v>
      </c>
      <c r="I30" s="7"/>
      <c r="J30" s="7">
        <f>'Année 2024 - Aperçu actuel'!J30</f>
        <v>0</v>
      </c>
      <c r="K30" s="7"/>
    </row>
    <row r="31" spans="2:11" ht="17.25" customHeight="1" x14ac:dyDescent="0.2">
      <c r="B31" s="63"/>
      <c r="C31" s="6" t="s">
        <v>5</v>
      </c>
      <c r="D31" s="13">
        <f>D30*D24</f>
        <v>0</v>
      </c>
      <c r="E31" s="7"/>
      <c r="F31" s="13">
        <f>F30*F24</f>
        <v>0</v>
      </c>
      <c r="G31" s="13">
        <f>G30*G24</f>
        <v>0</v>
      </c>
      <c r="H31" s="13">
        <f>H30*H24</f>
        <v>0</v>
      </c>
      <c r="I31" s="13"/>
      <c r="J31" s="13">
        <f>J30*J24</f>
        <v>0</v>
      </c>
      <c r="K31" s="13">
        <f>SUM(D31:J31)</f>
        <v>0</v>
      </c>
    </row>
    <row r="32" spans="2:11" ht="17.25" customHeight="1" thickBot="1" x14ac:dyDescent="0.25">
      <c r="B32" s="63"/>
      <c r="C32" s="5" t="s">
        <v>6</v>
      </c>
      <c r="D32" s="8"/>
      <c r="E32" s="8"/>
      <c r="F32" s="8"/>
      <c r="G32" s="8"/>
      <c r="H32" s="8"/>
      <c r="I32" s="8"/>
      <c r="J32" s="8"/>
      <c r="K32" s="8"/>
    </row>
    <row r="33" spans="2:11" x14ac:dyDescent="0.2">
      <c r="B33" s="63"/>
      <c r="C33" s="4" t="s">
        <v>15</v>
      </c>
      <c r="D33" s="13">
        <f>(D26*D23)+(D30*D23)</f>
        <v>0</v>
      </c>
      <c r="E33" s="4"/>
      <c r="F33" s="13">
        <f t="shared" ref="F33:H33" si="0">ROUNDUP((F26*F23)+(F30*F23),0)</f>
        <v>0</v>
      </c>
      <c r="G33" s="13">
        <f>IF(((G26*G23)+(G30*G23))&lt;1,0,(G26*G23)+(G30*G23))</f>
        <v>0</v>
      </c>
      <c r="H33" s="13">
        <f t="shared" si="0"/>
        <v>0</v>
      </c>
      <c r="I33" s="13"/>
      <c r="J33" s="13">
        <f>ROUNDUP((J26*J23)+(J30*J23),0)</f>
        <v>0</v>
      </c>
      <c r="K33" s="16">
        <f>SUM(D33:J33)</f>
        <v>0</v>
      </c>
    </row>
    <row r="34" spans="2:11" x14ac:dyDescent="0.2">
      <c r="B34" s="63"/>
      <c r="C34" s="6" t="s">
        <v>16</v>
      </c>
      <c r="D34" s="13">
        <f>(D26*D24)+(D30*D24)</f>
        <v>0</v>
      </c>
      <c r="E34" s="6"/>
      <c r="F34" s="13">
        <f t="shared" ref="F34:H34" si="1">ROUNDUP((F26*F24)+(F30*F24),0)</f>
        <v>0</v>
      </c>
      <c r="G34" s="13">
        <f>IF(((G26*G24)+(G30*G24))&lt;1,0,(G26*G24)+(G30*G24))</f>
        <v>0</v>
      </c>
      <c r="H34" s="13">
        <f t="shared" si="1"/>
        <v>0</v>
      </c>
      <c r="I34" s="13"/>
      <c r="J34" s="13">
        <f>ROUNDUP((J26*J24)+(J30*J24),0)</f>
        <v>0</v>
      </c>
      <c r="K34" s="13">
        <f>K27+K31</f>
        <v>0</v>
      </c>
    </row>
    <row r="35" spans="2:11" ht="12.75" thickBot="1" x14ac:dyDescent="0.25">
      <c r="B35" s="64"/>
      <c r="C35" s="5" t="s">
        <v>17</v>
      </c>
      <c r="D35" s="47" t="e">
        <f>(D34-D33)/D33</f>
        <v>#DIV/0!</v>
      </c>
      <c r="E35" s="15"/>
      <c r="F35" s="47" t="e">
        <f>(F34-F33)/F33</f>
        <v>#DIV/0!</v>
      </c>
      <c r="G35" s="47" t="e">
        <f>(G34-G33)/G33</f>
        <v>#DIV/0!</v>
      </c>
      <c r="H35" s="47" t="e">
        <f>(H34-H33)/H33</f>
        <v>#DIV/0!</v>
      </c>
      <c r="I35" s="47"/>
      <c r="J35" s="47" t="e">
        <f>(J34-J33)/J33</f>
        <v>#DIV/0!</v>
      </c>
      <c r="K35" s="21"/>
    </row>
    <row r="36" spans="2:11" ht="24.75" thickBot="1" x14ac:dyDescent="0.25">
      <c r="C36" s="2"/>
      <c r="D36" s="48" t="s">
        <v>7</v>
      </c>
      <c r="E36" s="48" t="s">
        <v>8</v>
      </c>
      <c r="F36" s="48" t="s">
        <v>9</v>
      </c>
      <c r="G36" s="48" t="s">
        <v>21</v>
      </c>
      <c r="H36" s="48" t="s">
        <v>10</v>
      </c>
      <c r="I36" s="48" t="s">
        <v>22</v>
      </c>
      <c r="J36" s="48" t="s">
        <v>12</v>
      </c>
      <c r="K36" s="49" t="s">
        <v>13</v>
      </c>
    </row>
    <row r="37" spans="2:11" ht="14.25" customHeight="1" x14ac:dyDescent="0.2">
      <c r="B37" s="62" t="s">
        <v>23</v>
      </c>
      <c r="C37" s="4" t="s">
        <v>1</v>
      </c>
      <c r="D37" s="50">
        <f>'Taux moyen pondéré - Lissage'!C11</f>
        <v>0.61319999999999997</v>
      </c>
      <c r="E37" s="50"/>
      <c r="F37" s="50">
        <v>0.36270000000000002</v>
      </c>
      <c r="G37" s="50">
        <v>0.96830000000000005</v>
      </c>
      <c r="H37" s="51">
        <v>3.7699999999999999E-3</v>
      </c>
      <c r="I37" s="51">
        <v>0.36199999999999999</v>
      </c>
      <c r="J37" s="51">
        <v>1.77E-2</v>
      </c>
      <c r="K37" s="50"/>
    </row>
    <row r="38" spans="2:11" ht="14.25" customHeight="1" thickBot="1" x14ac:dyDescent="0.25">
      <c r="B38" s="63"/>
      <c r="C38" s="5" t="s">
        <v>2</v>
      </c>
      <c r="D38" s="52">
        <f>'Taux moyen pondéré - Lissage'!F11</f>
        <v>0.61319999999999997</v>
      </c>
      <c r="E38" s="52"/>
      <c r="F38" s="52">
        <v>0.36270000000000002</v>
      </c>
      <c r="G38" s="52">
        <v>0.96830000000000005</v>
      </c>
      <c r="H38" s="53">
        <v>3.5699999999999998E-3</v>
      </c>
      <c r="I38" s="53">
        <v>0.39200000000000002</v>
      </c>
      <c r="J38" s="53">
        <v>2.4500000000000001E-2</v>
      </c>
      <c r="K38" s="52"/>
    </row>
    <row r="39" spans="2:11" ht="67.5" customHeight="1" thickBot="1" x14ac:dyDescent="0.25">
      <c r="B39" s="63"/>
      <c r="C39" s="17" t="s">
        <v>24</v>
      </c>
      <c r="D39" s="18">
        <f>'Année 2024 - Aperçu actuel'!D39</f>
        <v>0</v>
      </c>
      <c r="E39" s="4"/>
      <c r="F39" s="18">
        <f>'Année 2024 - Aperçu actuel'!F39</f>
        <v>0</v>
      </c>
      <c r="G39" s="18">
        <f>'Année 2024 - Aperçu actuel'!G39</f>
        <v>0</v>
      </c>
      <c r="H39" s="18">
        <f>'Année 2024 - Aperçu actuel'!H39</f>
        <v>0</v>
      </c>
      <c r="I39" s="18">
        <f>'Année 2024 - Aperçu actuel'!I39</f>
        <v>0</v>
      </c>
      <c r="J39" s="18">
        <f>'Année 2024 - Aperçu actuel'!J39</f>
        <v>0</v>
      </c>
      <c r="K39" s="18"/>
    </row>
    <row r="40" spans="2:11" x14ac:dyDescent="0.2">
      <c r="B40" s="63"/>
      <c r="C40" s="4" t="s">
        <v>15</v>
      </c>
      <c r="D40" s="16">
        <f>D37*D39</f>
        <v>0</v>
      </c>
      <c r="E40" s="4"/>
      <c r="F40" s="16">
        <f>F37*F39</f>
        <v>0</v>
      </c>
      <c r="G40" s="16">
        <f>G37*G39</f>
        <v>0</v>
      </c>
      <c r="H40" s="16">
        <f>IF((H37*H39)&lt;1,0,(H37*H39))</f>
        <v>0</v>
      </c>
      <c r="I40" s="16">
        <f>I37*I39</f>
        <v>0</v>
      </c>
      <c r="J40" s="16">
        <f>J37*J39</f>
        <v>0</v>
      </c>
      <c r="K40" s="16">
        <f>SUM(D40:J40)</f>
        <v>0</v>
      </c>
    </row>
    <row r="41" spans="2:11" x14ac:dyDescent="0.2">
      <c r="B41" s="63"/>
      <c r="C41" s="6" t="s">
        <v>16</v>
      </c>
      <c r="D41" s="13">
        <f>D39*D38</f>
        <v>0</v>
      </c>
      <c r="E41" s="6"/>
      <c r="F41" s="13">
        <f>F39*F38</f>
        <v>0</v>
      </c>
      <c r="G41" s="13">
        <f>G39*G38</f>
        <v>0</v>
      </c>
      <c r="H41" s="13">
        <f>IF((H39*H38)&lt;1,0,(H39*H38))</f>
        <v>0</v>
      </c>
      <c r="I41" s="13">
        <f>I39*I38</f>
        <v>0</v>
      </c>
      <c r="J41" s="13">
        <f>J39*J38</f>
        <v>0</v>
      </c>
      <c r="K41" s="13">
        <f>SUM(D41:J41)</f>
        <v>0</v>
      </c>
    </row>
    <row r="42" spans="2:11" ht="12.75" thickBot="1" x14ac:dyDescent="0.25">
      <c r="B42" s="64"/>
      <c r="C42" s="5" t="s">
        <v>17</v>
      </c>
      <c r="D42" s="54" t="e">
        <f>(D41-D40)/D40</f>
        <v>#DIV/0!</v>
      </c>
      <c r="E42" s="15"/>
      <c r="F42" s="54" t="e">
        <f>(F41-F40)/F40</f>
        <v>#DIV/0!</v>
      </c>
      <c r="G42" s="54" t="e">
        <f>(G41-G40)/G40</f>
        <v>#DIV/0!</v>
      </c>
      <c r="H42" s="54" t="e">
        <f>(H41-H40)/H40</f>
        <v>#DIV/0!</v>
      </c>
      <c r="I42" s="54" t="e">
        <f>(I41-I40)/I40</f>
        <v>#DIV/0!</v>
      </c>
      <c r="J42" s="54" t="e">
        <f>(J41-J40)/J40</f>
        <v>#DIV/0!</v>
      </c>
      <c r="K42" s="21"/>
    </row>
    <row r="43" spans="2:11" ht="18.75" customHeight="1" thickBot="1" x14ac:dyDescent="0.25">
      <c r="C43" s="65"/>
      <c r="D43" s="65"/>
      <c r="E43" s="65"/>
      <c r="F43" s="65"/>
      <c r="H43" s="66" t="s">
        <v>25</v>
      </c>
      <c r="I43" s="66"/>
      <c r="J43" s="66"/>
      <c r="K43" s="23">
        <f>ROUNDUP((3%*(D34+F34+J34))+(8%*H34)+(9%*G34)+(3%*(D41+F41+G41+J41))+(8%*I41)+(9%*H41),0)</f>
        <v>0</v>
      </c>
    </row>
    <row r="44" spans="2:11" ht="30.75" customHeight="1" thickBot="1" x14ac:dyDescent="0.25">
      <c r="H44" s="55" t="s">
        <v>26</v>
      </c>
      <c r="I44" s="55"/>
      <c r="J44" s="55"/>
      <c r="K44" s="19">
        <f>K43+K41+K34</f>
        <v>0</v>
      </c>
    </row>
  </sheetData>
  <sheetProtection algorithmName="SHA-512" hashValue="D8SYHyiKfvtQ/Jz8qGNXcYAzziaxhC/HbeFX8fgbVuUdZ1vZ3rOSU/ij87vEUbbJeZipBBapMQiXnqNL5QKZ3g==" saltValue="4tdvFHInXakpk4OkEU5KVg==" spinCount="100000" sheet="1" objects="1" scenarios="1"/>
  <mergeCells count="7">
    <mergeCell ref="B23:B35"/>
    <mergeCell ref="B37:B42"/>
    <mergeCell ref="H44:J44"/>
    <mergeCell ref="F18:K18"/>
    <mergeCell ref="F19:K19"/>
    <mergeCell ref="C43:F43"/>
    <mergeCell ref="H43:J43"/>
  </mergeCells>
  <phoneticPr fontId="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EFBDA-C9A9-47A7-966D-F106152D6401}">
  <sheetPr>
    <tabColor rgb="FF006666"/>
  </sheetPr>
  <dimension ref="B2:K44"/>
  <sheetViews>
    <sheetView showGridLines="0" zoomScaleNormal="100" workbookViewId="0">
      <selection activeCell="F45" sqref="F45"/>
    </sheetView>
  </sheetViews>
  <sheetFormatPr baseColWidth="10" defaultColWidth="19" defaultRowHeight="12" x14ac:dyDescent="0.2"/>
  <cols>
    <col min="1" max="1" width="19" style="1"/>
    <col min="2" max="2" width="4" style="1" customWidth="1"/>
    <col min="3" max="3" width="19" style="1"/>
    <col min="4" max="10" width="11.25" style="1" customWidth="1"/>
    <col min="11" max="11" width="12.375" style="1" customWidth="1"/>
    <col min="12" max="16384" width="19" style="1"/>
  </cols>
  <sheetData>
    <row r="2" spans="2:8" ht="15.75" x14ac:dyDescent="0.25">
      <c r="D2" s="24" t="s">
        <v>59</v>
      </c>
    </row>
    <row r="3" spans="2:8" ht="15.75" x14ac:dyDescent="0.25">
      <c r="D3" s="24" t="s">
        <v>27</v>
      </c>
    </row>
    <row r="4" spans="2:8" ht="19.5" x14ac:dyDescent="0.4">
      <c r="D4" s="29" t="s">
        <v>28</v>
      </c>
    </row>
    <row r="5" spans="2:8" ht="15.75" x14ac:dyDescent="0.25">
      <c r="D5" s="24" t="s">
        <v>29</v>
      </c>
    </row>
    <row r="9" spans="2:8" ht="18" x14ac:dyDescent="0.25">
      <c r="B9" s="25" t="s">
        <v>30</v>
      </c>
    </row>
    <row r="11" spans="2:8" x14ac:dyDescent="0.2">
      <c r="C11" s="27"/>
    </row>
    <row r="12" spans="2:8" ht="15" x14ac:dyDescent="0.25">
      <c r="C12" s="28"/>
      <c r="H12" s="1" t="s">
        <v>33</v>
      </c>
    </row>
    <row r="13" spans="2:8" x14ac:dyDescent="0.2">
      <c r="H13" s="1" t="s">
        <v>34</v>
      </c>
    </row>
    <row r="14" spans="2:8" x14ac:dyDescent="0.2">
      <c r="B14" s="26" t="s">
        <v>31</v>
      </c>
      <c r="H14" s="1" t="s">
        <v>34</v>
      </c>
    </row>
    <row r="15" spans="2:8" x14ac:dyDescent="0.2">
      <c r="B15" s="26" t="s">
        <v>32</v>
      </c>
      <c r="H15" s="1" t="s">
        <v>35</v>
      </c>
    </row>
    <row r="17" spans="2:11" ht="12.75" thickBot="1" x14ac:dyDescent="0.25"/>
    <row r="18" spans="2:11" ht="16.5" thickBot="1" x14ac:dyDescent="0.3">
      <c r="F18" s="56" t="s">
        <v>36</v>
      </c>
      <c r="G18" s="57"/>
      <c r="H18" s="57"/>
      <c r="I18" s="57"/>
      <c r="J18" s="57"/>
      <c r="K18" s="58"/>
    </row>
    <row r="19" spans="2:11" ht="24.75" customHeight="1" thickBot="1" x14ac:dyDescent="0.25">
      <c r="F19" s="59">
        <f>K44</f>
        <v>0</v>
      </c>
      <c r="G19" s="60"/>
      <c r="H19" s="60"/>
      <c r="I19" s="60"/>
      <c r="J19" s="60"/>
      <c r="K19" s="61"/>
    </row>
    <row r="22" spans="2:11" ht="32.25" customHeight="1" thickBot="1" x14ac:dyDescent="0.25">
      <c r="C22" s="2" t="s">
        <v>14</v>
      </c>
      <c r="D22" s="3" t="s">
        <v>7</v>
      </c>
      <c r="E22" s="3" t="s">
        <v>8</v>
      </c>
      <c r="F22" s="3" t="s">
        <v>9</v>
      </c>
      <c r="G22" s="3" t="s">
        <v>10</v>
      </c>
      <c r="H22" s="3" t="s">
        <v>11</v>
      </c>
      <c r="I22" s="3"/>
      <c r="J22" s="3" t="s">
        <v>12</v>
      </c>
      <c r="K22" s="3" t="s">
        <v>13</v>
      </c>
    </row>
    <row r="23" spans="2:11" ht="14.25" customHeight="1" x14ac:dyDescent="0.2">
      <c r="B23" s="62" t="s">
        <v>20</v>
      </c>
      <c r="C23" s="4" t="s">
        <v>2</v>
      </c>
      <c r="D23" s="43">
        <f>'Taux moyen pondéré - Lissage'!F10</f>
        <v>0.3876</v>
      </c>
      <c r="E23" s="43"/>
      <c r="F23" s="43">
        <v>8.3199999999999996E-2</v>
      </c>
      <c r="G23" s="44">
        <v>1.7600000000000001E-3</v>
      </c>
      <c r="H23" s="43">
        <v>0.14000000000000001</v>
      </c>
      <c r="I23" s="44"/>
      <c r="J23" s="44">
        <v>3.9399999999999999E-3</v>
      </c>
      <c r="K23" s="43"/>
    </row>
    <row r="24" spans="2:11" ht="14.25" customHeight="1" thickBot="1" x14ac:dyDescent="0.25">
      <c r="B24" s="63"/>
      <c r="C24" s="5" t="s">
        <v>60</v>
      </c>
      <c r="D24" s="45">
        <f>'Taux moyen pondéré - Lissage'!G10</f>
        <v>0.39057500000000001</v>
      </c>
      <c r="E24" s="45"/>
      <c r="F24" s="45">
        <v>8.3199999999999996E-2</v>
      </c>
      <c r="G24" s="46">
        <v>1.7600000000000001E-3</v>
      </c>
      <c r="H24" s="45">
        <v>0.14000000000000001</v>
      </c>
      <c r="I24" s="46"/>
      <c r="J24" s="46">
        <v>3.9399999999999999E-3</v>
      </c>
      <c r="K24" s="45"/>
    </row>
    <row r="25" spans="2:11" ht="17.25" customHeight="1" x14ac:dyDescent="0.2">
      <c r="B25" s="63"/>
      <c r="C25" s="4" t="s">
        <v>3</v>
      </c>
      <c r="D25" s="4" t="s">
        <v>18</v>
      </c>
      <c r="E25" s="4"/>
      <c r="F25" s="4"/>
      <c r="G25" s="4"/>
      <c r="H25" s="4"/>
      <c r="I25" s="4"/>
      <c r="J25" s="4"/>
      <c r="K25" s="20"/>
    </row>
    <row r="26" spans="2:11" ht="17.25" customHeight="1" x14ac:dyDescent="0.2">
      <c r="B26" s="63"/>
      <c r="C26" s="6" t="s">
        <v>4</v>
      </c>
      <c r="D26" s="7">
        <f>'Année 2025 - Première année'!D26</f>
        <v>0</v>
      </c>
      <c r="E26" s="7"/>
      <c r="F26" s="7">
        <f>'Année 2025 - Première année'!F26</f>
        <v>0</v>
      </c>
      <c r="G26" s="7">
        <f>'Année 2025 - Première année'!G26</f>
        <v>0</v>
      </c>
      <c r="H26" s="7">
        <f>'Année 2025 - Première année'!H26</f>
        <v>0</v>
      </c>
      <c r="I26" s="7"/>
      <c r="J26" s="7">
        <f>'Année 2025 - Première année'!J26</f>
        <v>0</v>
      </c>
      <c r="K26" s="7"/>
    </row>
    <row r="27" spans="2:11" ht="17.25" customHeight="1" x14ac:dyDescent="0.2">
      <c r="B27" s="63"/>
      <c r="C27" s="6" t="s">
        <v>5</v>
      </c>
      <c r="D27" s="13">
        <f>D26*D24</f>
        <v>0</v>
      </c>
      <c r="E27" s="7"/>
      <c r="F27" s="13">
        <f>F26*F24</f>
        <v>0</v>
      </c>
      <c r="G27" s="13">
        <f>G26*G24</f>
        <v>0</v>
      </c>
      <c r="H27" s="13">
        <f>H26*H24</f>
        <v>0</v>
      </c>
      <c r="I27" s="13"/>
      <c r="J27" s="13">
        <f>J26*J24</f>
        <v>0</v>
      </c>
      <c r="K27" s="13">
        <f>SUM(D27:J27)</f>
        <v>0</v>
      </c>
    </row>
    <row r="28" spans="2:11" ht="17.25" customHeight="1" thickBot="1" x14ac:dyDescent="0.25">
      <c r="B28" s="63"/>
      <c r="C28" s="5" t="s">
        <v>6</v>
      </c>
      <c r="D28" s="8"/>
      <c r="E28" s="8"/>
      <c r="F28" s="8"/>
      <c r="G28" s="8"/>
      <c r="H28" s="8"/>
      <c r="I28" s="8"/>
      <c r="J28" s="8"/>
      <c r="K28" s="8"/>
    </row>
    <row r="29" spans="2:11" ht="17.25" customHeight="1" x14ac:dyDescent="0.2">
      <c r="B29" s="63"/>
      <c r="C29" s="4" t="s">
        <v>3</v>
      </c>
      <c r="D29" s="4" t="s">
        <v>19</v>
      </c>
      <c r="E29" s="4"/>
      <c r="F29" s="4"/>
      <c r="G29" s="4"/>
      <c r="H29" s="4"/>
      <c r="I29" s="4"/>
      <c r="J29" s="4"/>
      <c r="K29" s="20"/>
    </row>
    <row r="30" spans="2:11" ht="17.25" customHeight="1" x14ac:dyDescent="0.2">
      <c r="B30" s="63"/>
      <c r="C30" s="6" t="s">
        <v>4</v>
      </c>
      <c r="D30" s="7">
        <f>'Année 2025 - Première année'!D30</f>
        <v>0</v>
      </c>
      <c r="E30" s="7"/>
      <c r="F30" s="7">
        <f>'Année 2025 - Première année'!F30</f>
        <v>0</v>
      </c>
      <c r="G30" s="7">
        <f>'Année 2025 - Première année'!G30</f>
        <v>0</v>
      </c>
      <c r="H30" s="7">
        <f>'Année 2025 - Première année'!H30</f>
        <v>0</v>
      </c>
      <c r="I30" s="7"/>
      <c r="J30" s="7">
        <f>'Année 2025 - Première année'!J30</f>
        <v>0</v>
      </c>
      <c r="K30" s="7"/>
    </row>
    <row r="31" spans="2:11" ht="17.25" customHeight="1" x14ac:dyDescent="0.2">
      <c r="B31" s="63"/>
      <c r="C31" s="6" t="s">
        <v>5</v>
      </c>
      <c r="D31" s="13">
        <f>D30*D24</f>
        <v>0</v>
      </c>
      <c r="E31" s="7"/>
      <c r="F31" s="13">
        <f>F30*F24</f>
        <v>0</v>
      </c>
      <c r="G31" s="13">
        <f>G30*G24</f>
        <v>0</v>
      </c>
      <c r="H31" s="13">
        <f>H30*H24</f>
        <v>0</v>
      </c>
      <c r="I31" s="13"/>
      <c r="J31" s="13">
        <f>J30*J24</f>
        <v>0</v>
      </c>
      <c r="K31" s="13">
        <f>SUM(D31:J31)</f>
        <v>0</v>
      </c>
    </row>
    <row r="32" spans="2:11" ht="17.25" customHeight="1" thickBot="1" x14ac:dyDescent="0.25">
      <c r="B32" s="63"/>
      <c r="C32" s="5" t="s">
        <v>6</v>
      </c>
      <c r="D32" s="8"/>
      <c r="E32" s="8"/>
      <c r="F32" s="8"/>
      <c r="G32" s="8"/>
      <c r="H32" s="8"/>
      <c r="I32" s="8"/>
      <c r="J32" s="8"/>
      <c r="K32" s="8"/>
    </row>
    <row r="33" spans="2:11" x14ac:dyDescent="0.2">
      <c r="B33" s="63"/>
      <c r="C33" s="4" t="s">
        <v>16</v>
      </c>
      <c r="D33" s="13">
        <f>(D26*D23)+(D30*D23)</f>
        <v>0</v>
      </c>
      <c r="E33" s="4"/>
      <c r="F33" s="13">
        <f t="shared" ref="F33:H33" si="0">ROUNDUP((F26*F23)+(F30*F23),0)</f>
        <v>0</v>
      </c>
      <c r="G33" s="13">
        <f>IF(((G26*G23)+(G30*G23))&lt;1,0,(G26*G23)+(G30*G23))</f>
        <v>0</v>
      </c>
      <c r="H33" s="13">
        <f t="shared" si="0"/>
        <v>0</v>
      </c>
      <c r="I33" s="13"/>
      <c r="J33" s="13">
        <f>ROUNDUP((J26*J23)+(J30*J23),0)</f>
        <v>0</v>
      </c>
      <c r="K33" s="16">
        <f>SUM(D33:J33)</f>
        <v>0</v>
      </c>
    </row>
    <row r="34" spans="2:11" x14ac:dyDescent="0.2">
      <c r="B34" s="63"/>
      <c r="C34" s="6" t="s">
        <v>61</v>
      </c>
      <c r="D34" s="13">
        <f>(D26*D24)+(D30*D24)</f>
        <v>0</v>
      </c>
      <c r="E34" s="6"/>
      <c r="F34" s="13">
        <f t="shared" ref="F34:H34" si="1">ROUNDUP((F26*F24)+(F30*F24),0)</f>
        <v>0</v>
      </c>
      <c r="G34" s="13">
        <f>IF(((G26*G24)+(G30*G24))&lt;1,0,(G26*G24)+(G30*G24))</f>
        <v>0</v>
      </c>
      <c r="H34" s="13">
        <f t="shared" si="1"/>
        <v>0</v>
      </c>
      <c r="I34" s="13"/>
      <c r="J34" s="13">
        <f>ROUNDUP((J26*J24)+(J30*J24),0)</f>
        <v>0</v>
      </c>
      <c r="K34" s="13">
        <f>K27+K31</f>
        <v>0</v>
      </c>
    </row>
    <row r="35" spans="2:11" ht="12.75" thickBot="1" x14ac:dyDescent="0.25">
      <c r="B35" s="64"/>
      <c r="C35" s="5" t="s">
        <v>17</v>
      </c>
      <c r="D35" s="54" t="e">
        <f>(D34-D33)/D33</f>
        <v>#DIV/0!</v>
      </c>
      <c r="E35" s="15"/>
      <c r="F35" s="54" t="e">
        <f>(F34-F33)/F33</f>
        <v>#DIV/0!</v>
      </c>
      <c r="G35" s="54" t="e">
        <f>(G34-G33)/G33</f>
        <v>#DIV/0!</v>
      </c>
      <c r="H35" s="54" t="e">
        <f>(H34-H33)/H33</f>
        <v>#DIV/0!</v>
      </c>
      <c r="I35" s="54"/>
      <c r="J35" s="54" t="e">
        <f>(J34-J33)/J33</f>
        <v>#DIV/0!</v>
      </c>
      <c r="K35" s="21"/>
    </row>
    <row r="36" spans="2:11" ht="24.75" thickBot="1" x14ac:dyDescent="0.25">
      <c r="C36" s="2"/>
      <c r="D36" s="3" t="s">
        <v>7</v>
      </c>
      <c r="E36" s="3" t="s">
        <v>8</v>
      </c>
      <c r="F36" s="3" t="s">
        <v>9</v>
      </c>
      <c r="G36" s="3" t="s">
        <v>21</v>
      </c>
      <c r="H36" s="3" t="s">
        <v>10</v>
      </c>
      <c r="I36" s="3" t="s">
        <v>22</v>
      </c>
      <c r="J36" s="3" t="s">
        <v>12</v>
      </c>
      <c r="K36" s="22" t="s">
        <v>13</v>
      </c>
    </row>
    <row r="37" spans="2:11" ht="14.25" customHeight="1" x14ac:dyDescent="0.2">
      <c r="B37" s="62" t="s">
        <v>23</v>
      </c>
      <c r="C37" s="4" t="s">
        <v>2</v>
      </c>
      <c r="D37" s="43">
        <f>'Taux moyen pondéré - Lissage'!F11</f>
        <v>0.61319999999999997</v>
      </c>
      <c r="E37" s="43"/>
      <c r="F37" s="43">
        <v>0.36270000000000002</v>
      </c>
      <c r="G37" s="43">
        <v>0.96830000000000005</v>
      </c>
      <c r="H37" s="44">
        <v>3.7699999999999999E-3</v>
      </c>
      <c r="I37" s="44">
        <v>0.36199999999999999</v>
      </c>
      <c r="J37" s="44">
        <v>1.77E-2</v>
      </c>
      <c r="K37" s="43"/>
    </row>
    <row r="38" spans="2:11" ht="14.25" customHeight="1" thickBot="1" x14ac:dyDescent="0.25">
      <c r="B38" s="63"/>
      <c r="C38" s="5" t="s">
        <v>60</v>
      </c>
      <c r="D38" s="45">
        <f>'Taux moyen pondéré - Lissage'!G11</f>
        <v>0.6247583333333333</v>
      </c>
      <c r="E38" s="45"/>
      <c r="F38" s="45">
        <v>0.36270000000000002</v>
      </c>
      <c r="G38" s="45">
        <v>0.96830000000000005</v>
      </c>
      <c r="H38" s="46">
        <v>3.5699999999999998E-3</v>
      </c>
      <c r="I38" s="46">
        <v>0.39200000000000002</v>
      </c>
      <c r="J38" s="46">
        <v>2.4500000000000001E-2</v>
      </c>
      <c r="K38" s="45"/>
    </row>
    <row r="39" spans="2:11" ht="67.5" customHeight="1" thickBot="1" x14ac:dyDescent="0.25">
      <c r="B39" s="63"/>
      <c r="C39" s="17" t="s">
        <v>24</v>
      </c>
      <c r="D39" s="18">
        <f>'Année 2025 - Première année'!D39</f>
        <v>0</v>
      </c>
      <c r="E39" s="18"/>
      <c r="F39" s="18">
        <f>'Année 2025 - Première année'!F39</f>
        <v>0</v>
      </c>
      <c r="G39" s="18">
        <f>'Année 2025 - Première année'!G39</f>
        <v>0</v>
      </c>
      <c r="H39" s="18">
        <f>'Année 2025 - Première année'!H39</f>
        <v>0</v>
      </c>
      <c r="I39" s="18">
        <f>'Année 2025 - Première année'!I39</f>
        <v>0</v>
      </c>
      <c r="J39" s="18">
        <f>'Année 2025 - Première année'!J39</f>
        <v>0</v>
      </c>
      <c r="K39" s="18"/>
    </row>
    <row r="40" spans="2:11" x14ac:dyDescent="0.2">
      <c r="B40" s="63"/>
      <c r="C40" s="4" t="s">
        <v>16</v>
      </c>
      <c r="D40" s="16">
        <f>D37*D39</f>
        <v>0</v>
      </c>
      <c r="E40" s="4"/>
      <c r="F40" s="16">
        <f>F37*F39</f>
        <v>0</v>
      </c>
      <c r="G40" s="16">
        <f>G37*G39</f>
        <v>0</v>
      </c>
      <c r="H40" s="16">
        <f>IF((H37*H39)&lt;1,0,(H37*H39))</f>
        <v>0</v>
      </c>
      <c r="I40" s="16">
        <f>I37*I39</f>
        <v>0</v>
      </c>
      <c r="J40" s="16">
        <f>J37*J39</f>
        <v>0</v>
      </c>
      <c r="K40" s="16">
        <f>SUM(D40:J40)</f>
        <v>0</v>
      </c>
    </row>
    <row r="41" spans="2:11" x14ac:dyDescent="0.2">
      <c r="B41" s="63"/>
      <c r="C41" s="6" t="s">
        <v>61</v>
      </c>
      <c r="D41" s="13">
        <f>D39*D38</f>
        <v>0</v>
      </c>
      <c r="E41" s="6"/>
      <c r="F41" s="13">
        <f>F39*F38</f>
        <v>0</v>
      </c>
      <c r="G41" s="13">
        <f>G39*G38</f>
        <v>0</v>
      </c>
      <c r="H41" s="13">
        <f>IF((H39*H38)&lt;1,0,(H39*H38))</f>
        <v>0</v>
      </c>
      <c r="I41" s="13">
        <f>I39*I38</f>
        <v>0</v>
      </c>
      <c r="J41" s="13">
        <f>J39*J38</f>
        <v>0</v>
      </c>
      <c r="K41" s="13">
        <f>SUM(D41:J41)</f>
        <v>0</v>
      </c>
    </row>
    <row r="42" spans="2:11" ht="12.75" thickBot="1" x14ac:dyDescent="0.25">
      <c r="B42" s="64"/>
      <c r="C42" s="5" t="s">
        <v>17</v>
      </c>
      <c r="D42" s="54" t="e">
        <f>(D41-D40)/D40</f>
        <v>#DIV/0!</v>
      </c>
      <c r="E42" s="15"/>
      <c r="F42" s="54" t="e">
        <f>(F41-F40)/F40</f>
        <v>#DIV/0!</v>
      </c>
      <c r="G42" s="54" t="e">
        <f>(G41-G40)/G40</f>
        <v>#DIV/0!</v>
      </c>
      <c r="H42" s="54" t="e">
        <f>(H41-H40)/H40</f>
        <v>#DIV/0!</v>
      </c>
      <c r="I42" s="54" t="e">
        <f>(I41-I40)/I40</f>
        <v>#DIV/0!</v>
      </c>
      <c r="J42" s="54" t="e">
        <f>(J41-J40)/J40</f>
        <v>#DIV/0!</v>
      </c>
      <c r="K42" s="21"/>
    </row>
    <row r="43" spans="2:11" ht="18.75" customHeight="1" thickBot="1" x14ac:dyDescent="0.25">
      <c r="C43" s="65"/>
      <c r="D43" s="65"/>
      <c r="E43" s="65"/>
      <c r="F43" s="65"/>
      <c r="H43" s="66" t="s">
        <v>25</v>
      </c>
      <c r="I43" s="66"/>
      <c r="J43" s="66"/>
      <c r="K43" s="23">
        <f>ROUNDUP((3%*(D34+F34+J34))+(8%*H34)+(9%*G34)+(3%*(D41+F41+G41+J41))+(8%*I41)+(9%*H41),0)</f>
        <v>0</v>
      </c>
    </row>
    <row r="44" spans="2:11" ht="30.75" customHeight="1" thickBot="1" x14ac:dyDescent="0.25">
      <c r="H44" s="55" t="s">
        <v>26</v>
      </c>
      <c r="I44" s="55"/>
      <c r="J44" s="55"/>
      <c r="K44" s="19">
        <f>K43+K41+K34</f>
        <v>0</v>
      </c>
    </row>
  </sheetData>
  <sheetProtection algorithmName="SHA-512" hashValue="gNa8QYB5tphYR5fInGZLVzYIrILCcYk3Wf9N4uPTeCqJ51XXogw9E0l4F3v/KmiKOjtCByH1IjDON72rbvQfaQ==" saltValue="5gy/c+85ho1Vij9ygi4f3w==" spinCount="100000" sheet="1" objects="1" scenarios="1"/>
  <mergeCells count="7">
    <mergeCell ref="H44:J44"/>
    <mergeCell ref="F18:K18"/>
    <mergeCell ref="F19:K19"/>
    <mergeCell ref="B23:B35"/>
    <mergeCell ref="B37:B42"/>
    <mergeCell ref="C43:F43"/>
    <mergeCell ref="H43:J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C6418-3FD4-492F-97C3-2B79D365EEDC}">
  <sheetPr>
    <tabColor rgb="FF006666"/>
  </sheetPr>
  <dimension ref="B2:K44"/>
  <sheetViews>
    <sheetView showGridLines="0" zoomScaleNormal="100" workbookViewId="0">
      <selection activeCell="L43" sqref="L43"/>
    </sheetView>
  </sheetViews>
  <sheetFormatPr baseColWidth="10" defaultColWidth="19" defaultRowHeight="12" x14ac:dyDescent="0.2"/>
  <cols>
    <col min="1" max="1" width="19" style="1"/>
    <col min="2" max="2" width="4" style="1" customWidth="1"/>
    <col min="3" max="3" width="19" style="1"/>
    <col min="4" max="10" width="11.25" style="1" customWidth="1"/>
    <col min="11" max="11" width="12.375" style="1" customWidth="1"/>
    <col min="12" max="16384" width="19" style="1"/>
  </cols>
  <sheetData>
    <row r="2" spans="2:8" ht="15.75" x14ac:dyDescent="0.25">
      <c r="D2" s="24" t="s">
        <v>62</v>
      </c>
    </row>
    <row r="3" spans="2:8" ht="15.75" x14ac:dyDescent="0.25">
      <c r="D3" s="24" t="s">
        <v>27</v>
      </c>
    </row>
    <row r="4" spans="2:8" ht="19.5" x14ac:dyDescent="0.4">
      <c r="D4" s="29" t="s">
        <v>28</v>
      </c>
    </row>
    <row r="5" spans="2:8" ht="15.75" x14ac:dyDescent="0.25">
      <c r="D5" s="24" t="s">
        <v>29</v>
      </c>
    </row>
    <row r="9" spans="2:8" ht="18" x14ac:dyDescent="0.25">
      <c r="B9" s="25" t="s">
        <v>30</v>
      </c>
    </row>
    <row r="11" spans="2:8" x14ac:dyDescent="0.2">
      <c r="C11" s="27"/>
    </row>
    <row r="12" spans="2:8" ht="15" x14ac:dyDescent="0.25">
      <c r="C12" s="28"/>
      <c r="H12" s="1" t="s">
        <v>33</v>
      </c>
    </row>
    <row r="13" spans="2:8" x14ac:dyDescent="0.2">
      <c r="H13" s="1" t="s">
        <v>34</v>
      </c>
    </row>
    <row r="14" spans="2:8" x14ac:dyDescent="0.2">
      <c r="B14" s="26" t="s">
        <v>31</v>
      </c>
      <c r="H14" s="1" t="s">
        <v>34</v>
      </c>
    </row>
    <row r="15" spans="2:8" x14ac:dyDescent="0.2">
      <c r="B15" s="26" t="s">
        <v>32</v>
      </c>
      <c r="H15" s="1" t="s">
        <v>35</v>
      </c>
    </row>
    <row r="17" spans="2:11" ht="12.75" thickBot="1" x14ac:dyDescent="0.25"/>
    <row r="18" spans="2:11" ht="16.5" thickBot="1" x14ac:dyDescent="0.3">
      <c r="F18" s="56" t="s">
        <v>36</v>
      </c>
      <c r="G18" s="57"/>
      <c r="H18" s="57"/>
      <c r="I18" s="57"/>
      <c r="J18" s="57"/>
      <c r="K18" s="58"/>
    </row>
    <row r="19" spans="2:11" ht="24.75" customHeight="1" thickBot="1" x14ac:dyDescent="0.25">
      <c r="F19" s="59">
        <f>K44</f>
        <v>0</v>
      </c>
      <c r="G19" s="60"/>
      <c r="H19" s="60"/>
      <c r="I19" s="60"/>
      <c r="J19" s="60"/>
      <c r="K19" s="61"/>
    </row>
    <row r="22" spans="2:11" ht="32.25" customHeight="1" thickBot="1" x14ac:dyDescent="0.25">
      <c r="C22" s="2" t="s">
        <v>14</v>
      </c>
      <c r="D22" s="3" t="s">
        <v>7</v>
      </c>
      <c r="E22" s="3" t="s">
        <v>8</v>
      </c>
      <c r="F22" s="3" t="s">
        <v>9</v>
      </c>
      <c r="G22" s="3" t="s">
        <v>10</v>
      </c>
      <c r="H22" s="3" t="s">
        <v>11</v>
      </c>
      <c r="I22" s="3"/>
      <c r="J22" s="3" t="s">
        <v>12</v>
      </c>
      <c r="K22" s="3" t="s">
        <v>13</v>
      </c>
    </row>
    <row r="23" spans="2:11" ht="14.25" customHeight="1" x14ac:dyDescent="0.2">
      <c r="B23" s="62" t="s">
        <v>20</v>
      </c>
      <c r="C23" s="4" t="s">
        <v>63</v>
      </c>
      <c r="D23" s="43">
        <f>'Taux moyen pondéré - Lissage'!Q10</f>
        <v>0.42032500000000006</v>
      </c>
      <c r="E23" s="43"/>
      <c r="F23" s="43">
        <v>8.3199999999999996E-2</v>
      </c>
      <c r="G23" s="44">
        <v>1.7600000000000001E-3</v>
      </c>
      <c r="H23" s="43">
        <v>0.14000000000000001</v>
      </c>
      <c r="I23" s="44"/>
      <c r="J23" s="44">
        <v>3.9399999999999999E-3</v>
      </c>
      <c r="K23" s="43"/>
    </row>
    <row r="24" spans="2:11" ht="14.25" customHeight="1" thickBot="1" x14ac:dyDescent="0.25">
      <c r="B24" s="63"/>
      <c r="C24" s="5" t="s">
        <v>64</v>
      </c>
      <c r="D24" s="45">
        <f>'Taux moyen pondéré - Lissage'!R10</f>
        <v>0.42330000000000007</v>
      </c>
      <c r="E24" s="45"/>
      <c r="F24" s="45">
        <v>8.3199999999999996E-2</v>
      </c>
      <c r="G24" s="46">
        <v>1.7600000000000001E-3</v>
      </c>
      <c r="H24" s="45">
        <v>0.14000000000000001</v>
      </c>
      <c r="I24" s="46"/>
      <c r="J24" s="46">
        <v>3.9399999999999999E-3</v>
      </c>
      <c r="K24" s="45"/>
    </row>
    <row r="25" spans="2:11" ht="17.25" customHeight="1" x14ac:dyDescent="0.2">
      <c r="B25" s="63"/>
      <c r="C25" s="4" t="s">
        <v>3</v>
      </c>
      <c r="D25" s="4" t="s">
        <v>18</v>
      </c>
      <c r="E25" s="4"/>
      <c r="F25" s="4"/>
      <c r="G25" s="4"/>
      <c r="H25" s="4"/>
      <c r="I25" s="4"/>
      <c r="J25" s="4"/>
      <c r="K25" s="20"/>
    </row>
    <row r="26" spans="2:11" ht="17.25" customHeight="1" x14ac:dyDescent="0.2">
      <c r="B26" s="63"/>
      <c r="C26" s="6" t="s">
        <v>4</v>
      </c>
      <c r="D26" s="7">
        <f>'Année 2025 - Première année'!D26</f>
        <v>0</v>
      </c>
      <c r="E26" s="7"/>
      <c r="F26" s="7">
        <f>'Année 2025 - Première année'!F26</f>
        <v>0</v>
      </c>
      <c r="G26" s="7">
        <f>'Année 2025 - Première année'!G26</f>
        <v>0</v>
      </c>
      <c r="H26" s="7">
        <f>'Année 2025 - Première année'!H26</f>
        <v>0</v>
      </c>
      <c r="I26" s="7"/>
      <c r="J26" s="7">
        <f>'Année 2025 - Première année'!J26</f>
        <v>0</v>
      </c>
      <c r="K26" s="7"/>
    </row>
    <row r="27" spans="2:11" ht="17.25" customHeight="1" x14ac:dyDescent="0.2">
      <c r="B27" s="63"/>
      <c r="C27" s="6" t="s">
        <v>5</v>
      </c>
      <c r="D27" s="13">
        <f>D26*D24</f>
        <v>0</v>
      </c>
      <c r="E27" s="7"/>
      <c r="F27" s="13">
        <f>F26*F24</f>
        <v>0</v>
      </c>
      <c r="G27" s="13">
        <f>G26*G24</f>
        <v>0</v>
      </c>
      <c r="H27" s="13">
        <f>H26*H24</f>
        <v>0</v>
      </c>
      <c r="I27" s="13"/>
      <c r="J27" s="13">
        <f>J26*J24</f>
        <v>0</v>
      </c>
      <c r="K27" s="13">
        <f>SUM(D27:J27)</f>
        <v>0</v>
      </c>
    </row>
    <row r="28" spans="2:11" ht="17.25" customHeight="1" thickBot="1" x14ac:dyDescent="0.25">
      <c r="B28" s="63"/>
      <c r="C28" s="5" t="s">
        <v>6</v>
      </c>
      <c r="D28" s="8"/>
      <c r="E28" s="8"/>
      <c r="F28" s="8"/>
      <c r="G28" s="8"/>
      <c r="H28" s="8"/>
      <c r="I28" s="8"/>
      <c r="J28" s="8"/>
      <c r="K28" s="8"/>
    </row>
    <row r="29" spans="2:11" ht="17.25" customHeight="1" x14ac:dyDescent="0.2">
      <c r="B29" s="63"/>
      <c r="C29" s="4" t="s">
        <v>3</v>
      </c>
      <c r="D29" s="4" t="s">
        <v>19</v>
      </c>
      <c r="E29" s="4"/>
      <c r="F29" s="4"/>
      <c r="G29" s="4"/>
      <c r="H29" s="4"/>
      <c r="I29" s="4"/>
      <c r="J29" s="4"/>
      <c r="K29" s="20"/>
    </row>
    <row r="30" spans="2:11" ht="17.25" customHeight="1" x14ac:dyDescent="0.2">
      <c r="B30" s="63"/>
      <c r="C30" s="6" t="s">
        <v>4</v>
      </c>
      <c r="D30" s="7">
        <f>'Année 2025 - Première année'!D30</f>
        <v>0</v>
      </c>
      <c r="E30" s="7"/>
      <c r="F30" s="7">
        <f>'Année 2025 - Première année'!F30</f>
        <v>0</v>
      </c>
      <c r="G30" s="7">
        <f>'Année 2025 - Première année'!G30</f>
        <v>0</v>
      </c>
      <c r="H30" s="7">
        <f>'Année 2025 - Première année'!H30</f>
        <v>0</v>
      </c>
      <c r="I30" s="7"/>
      <c r="J30" s="7">
        <f>'Année 2025 - Première année'!J30</f>
        <v>0</v>
      </c>
      <c r="K30" s="7"/>
    </row>
    <row r="31" spans="2:11" ht="17.25" customHeight="1" x14ac:dyDescent="0.2">
      <c r="B31" s="63"/>
      <c r="C31" s="6" t="s">
        <v>5</v>
      </c>
      <c r="D31" s="13">
        <f>D30*D24</f>
        <v>0</v>
      </c>
      <c r="E31" s="7"/>
      <c r="F31" s="13">
        <f>F30*F24</f>
        <v>0</v>
      </c>
      <c r="G31" s="13">
        <f>G30*G24</f>
        <v>0</v>
      </c>
      <c r="H31" s="13">
        <f>H30*H24</f>
        <v>0</v>
      </c>
      <c r="I31" s="13"/>
      <c r="J31" s="13">
        <f>J30*J24</f>
        <v>0</v>
      </c>
      <c r="K31" s="13">
        <f>SUM(D31:J31)</f>
        <v>0</v>
      </c>
    </row>
    <row r="32" spans="2:11" ht="17.25" customHeight="1" thickBot="1" x14ac:dyDescent="0.25">
      <c r="B32" s="63"/>
      <c r="C32" s="5" t="s">
        <v>6</v>
      </c>
      <c r="D32" s="8"/>
      <c r="E32" s="8"/>
      <c r="F32" s="8"/>
      <c r="G32" s="8"/>
      <c r="H32" s="8"/>
      <c r="I32" s="8"/>
      <c r="J32" s="8"/>
      <c r="K32" s="8"/>
    </row>
    <row r="33" spans="2:11" x14ac:dyDescent="0.2">
      <c r="B33" s="63"/>
      <c r="C33" s="4" t="s">
        <v>65</v>
      </c>
      <c r="D33" s="13">
        <f>(D26*D23)+(D30*D23)</f>
        <v>0</v>
      </c>
      <c r="E33" s="4"/>
      <c r="F33" s="13">
        <f t="shared" ref="F33:H33" si="0">ROUNDUP((F26*F23)+(F30*F23),0)</f>
        <v>0</v>
      </c>
      <c r="G33" s="13">
        <f>IF(((G26*G23)+(G30*G23))&lt;1,0,(G26*G23)+(G30*G23))</f>
        <v>0</v>
      </c>
      <c r="H33" s="13">
        <f t="shared" si="0"/>
        <v>0</v>
      </c>
      <c r="I33" s="13"/>
      <c r="J33" s="13">
        <f>ROUNDUP((J26*J23)+(J30*J23),0)</f>
        <v>0</v>
      </c>
      <c r="K33" s="16">
        <f>SUM(D33:J33)</f>
        <v>0</v>
      </c>
    </row>
    <row r="34" spans="2:11" x14ac:dyDescent="0.2">
      <c r="B34" s="63"/>
      <c r="C34" s="6" t="s">
        <v>66</v>
      </c>
      <c r="D34" s="13">
        <f>(D26*D24)+(D30*D24)</f>
        <v>0</v>
      </c>
      <c r="E34" s="6"/>
      <c r="F34" s="13">
        <f t="shared" ref="F34:H34" si="1">ROUNDUP((F26*F24)+(F30*F24),0)</f>
        <v>0</v>
      </c>
      <c r="G34" s="13">
        <f>IF(((G26*G24)+(G30*G24))&lt;1,0,(G26*G24)+(G30*G24))</f>
        <v>0</v>
      </c>
      <c r="H34" s="13">
        <f t="shared" si="1"/>
        <v>0</v>
      </c>
      <c r="I34" s="13"/>
      <c r="J34" s="13">
        <f>ROUNDUP((J26*J24)+(J30*J24),0)</f>
        <v>0</v>
      </c>
      <c r="K34" s="13">
        <f>K27+K31</f>
        <v>0</v>
      </c>
    </row>
    <row r="35" spans="2:11" ht="12.75" thickBot="1" x14ac:dyDescent="0.25">
      <c r="B35" s="64"/>
      <c r="C35" s="5" t="s">
        <v>17</v>
      </c>
      <c r="D35" s="54" t="e">
        <f>(D34-D33)/D33</f>
        <v>#DIV/0!</v>
      </c>
      <c r="E35" s="15"/>
      <c r="F35" s="54" t="e">
        <f>(F34-F33)/F33</f>
        <v>#DIV/0!</v>
      </c>
      <c r="G35" s="54" t="e">
        <f>(G34-G33)/G33</f>
        <v>#DIV/0!</v>
      </c>
      <c r="H35" s="54" t="e">
        <f>(H34-H33)/H33</f>
        <v>#DIV/0!</v>
      </c>
      <c r="I35" s="54"/>
      <c r="J35" s="54" t="e">
        <f>(J34-J33)/J33</f>
        <v>#DIV/0!</v>
      </c>
      <c r="K35" s="21"/>
    </row>
    <row r="36" spans="2:11" ht="24.75" thickBot="1" x14ac:dyDescent="0.25">
      <c r="C36" s="2"/>
      <c r="D36" s="3" t="s">
        <v>7</v>
      </c>
      <c r="E36" s="3" t="s">
        <v>8</v>
      </c>
      <c r="F36" s="3" t="s">
        <v>9</v>
      </c>
      <c r="G36" s="3" t="s">
        <v>21</v>
      </c>
      <c r="H36" s="3" t="s">
        <v>10</v>
      </c>
      <c r="I36" s="3" t="s">
        <v>22</v>
      </c>
      <c r="J36" s="3" t="s">
        <v>12</v>
      </c>
      <c r="K36" s="22" t="s">
        <v>13</v>
      </c>
    </row>
    <row r="37" spans="2:11" ht="14.25" customHeight="1" x14ac:dyDescent="0.2">
      <c r="B37" s="62" t="s">
        <v>23</v>
      </c>
      <c r="C37" s="4" t="s">
        <v>63</v>
      </c>
      <c r="D37" s="43">
        <f>'Taux moyen pondéré - Lissage'!Q11</f>
        <v>0.74034166666666668</v>
      </c>
      <c r="E37" s="43"/>
      <c r="F37" s="43">
        <v>0.36270000000000002</v>
      </c>
      <c r="G37" s="43">
        <v>0.96830000000000005</v>
      </c>
      <c r="H37" s="44">
        <v>3.7699999999999999E-3</v>
      </c>
      <c r="I37" s="44">
        <v>0.36199999999999999</v>
      </c>
      <c r="J37" s="44">
        <v>1.77E-2</v>
      </c>
      <c r="K37" s="43"/>
    </row>
    <row r="38" spans="2:11" ht="14.25" customHeight="1" thickBot="1" x14ac:dyDescent="0.25">
      <c r="B38" s="63"/>
      <c r="C38" s="5" t="s">
        <v>64</v>
      </c>
      <c r="D38" s="45">
        <f>'Taux moyen pondéré - Lissage'!R11</f>
        <v>0.75190000000000001</v>
      </c>
      <c r="E38" s="45"/>
      <c r="F38" s="45">
        <v>0.36270000000000002</v>
      </c>
      <c r="G38" s="45">
        <v>0.96830000000000005</v>
      </c>
      <c r="H38" s="46">
        <v>3.5699999999999998E-3</v>
      </c>
      <c r="I38" s="46">
        <v>0.39200000000000002</v>
      </c>
      <c r="J38" s="46">
        <v>2.4500000000000001E-2</v>
      </c>
      <c r="K38" s="45"/>
    </row>
    <row r="39" spans="2:11" ht="67.5" customHeight="1" thickBot="1" x14ac:dyDescent="0.25">
      <c r="B39" s="63"/>
      <c r="C39" s="17" t="s">
        <v>24</v>
      </c>
      <c r="D39" s="18">
        <f>'Année 2025 - Première année'!D39</f>
        <v>0</v>
      </c>
      <c r="E39" s="18"/>
      <c r="F39" s="18">
        <f>'Année 2025 - Première année'!F39</f>
        <v>0</v>
      </c>
      <c r="G39" s="18">
        <f>'Année 2025 - Première année'!G39</f>
        <v>0</v>
      </c>
      <c r="H39" s="18">
        <f>'Année 2025 - Première année'!H39</f>
        <v>0</v>
      </c>
      <c r="I39" s="18">
        <f>'Année 2025 - Première année'!I39</f>
        <v>0</v>
      </c>
      <c r="J39" s="18">
        <f>'Année 2025 - Première année'!J39</f>
        <v>0</v>
      </c>
      <c r="K39" s="18"/>
    </row>
    <row r="40" spans="2:11" x14ac:dyDescent="0.2">
      <c r="B40" s="63"/>
      <c r="C40" s="4" t="s">
        <v>65</v>
      </c>
      <c r="D40" s="16">
        <f>D37*D39</f>
        <v>0</v>
      </c>
      <c r="E40" s="4"/>
      <c r="F40" s="16">
        <f>F37*F39</f>
        <v>0</v>
      </c>
      <c r="G40" s="16">
        <f>G37*G39</f>
        <v>0</v>
      </c>
      <c r="H40" s="16">
        <f>IF((H37*H39)&lt;1,0,(H37*H39))</f>
        <v>0</v>
      </c>
      <c r="I40" s="16">
        <f>I37*I39</f>
        <v>0</v>
      </c>
      <c r="J40" s="16">
        <f>J37*J39</f>
        <v>0</v>
      </c>
      <c r="K40" s="16">
        <f>SUM(D40:J40)</f>
        <v>0</v>
      </c>
    </row>
    <row r="41" spans="2:11" x14ac:dyDescent="0.2">
      <c r="B41" s="63"/>
      <c r="C41" s="6" t="s">
        <v>66</v>
      </c>
      <c r="D41" s="13">
        <f>D39*D38</f>
        <v>0</v>
      </c>
      <c r="E41" s="6"/>
      <c r="F41" s="13">
        <f>F39*F38</f>
        <v>0</v>
      </c>
      <c r="G41" s="13">
        <f>G39*G38</f>
        <v>0</v>
      </c>
      <c r="H41" s="13">
        <f>IF((H39*H38)&lt;1,0,(H39*H38))</f>
        <v>0</v>
      </c>
      <c r="I41" s="13">
        <f>I39*I38</f>
        <v>0</v>
      </c>
      <c r="J41" s="13">
        <f>J39*J38</f>
        <v>0</v>
      </c>
      <c r="K41" s="13">
        <f>SUM(D41:J41)</f>
        <v>0</v>
      </c>
    </row>
    <row r="42" spans="2:11" ht="12.75" thickBot="1" x14ac:dyDescent="0.25">
      <c r="B42" s="64"/>
      <c r="C42" s="5" t="s">
        <v>17</v>
      </c>
      <c r="D42" s="54" t="e">
        <f>(D41-D40)/D40</f>
        <v>#DIV/0!</v>
      </c>
      <c r="E42" s="15"/>
      <c r="F42" s="54" t="e">
        <f>(F41-F40)/F40</f>
        <v>#DIV/0!</v>
      </c>
      <c r="G42" s="54" t="e">
        <f>(G41-G40)/G40</f>
        <v>#DIV/0!</v>
      </c>
      <c r="H42" s="54" t="e">
        <f>(H41-H40)/H40</f>
        <v>#DIV/0!</v>
      </c>
      <c r="I42" s="54" t="e">
        <f>(I41-I40)/I40</f>
        <v>#DIV/0!</v>
      </c>
      <c r="J42" s="54" t="e">
        <f>(J41-J40)/J40</f>
        <v>#DIV/0!</v>
      </c>
      <c r="K42" s="21"/>
    </row>
    <row r="43" spans="2:11" ht="18.75" customHeight="1" thickBot="1" x14ac:dyDescent="0.25">
      <c r="C43" s="65"/>
      <c r="D43" s="65"/>
      <c r="E43" s="65"/>
      <c r="F43" s="65"/>
      <c r="H43" s="66" t="s">
        <v>25</v>
      </c>
      <c r="I43" s="66"/>
      <c r="J43" s="66"/>
      <c r="K43" s="23">
        <f>ROUNDUP((3%*(D34+F34+J34))+(8%*H34)+(9%*G34)+(3%*(D41+F41+G41+J41))+(8%*I41)+(9%*H41),0)</f>
        <v>0</v>
      </c>
    </row>
    <row r="44" spans="2:11" ht="30.75" customHeight="1" thickBot="1" x14ac:dyDescent="0.25">
      <c r="H44" s="55" t="s">
        <v>26</v>
      </c>
      <c r="I44" s="55"/>
      <c r="J44" s="55"/>
      <c r="K44" s="19">
        <f>K43+K41+K34</f>
        <v>0</v>
      </c>
    </row>
  </sheetData>
  <sheetProtection algorithmName="SHA-512" hashValue="3J94fSrpH15l5KWL6ngpBJomiHQuHNAGBGqLvDF/p8KTxD4WhabSUp67XTWaU3kZvlXtNvmDmNVJlqSA1QcNog==" saltValue="HIxbb5TLin+8Vyw+sdK61g==" spinCount="100000" sheet="1" objects="1" scenarios="1"/>
  <mergeCells count="7">
    <mergeCell ref="H44:J44"/>
    <mergeCell ref="F18:K18"/>
    <mergeCell ref="F19:K19"/>
    <mergeCell ref="B23:B35"/>
    <mergeCell ref="B37:B42"/>
    <mergeCell ref="C43:F43"/>
    <mergeCell ref="H43:J4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3722C-AFDF-4C08-B1A3-0E298EFF4665}">
  <sheetPr>
    <tabColor rgb="FFBACEC8"/>
  </sheetPr>
  <dimension ref="B5:G6"/>
  <sheetViews>
    <sheetView showGridLines="0" workbookViewId="0">
      <selection activeCell="I9" sqref="I9"/>
    </sheetView>
  </sheetViews>
  <sheetFormatPr baseColWidth="10" defaultRowHeight="12" x14ac:dyDescent="0.2"/>
  <sheetData>
    <row r="5" spans="2:7" ht="15.75" x14ac:dyDescent="0.25">
      <c r="B5" s="35" t="s">
        <v>67</v>
      </c>
      <c r="C5" s="35"/>
      <c r="D5" s="35">
        <v>2024</v>
      </c>
      <c r="E5" s="35" t="s">
        <v>68</v>
      </c>
      <c r="F5" s="35" t="s">
        <v>69</v>
      </c>
      <c r="G5" s="35" t="s">
        <v>70</v>
      </c>
    </row>
    <row r="6" spans="2:7" x14ac:dyDescent="0.2">
      <c r="B6" s="36"/>
      <c r="C6" s="36"/>
      <c r="D6" s="37">
        <f>'Année 2024 - Aperçu actuel'!F19</f>
        <v>0</v>
      </c>
      <c r="E6" s="37">
        <f>'Année 2025 - Première année'!F19</f>
        <v>0</v>
      </c>
      <c r="F6" s="37">
        <f>'Année 2026 - Début lissage'!F19</f>
        <v>0</v>
      </c>
      <c r="G6" s="37">
        <f>'Année 2037 - Fin lissage'!F19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36DBD-BCF6-4003-AAC8-243E67D1F2AD}">
  <sheetPr>
    <tabColor rgb="FFFFFFCC"/>
  </sheetPr>
  <dimension ref="B1:R14"/>
  <sheetViews>
    <sheetView showGridLines="0" view="pageBreakPreview" zoomScaleNormal="100" zoomScaleSheetLayoutView="100" workbookViewId="0">
      <selection activeCell="I19" sqref="I19"/>
    </sheetView>
  </sheetViews>
  <sheetFormatPr baseColWidth="10" defaultRowHeight="12" x14ac:dyDescent="0.2"/>
  <cols>
    <col min="2" max="2" width="21.5" bestFit="1" customWidth="1"/>
  </cols>
  <sheetData>
    <row r="1" spans="2:18" ht="39.75" customHeight="1" x14ac:dyDescent="0.25">
      <c r="G1" s="67" t="s">
        <v>71</v>
      </c>
      <c r="H1" s="67"/>
      <c r="I1" s="38"/>
      <c r="J1" s="38"/>
      <c r="K1" s="38"/>
      <c r="L1" s="38"/>
      <c r="M1" s="38"/>
      <c r="N1" s="38"/>
      <c r="O1" s="38"/>
      <c r="P1" s="38"/>
      <c r="Q1" s="68" t="s">
        <v>72</v>
      </c>
      <c r="R1" s="68"/>
    </row>
    <row r="2" spans="2:18" x14ac:dyDescent="0.2">
      <c r="F2" s="34" t="s">
        <v>46</v>
      </c>
      <c r="G2" s="34" t="s">
        <v>47</v>
      </c>
      <c r="H2" s="34" t="s">
        <v>48</v>
      </c>
      <c r="I2" s="34" t="s">
        <v>49</v>
      </c>
      <c r="J2" s="34" t="s">
        <v>50</v>
      </c>
      <c r="K2" s="34" t="s">
        <v>51</v>
      </c>
      <c r="L2" s="34" t="s">
        <v>52</v>
      </c>
      <c r="M2" s="34" t="s">
        <v>53</v>
      </c>
      <c r="N2" s="34" t="s">
        <v>54</v>
      </c>
      <c r="O2" s="34" t="s">
        <v>55</v>
      </c>
      <c r="P2" s="34" t="s">
        <v>56</v>
      </c>
      <c r="Q2" s="34" t="s">
        <v>57</v>
      </c>
      <c r="R2" s="34" t="s">
        <v>58</v>
      </c>
    </row>
    <row r="3" spans="2:18" x14ac:dyDescent="0.2">
      <c r="B3" s="31" t="s">
        <v>39</v>
      </c>
      <c r="C3" s="31">
        <v>2024</v>
      </c>
      <c r="D3" s="33" t="s">
        <v>43</v>
      </c>
      <c r="E3" s="33" t="s">
        <v>44</v>
      </c>
      <c r="F3" s="31">
        <v>2025</v>
      </c>
      <c r="G3" s="31">
        <v>2026</v>
      </c>
      <c r="H3" s="31">
        <v>2027</v>
      </c>
      <c r="I3" s="31">
        <v>2028</v>
      </c>
      <c r="J3" s="31">
        <v>2029</v>
      </c>
      <c r="K3" s="31">
        <v>2030</v>
      </c>
      <c r="L3" s="31">
        <v>2031</v>
      </c>
      <c r="M3" s="31">
        <v>2032</v>
      </c>
      <c r="N3" s="31">
        <v>2033</v>
      </c>
      <c r="O3" s="31">
        <v>2034</v>
      </c>
      <c r="P3" s="31">
        <v>2035</v>
      </c>
      <c r="Q3" s="31">
        <v>2036</v>
      </c>
      <c r="R3" s="31">
        <v>2037</v>
      </c>
    </row>
    <row r="4" spans="2:18" x14ac:dyDescent="0.2">
      <c r="B4" s="30" t="s">
        <v>37</v>
      </c>
      <c r="C4" s="32">
        <v>0.43</v>
      </c>
      <c r="D4" s="39">
        <v>0.42330000000000001</v>
      </c>
      <c r="E4" s="39">
        <f>D4-C4</f>
        <v>-6.6999999999999837E-3</v>
      </c>
      <c r="F4" s="32">
        <v>0.43</v>
      </c>
      <c r="G4" s="32">
        <f>C4+($E$4/12)</f>
        <v>0.42944166666666667</v>
      </c>
      <c r="H4" s="32">
        <f t="shared" ref="H4:R4" si="0">G4+($E$4/12)</f>
        <v>0.42888333333333334</v>
      </c>
      <c r="I4" s="32">
        <f t="shared" si="0"/>
        <v>0.42832500000000001</v>
      </c>
      <c r="J4" s="32">
        <f t="shared" si="0"/>
        <v>0.42776666666666668</v>
      </c>
      <c r="K4" s="32">
        <f t="shared" si="0"/>
        <v>0.42720833333333336</v>
      </c>
      <c r="L4" s="32">
        <f t="shared" si="0"/>
        <v>0.42665000000000003</v>
      </c>
      <c r="M4" s="32">
        <f t="shared" si="0"/>
        <v>0.4260916666666667</v>
      </c>
      <c r="N4" s="32">
        <f t="shared" si="0"/>
        <v>0.42553333333333337</v>
      </c>
      <c r="O4" s="32">
        <f t="shared" si="0"/>
        <v>0.42497500000000005</v>
      </c>
      <c r="P4" s="32">
        <f t="shared" si="0"/>
        <v>0.42441666666666672</v>
      </c>
      <c r="Q4" s="32">
        <f t="shared" si="0"/>
        <v>0.42385833333333339</v>
      </c>
      <c r="R4" s="32">
        <f t="shared" si="0"/>
        <v>0.42330000000000007</v>
      </c>
    </row>
    <row r="5" spans="2:18" x14ac:dyDescent="0.2">
      <c r="B5" s="30" t="s">
        <v>38</v>
      </c>
      <c r="C5" s="32">
        <v>0.78879999999999995</v>
      </c>
      <c r="D5" s="39">
        <v>0.75190000000000001</v>
      </c>
      <c r="E5" s="39">
        <f t="shared" ref="E5:E7" si="1">D5-C5</f>
        <v>-3.6899999999999933E-2</v>
      </c>
      <c r="F5" s="32">
        <v>0.78879999999999995</v>
      </c>
      <c r="G5" s="32">
        <f>C5+($E$5/12)</f>
        <v>0.78572500000000001</v>
      </c>
      <c r="H5" s="32">
        <f t="shared" ref="H5:R5" si="2">G5+($E$5/12)</f>
        <v>0.78265000000000007</v>
      </c>
      <c r="I5" s="32">
        <f t="shared" si="2"/>
        <v>0.77957500000000013</v>
      </c>
      <c r="J5" s="32">
        <f t="shared" si="2"/>
        <v>0.77650000000000019</v>
      </c>
      <c r="K5" s="32">
        <f t="shared" si="2"/>
        <v>0.77342500000000025</v>
      </c>
      <c r="L5" s="32">
        <f t="shared" si="2"/>
        <v>0.77035000000000031</v>
      </c>
      <c r="M5" s="32">
        <f t="shared" si="2"/>
        <v>0.76727500000000037</v>
      </c>
      <c r="N5" s="32">
        <f t="shared" si="2"/>
        <v>0.76420000000000043</v>
      </c>
      <c r="O5" s="32">
        <f t="shared" si="2"/>
        <v>0.7611250000000005</v>
      </c>
      <c r="P5" s="32">
        <f t="shared" si="2"/>
        <v>0.75805000000000056</v>
      </c>
      <c r="Q5" s="32">
        <f t="shared" si="2"/>
        <v>0.75497500000000062</v>
      </c>
      <c r="R5" s="32">
        <f t="shared" si="2"/>
        <v>0.75190000000000068</v>
      </c>
    </row>
    <row r="6" spans="2:18" x14ac:dyDescent="0.2">
      <c r="B6" s="30" t="s">
        <v>40</v>
      </c>
      <c r="C6" s="32">
        <v>0.1545</v>
      </c>
      <c r="D6" s="39">
        <v>0.1537</v>
      </c>
      <c r="E6" s="39">
        <f t="shared" si="1"/>
        <v>-7.9999999999999516E-4</v>
      </c>
      <c r="F6" s="32">
        <v>0.1545</v>
      </c>
      <c r="G6" s="32">
        <f>C6+($E$6/12)</f>
        <v>0.15443333333333334</v>
      </c>
      <c r="H6" s="32">
        <f t="shared" ref="H6:R6" si="3">G6+($E$6/12)</f>
        <v>0.15436666666666668</v>
      </c>
      <c r="I6" s="32">
        <f t="shared" si="3"/>
        <v>0.15430000000000002</v>
      </c>
      <c r="J6" s="32">
        <f t="shared" si="3"/>
        <v>0.15423333333333336</v>
      </c>
      <c r="K6" s="32">
        <f t="shared" si="3"/>
        <v>0.1541666666666667</v>
      </c>
      <c r="L6" s="32">
        <f t="shared" si="3"/>
        <v>0.15410000000000004</v>
      </c>
      <c r="M6" s="32">
        <f t="shared" si="3"/>
        <v>0.15403333333333338</v>
      </c>
      <c r="N6" s="32">
        <f t="shared" si="3"/>
        <v>0.15396666666666672</v>
      </c>
      <c r="O6" s="32">
        <f t="shared" si="3"/>
        <v>0.15390000000000006</v>
      </c>
      <c r="P6" s="32">
        <f t="shared" si="3"/>
        <v>0.15383333333333341</v>
      </c>
      <c r="Q6" s="32">
        <f t="shared" si="3"/>
        <v>0.15376666666666675</v>
      </c>
      <c r="R6" s="32">
        <f t="shared" si="3"/>
        <v>0.15370000000000009</v>
      </c>
    </row>
    <row r="7" spans="2:18" x14ac:dyDescent="0.2">
      <c r="B7" s="30" t="s">
        <v>41</v>
      </c>
      <c r="C7" s="32">
        <v>0.1323</v>
      </c>
      <c r="D7" s="39">
        <v>0.1217</v>
      </c>
      <c r="E7" s="39">
        <f t="shared" si="1"/>
        <v>-1.0599999999999998E-2</v>
      </c>
      <c r="F7" s="32">
        <v>0.1323</v>
      </c>
      <c r="G7" s="32">
        <f>C7+($E$7/12)</f>
        <v>0.13141666666666668</v>
      </c>
      <c r="H7" s="32">
        <f t="shared" ref="H7:R7" si="4">G7+($E$7/12)</f>
        <v>0.13053333333333333</v>
      </c>
      <c r="I7" s="32">
        <f t="shared" si="4"/>
        <v>0.12964999999999999</v>
      </c>
      <c r="J7" s="32">
        <f t="shared" si="4"/>
        <v>0.12876666666666664</v>
      </c>
      <c r="K7" s="32">
        <f t="shared" si="4"/>
        <v>0.12788333333333329</v>
      </c>
      <c r="L7" s="32">
        <f t="shared" si="4"/>
        <v>0.12699999999999995</v>
      </c>
      <c r="M7" s="32">
        <f t="shared" si="4"/>
        <v>0.1261166666666666</v>
      </c>
      <c r="N7" s="32">
        <f t="shared" si="4"/>
        <v>0.12523333333333325</v>
      </c>
      <c r="O7" s="32">
        <f t="shared" si="4"/>
        <v>0.12434999999999992</v>
      </c>
      <c r="P7" s="32">
        <f t="shared" si="4"/>
        <v>0.12346666666666659</v>
      </c>
      <c r="Q7" s="32">
        <f t="shared" si="4"/>
        <v>0.12258333333333325</v>
      </c>
      <c r="R7" s="32">
        <f t="shared" si="4"/>
        <v>0.12169999999999992</v>
      </c>
    </row>
    <row r="9" spans="2:18" x14ac:dyDescent="0.2">
      <c r="B9" s="31" t="s">
        <v>42</v>
      </c>
      <c r="C9" s="31">
        <v>2024</v>
      </c>
      <c r="D9" s="33" t="str">
        <f>D3</f>
        <v>TMP</v>
      </c>
      <c r="E9" s="33" t="str">
        <f>E3</f>
        <v>Ecart</v>
      </c>
      <c r="F9" s="31">
        <v>2025</v>
      </c>
      <c r="G9" s="31">
        <v>2026</v>
      </c>
      <c r="H9" s="31">
        <v>2027</v>
      </c>
      <c r="I9" s="31">
        <v>2028</v>
      </c>
      <c r="J9" s="31">
        <v>2029</v>
      </c>
      <c r="K9" s="31">
        <v>2030</v>
      </c>
      <c r="L9" s="31">
        <v>2031</v>
      </c>
      <c r="M9" s="31">
        <v>2032</v>
      </c>
      <c r="N9" s="31">
        <v>2033</v>
      </c>
      <c r="O9" s="31">
        <v>2034</v>
      </c>
      <c r="P9" s="31">
        <v>2035</v>
      </c>
      <c r="Q9" s="31">
        <v>2036</v>
      </c>
      <c r="R9" s="31">
        <v>2037</v>
      </c>
    </row>
    <row r="10" spans="2:18" x14ac:dyDescent="0.2">
      <c r="B10" s="30" t="s">
        <v>37</v>
      </c>
      <c r="C10" s="32">
        <v>0.3876</v>
      </c>
      <c r="D10" s="39">
        <v>0.42330000000000001</v>
      </c>
      <c r="E10" s="39">
        <f>D10-C10</f>
        <v>3.570000000000001E-2</v>
      </c>
      <c r="F10" s="32">
        <v>0.3876</v>
      </c>
      <c r="G10" s="32">
        <f>C10+($E$10/12)</f>
        <v>0.39057500000000001</v>
      </c>
      <c r="H10" s="32">
        <f>G10+($E$10/12)</f>
        <v>0.39355000000000001</v>
      </c>
      <c r="I10" s="32">
        <f t="shared" ref="I10:R10" si="5">H10+($E$10/12)</f>
        <v>0.39652500000000002</v>
      </c>
      <c r="J10" s="32">
        <f t="shared" si="5"/>
        <v>0.39950000000000002</v>
      </c>
      <c r="K10" s="32">
        <f t="shared" si="5"/>
        <v>0.40247500000000003</v>
      </c>
      <c r="L10" s="32">
        <f t="shared" si="5"/>
        <v>0.40545000000000003</v>
      </c>
      <c r="M10" s="32">
        <f t="shared" si="5"/>
        <v>0.40842500000000004</v>
      </c>
      <c r="N10" s="32">
        <f t="shared" si="5"/>
        <v>0.41140000000000004</v>
      </c>
      <c r="O10" s="32">
        <f t="shared" si="5"/>
        <v>0.41437500000000005</v>
      </c>
      <c r="P10" s="32">
        <f t="shared" si="5"/>
        <v>0.41735000000000005</v>
      </c>
      <c r="Q10" s="32">
        <f t="shared" si="5"/>
        <v>0.42032500000000006</v>
      </c>
      <c r="R10" s="32">
        <f t="shared" si="5"/>
        <v>0.42330000000000007</v>
      </c>
    </row>
    <row r="11" spans="2:18" x14ac:dyDescent="0.2">
      <c r="B11" s="30" t="s">
        <v>38</v>
      </c>
      <c r="C11" s="32">
        <v>0.61319999999999997</v>
      </c>
      <c r="D11" s="39">
        <v>0.75190000000000001</v>
      </c>
      <c r="E11" s="39">
        <f t="shared" ref="E11:E13" si="6">D11-C11</f>
        <v>0.13870000000000005</v>
      </c>
      <c r="F11" s="32">
        <v>0.61319999999999997</v>
      </c>
      <c r="G11" s="32">
        <f>C11+($E$11/12)</f>
        <v>0.6247583333333333</v>
      </c>
      <c r="H11" s="32">
        <f>G11+($E$11/12)</f>
        <v>0.63631666666666664</v>
      </c>
      <c r="I11" s="32">
        <f t="shared" ref="I11:R11" si="7">H11+($E$11/12)</f>
        <v>0.64787499999999998</v>
      </c>
      <c r="J11" s="32">
        <f t="shared" si="7"/>
        <v>0.65943333333333332</v>
      </c>
      <c r="K11" s="32">
        <f t="shared" si="7"/>
        <v>0.67099166666666665</v>
      </c>
      <c r="L11" s="32">
        <f t="shared" si="7"/>
        <v>0.68254999999999999</v>
      </c>
      <c r="M11" s="32">
        <f t="shared" si="7"/>
        <v>0.69410833333333333</v>
      </c>
      <c r="N11" s="32">
        <f t="shared" si="7"/>
        <v>0.70566666666666666</v>
      </c>
      <c r="O11" s="32">
        <f t="shared" si="7"/>
        <v>0.717225</v>
      </c>
      <c r="P11" s="32">
        <f t="shared" si="7"/>
        <v>0.72878333333333334</v>
      </c>
      <c r="Q11" s="32">
        <f t="shared" si="7"/>
        <v>0.74034166666666668</v>
      </c>
      <c r="R11" s="32">
        <f t="shared" si="7"/>
        <v>0.75190000000000001</v>
      </c>
    </row>
    <row r="12" spans="2:18" x14ac:dyDescent="0.2">
      <c r="B12" s="30" t="s">
        <v>40</v>
      </c>
      <c r="C12" s="32">
        <v>0.15010000000000001</v>
      </c>
      <c r="D12" s="39">
        <v>0.1537</v>
      </c>
      <c r="E12" s="39">
        <f t="shared" si="6"/>
        <v>3.5999999999999921E-3</v>
      </c>
      <c r="F12" s="32">
        <v>0.15010000000000001</v>
      </c>
      <c r="G12" s="32">
        <f>C12+($E$12/12)</f>
        <v>0.15040000000000001</v>
      </c>
      <c r="H12" s="32">
        <f>G12+($E$12/12)</f>
        <v>0.1507</v>
      </c>
      <c r="I12" s="32">
        <f t="shared" ref="I12:R12" si="8">H12+($E$12/12)</f>
        <v>0.151</v>
      </c>
      <c r="J12" s="32">
        <f t="shared" si="8"/>
        <v>0.15129999999999999</v>
      </c>
      <c r="K12" s="32">
        <f t="shared" si="8"/>
        <v>0.15159999999999998</v>
      </c>
      <c r="L12" s="32">
        <f t="shared" si="8"/>
        <v>0.15189999999999998</v>
      </c>
      <c r="M12" s="32">
        <f t="shared" si="8"/>
        <v>0.15219999999999997</v>
      </c>
      <c r="N12" s="32">
        <f t="shared" si="8"/>
        <v>0.15249999999999997</v>
      </c>
      <c r="O12" s="32">
        <f t="shared" si="8"/>
        <v>0.15279999999999996</v>
      </c>
      <c r="P12" s="32">
        <f t="shared" si="8"/>
        <v>0.15309999999999996</v>
      </c>
      <c r="Q12" s="32">
        <f t="shared" si="8"/>
        <v>0.15339999999999995</v>
      </c>
      <c r="R12" s="32">
        <f t="shared" si="8"/>
        <v>0.15369999999999995</v>
      </c>
    </row>
    <row r="13" spans="2:18" x14ac:dyDescent="0.2">
      <c r="B13" s="30" t="s">
        <v>41</v>
      </c>
      <c r="C13" s="32">
        <v>6.6900000000000001E-2</v>
      </c>
      <c r="D13" s="39">
        <v>0.1217</v>
      </c>
      <c r="E13" s="39">
        <f t="shared" si="6"/>
        <v>5.4800000000000001E-2</v>
      </c>
      <c r="F13" s="32">
        <v>6.6900000000000001E-2</v>
      </c>
      <c r="G13" s="32">
        <f>C13+($E$13/12)</f>
        <v>7.1466666666666664E-2</v>
      </c>
      <c r="H13" s="32">
        <f>G13+($E$13/12)</f>
        <v>7.6033333333333328E-2</v>
      </c>
      <c r="I13" s="32">
        <f t="shared" ref="I13:R13" si="9">H13+($E$13/12)</f>
        <v>8.0599999999999991E-2</v>
      </c>
      <c r="J13" s="32">
        <f t="shared" si="9"/>
        <v>8.5166666666666654E-2</v>
      </c>
      <c r="K13" s="32">
        <f t="shared" si="9"/>
        <v>8.9733333333333318E-2</v>
      </c>
      <c r="L13" s="32">
        <f t="shared" si="9"/>
        <v>9.4299999999999981E-2</v>
      </c>
      <c r="M13" s="32">
        <f t="shared" si="9"/>
        <v>9.8866666666666644E-2</v>
      </c>
      <c r="N13" s="32">
        <f t="shared" si="9"/>
        <v>0.10343333333333331</v>
      </c>
      <c r="O13" s="32">
        <f t="shared" si="9"/>
        <v>0.10799999999999997</v>
      </c>
      <c r="P13" s="32">
        <f t="shared" si="9"/>
        <v>0.11256666666666663</v>
      </c>
      <c r="Q13" s="32">
        <f t="shared" si="9"/>
        <v>0.1171333333333333</v>
      </c>
      <c r="R13" s="32">
        <f t="shared" si="9"/>
        <v>0.12169999999999996</v>
      </c>
    </row>
    <row r="14" spans="2:18" x14ac:dyDescent="0.2">
      <c r="G14" s="42"/>
      <c r="H14" s="42"/>
    </row>
  </sheetData>
  <mergeCells count="2">
    <mergeCell ref="G1:H1"/>
    <mergeCell ref="Q1:R1"/>
  </mergeCells>
  <phoneticPr fontId="7" type="noConversion"/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6</vt:i4>
      </vt:variant>
      <vt:variant>
        <vt:lpstr>Graphiques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Année 2024 - Aperçu actuel</vt:lpstr>
      <vt:lpstr>Année 2025 - Première année</vt:lpstr>
      <vt:lpstr>Année 2026 - Début lissage</vt:lpstr>
      <vt:lpstr>Année 2037 - Fin lissage</vt:lpstr>
      <vt:lpstr>Tdb</vt:lpstr>
      <vt:lpstr>Taux moyen pondéré - Lissage</vt:lpstr>
      <vt:lpstr>Tableau de bord</vt:lpstr>
      <vt:lpstr>'Taux moyen pondéré - Lissage'!Zone_d_impression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MICHEL</dc:creator>
  <cp:lastModifiedBy>Laurent MICHEL</cp:lastModifiedBy>
  <dcterms:created xsi:type="dcterms:W3CDTF">2024-10-15T08:35:23Z</dcterms:created>
  <dcterms:modified xsi:type="dcterms:W3CDTF">2024-10-15T14:13:49Z</dcterms:modified>
</cp:coreProperties>
</file>