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vbaProject.bin" ContentType="application/vnd.ms-office.vbaProject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00" windowHeight="9870"/>
  </bookViews>
  <sheets>
    <sheet name="Estimations" sheetId="2" r:id="rId1"/>
    <sheet name="BDC" sheetId="7" state="hidden" r:id="rId2"/>
    <sheet name="Archives" sheetId="4" state="hidden" r:id="rId3"/>
    <sheet name="Clients" sheetId="5" state="hidden" r:id="rId4"/>
    <sheet name="Calcul" sheetId="3" state="hidden" r:id="rId5"/>
  </sheets>
  <definedNames>
    <definedName name="Clients">#REF!</definedName>
    <definedName name="Vil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sourceFile="C:\Users\yvesi\OneDrive\Bureau\Base de données.xlsx" odcFile="C:\Users\yvesi\OneDrive\Documents\Mes sources de données\Base de données Feuil1$.od.odc" name="Base de données Feuil1$.od" type="5" background="1" refreshedVersion="2" saveData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<sst xmlns="http://schemas.openxmlformats.org/spreadsheetml/2006/main" count="301" uniqueCount="194">
  <si>
    <t>gg danielle</t>
  </si>
  <si>
    <t>Estimation</t>
  </si>
  <si>
    <t>Client :</t>
  </si>
  <si>
    <t>One Tech Deboss</t>
  </si>
  <si>
    <t>Tel :</t>
  </si>
  <si>
    <t>10 rue du Moulin</t>
  </si>
  <si>
    <t>Marque :</t>
  </si>
  <si>
    <t>DACIA</t>
  </si>
  <si>
    <t>77220 Tournan en Brie</t>
  </si>
  <si>
    <t>Alexandre Cianciulli</t>
  </si>
  <si>
    <t>Modèle :</t>
  </si>
  <si>
    <t>SANDERO</t>
  </si>
  <si>
    <t>Tel: 06 02 10 96 95</t>
  </si>
  <si>
    <t>Immat :</t>
  </si>
  <si>
    <t>GQ-440-ZT</t>
  </si>
  <si>
    <t>Courriel: contact@otdgroupe.fr</t>
  </si>
  <si>
    <t>D1</t>
  </si>
  <si>
    <t>D2</t>
  </si>
  <si>
    <t>D3</t>
  </si>
  <si>
    <t>DaP</t>
  </si>
  <si>
    <t>Maj</t>
  </si>
  <si>
    <t>Res</t>
  </si>
  <si>
    <t>Ech</t>
  </si>
  <si>
    <t>Trad</t>
  </si>
  <si>
    <t>Forfait HT</t>
  </si>
  <si>
    <t>HT</t>
  </si>
  <si>
    <t>CAPOT</t>
  </si>
  <si>
    <t>AILE AVD</t>
  </si>
  <si>
    <t>PORTE AVD</t>
  </si>
  <si>
    <t>PORTE ARD</t>
  </si>
  <si>
    <t>AILE ARD</t>
  </si>
  <si>
    <t>BRANCARD D</t>
  </si>
  <si>
    <t>PAVILLON</t>
  </si>
  <si>
    <t>CASQUETTE</t>
  </si>
  <si>
    <t>HAYON</t>
  </si>
  <si>
    <t>BRANCARD G</t>
  </si>
  <si>
    <t>AILE ARG</t>
  </si>
  <si>
    <t>PORTE ARG</t>
  </si>
  <si>
    <t>PORTE AVG</t>
  </si>
  <si>
    <t>AILE AVG</t>
  </si>
  <si>
    <t>Déganissage</t>
  </si>
  <si>
    <t>T1</t>
  </si>
  <si>
    <t>T2</t>
  </si>
  <si>
    <t>T3</t>
  </si>
  <si>
    <t>TOTAL HT :</t>
  </si>
  <si>
    <t>Commentaires:</t>
  </si>
  <si>
    <t>Nbre</t>
  </si>
  <si>
    <t>01 à 03</t>
  </si>
  <si>
    <t>Estimation réalilsée en fonction des conditions</t>
  </si>
  <si>
    <t>04 à 06</t>
  </si>
  <si>
    <t>particulières d'examen, sous réserve</t>
  </si>
  <si>
    <t>07 à 11</t>
  </si>
  <si>
    <t>que véhicule soit propre et sec.</t>
  </si>
  <si>
    <t>12 à 22</t>
  </si>
  <si>
    <t>23 à 31</t>
  </si>
  <si>
    <t>Majoration de 20% sur les éléments en aluminium,</t>
  </si>
  <si>
    <t>32 à 48</t>
  </si>
  <si>
    <t>brancards et dont l'accès est particulièrement</t>
  </si>
  <si>
    <t>49 à 69</t>
  </si>
  <si>
    <t>difficile ou impossible.</t>
  </si>
  <si>
    <t>70 à 90</t>
  </si>
  <si>
    <t>91 à 110</t>
  </si>
  <si>
    <t xml:space="preserve">Société par Actions Simplifiée au capital de 1 000 Euros.                                                    </t>
  </si>
  <si>
    <t>111 à 150</t>
  </si>
  <si>
    <t>Siret : 92845020400013 - RCS Melun B 928 450 204</t>
  </si>
  <si>
    <t>151 à 200</t>
  </si>
  <si>
    <t>TVA : FR86928450204</t>
  </si>
  <si>
    <t>201 à 250</t>
  </si>
  <si>
    <t>251 à 380</t>
  </si>
  <si>
    <t>D1 = 0 &lt; 20 mm</t>
  </si>
  <si>
    <t>Dégarnissage</t>
  </si>
  <si>
    <t>381 à 450</t>
  </si>
  <si>
    <t>D2 = 21 &lt; 30 mm</t>
  </si>
  <si>
    <t>451 à 650</t>
  </si>
  <si>
    <t>D3 = 31 &lt; 45 mm</t>
  </si>
  <si>
    <t>Dossier :</t>
  </si>
  <si>
    <t>Garage :</t>
  </si>
  <si>
    <t>Immatriculation :</t>
  </si>
  <si>
    <t>Total HT:</t>
  </si>
  <si>
    <t>ERR</t>
  </si>
  <si>
    <t>ISAMBERT</t>
  </si>
  <si>
    <t>RENAULT</t>
  </si>
  <si>
    <t>MEGANE</t>
  </si>
  <si>
    <t>CD-243-JS</t>
  </si>
  <si>
    <t>carrosserie de la riz</t>
  </si>
  <si>
    <t>mercedes</t>
  </si>
  <si>
    <t>a 180d</t>
  </si>
  <si>
    <t>FY-024-YK</t>
  </si>
  <si>
    <t>Carrosserie de la RIZ</t>
  </si>
  <si>
    <t>MERCEDES</t>
  </si>
  <si>
    <t>A180D</t>
  </si>
  <si>
    <t>Essai</t>
  </si>
  <si>
    <t>Clio</t>
  </si>
  <si>
    <t>205 RE 75</t>
  </si>
  <si>
    <t>ESSAI</t>
  </si>
  <si>
    <t>Renault</t>
  </si>
  <si>
    <t>Megane</t>
  </si>
  <si>
    <t>CD243JS</t>
  </si>
  <si>
    <t>GARAGE 500</t>
  </si>
  <si>
    <t>CITAN 111 CDI</t>
  </si>
  <si>
    <t>FF-652-SC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</si>
  <si>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</si>
  <si>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</si>
  <si>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</si>
  <si>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</si>
  <si>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</si>
  <si>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</si>
  <si>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</si>
  <si>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</si>
  <si>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</si>
  <si>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</si>
  <si>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</si>
  <si>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</si>
  <si>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</si>
  <si>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</si>
  <si>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</si>
  <si>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MINI COUNTRYMAN</t>
  </si>
  <si>
    <t>DQ646DL</t>
  </si>
  <si>
    <t>AUDI</t>
  </si>
  <si>
    <t>A3</t>
  </si>
  <si>
    <t>AV238DF</t>
  </si>
  <si>
    <t>BMW BERNARDINI</t>
  </si>
  <si>
    <t>GV527AG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</si>
  <si>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</si>
  <si>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</si>
  <si>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</si>
  <si>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</si>
  <si>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</si>
  <si>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</si>
  <si>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</si>
  <si>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</si>
  <si>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</si>
  <si>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</si>
  <si>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</si>
  <si>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</si>
  <si>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</si>
  <si>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</si>
  <si>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</si>
  <si>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</si>
  <si>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</si>
  <si>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</si>
  <si>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</si>
  <si>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</si>
  <si>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</si>
  <si>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</si>
  <si>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</si>
  <si>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</si>
  <si>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</si>
  <si>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</si>
  <si>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</si>
  <si>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</si>
  <si>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</si>
  <si>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</si>
  <si>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</si>
  <si>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</si>
  <si>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</si>
  <si>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</si>
  <si>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</si>
  <si>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</si>
  <si>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</si>
  <si>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</si>
  <si>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</si>
  <si>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</si>
  <si>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</si>
  <si>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</si>
  <si>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</si>
  <si>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</si>
  <si>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</si>
  <si>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</si>
  <si>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</si>
  <si>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</si>
  <si>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</si>
  <si>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</si>
  <si>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</si>
  <si>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</si>
  <si>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</si>
  <si>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</si>
  <si>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</si>
  <si>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</si>
  <si>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</si>
  <si>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</si>
  <si>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</si>
  <si>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</si>
  <si>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</si>
  <si>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</si>
  <si>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</si>
  <si>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DAP</t>
  </si>
  <si>
    <t>Alu</t>
  </si>
  <si>
    <t>TOTAUX</t>
  </si>
  <si>
    <t>Echange</t>
  </si>
  <si>
    <t>Tradi</t>
  </si>
  <si>
    <t>FORFAIT</t>
  </si>
  <si>
    <t>Erreur</t>
  </si>
  <si>
    <t>Sup à 651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</si>
</sst>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#,##0\ &quot;€&quot;"/>
    <numFmt numFmtId="179" formatCode="&quot;D-&quot;0000&quot;-AC&quot;"/>
    <numFmt numFmtId="180" formatCode="#,##0.00\ &quot;€&quot;;\-#,##0.00\ &quot;€&quot;"/>
    <numFmt numFmtId="181" formatCode="0#&quot; &quot;##&quot; &quot;##&quot; &quot;##&quot; &quot;##"/>
  </numFmts>
  <fonts count="31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2"/>
      <color theme="1"/>
      <name val="Aptos Narrow"/>
      <charset val="134"/>
    </font>
    <font>
      <sz val="14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40"/>
      <color theme="1"/>
      <name val="Calibri"/>
      <charset val="134"/>
      <scheme val="minor"/>
    </font>
    <font>
      <b/>
      <i/>
      <sz val="20"/>
      <color theme="1"/>
      <name val="Calibri"/>
      <charset val="134"/>
      <scheme val="minor"/>
    </font>
    <font>
      <b/>
      <i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178" fontId="1" fillId="0" borderId="0" xfId="0" applyNumberFormat="1" applyFont="1" applyAlignment="1">
      <alignment horizontal="right" vertical="center" indent="2"/>
    </xf>
    <xf numFmtId="0" fontId="0" fillId="0" borderId="1" xfId="0" applyBorder="1"/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9" fontId="4" fillId="0" borderId="3" xfId="0" applyNumberFormat="1" applyFont="1" applyBorder="1" applyAlignment="1">
      <alignment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9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79" fontId="4" fillId="0" borderId="0" xfId="0" applyNumberFormat="1" applyFont="1" applyAlignment="1">
      <alignment horizontal="right" vertical="center"/>
    </xf>
    <xf numFmtId="181" fontId="4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179" fontId="4" fillId="0" borderId="0" xfId="0" applyNumberFormat="1" applyFont="1" applyAlignment="1" applyProtection="1">
      <alignment horizontal="center" vertical="center"/>
      <protection locked="0"/>
    </xf>
    <xf numFmtId="179" fontId="0" fillId="0" borderId="3" xfId="0" applyNumberForma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178" fontId="11" fillId="0" borderId="5" xfId="0" applyNumberFormat="1" applyFont="1" applyBorder="1" applyAlignment="1">
      <alignment horizontal="right" vertical="center" indent="1"/>
    </xf>
    <xf numFmtId="0" fontId="4" fillId="0" borderId="3" xfId="0" applyFont="1" applyBorder="1"/>
    <xf numFmtId="0" fontId="4" fillId="0" borderId="3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78" fontId="4" fillId="0" borderId="1" xfId="0" applyNumberFormat="1" applyFont="1" applyBorder="1" applyAlignment="1" applyProtection="1">
      <alignment horizontal="right" vertical="center" indent="1"/>
      <protection locked="0"/>
    </xf>
    <xf numFmtId="178" fontId="4" fillId="0" borderId="1" xfId="0" applyNumberFormat="1" applyFont="1" applyBorder="1" applyAlignment="1">
      <alignment horizontal="right" vertical="center" indent="1"/>
    </xf>
    <xf numFmtId="178" fontId="4" fillId="0" borderId="0" xfId="0" applyNumberFormat="1" applyFont="1" applyAlignment="1">
      <alignment horizontal="right" vertical="center" indent="1"/>
    </xf>
  </cellXfs>
  <cellStyles count="49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onnections" Target="connection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microsoft.com/office/2006/relationships/vbaProject" Target="vbaProject.bin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checked="Checked" fmlaLink="Calcul!$S$3" noThreeD="1" val="0"/>
</file>

<file path=xl/ctrlProps/ctrlProp19.xml><?xml version="1.0" encoding="utf-8"?>
<formControlPr xmlns="http://schemas.microsoft.com/office/spreadsheetml/2009/9/main" objectType="CheckBox" fmlaLink="Calcul!$T$3" noThreeD="1" val="0"/>
</file>

<file path=xl/ctrlProps/ctrlProp2.xml><?xml version="1.0" encoding="utf-8"?>
<formControlPr xmlns="http://schemas.microsoft.com/office/spreadsheetml/2009/9/main" objectType="Button" val="0"/>
</file>

<file path=xl/ctrlProps/ctrlProp20.xml><?xml version="1.0" encoding="utf-8"?>
<formControlPr xmlns="http://schemas.microsoft.com/office/spreadsheetml/2009/9/main" objectType="CheckBox" fmlaLink="Calcul!$P$3" noThreeD="1" val="0"/>
</file>

<file path=xl/ctrlProps/ctrlProp21.xml><?xml version="1.0" encoding="utf-8"?>
<formControlPr xmlns="http://schemas.microsoft.com/office/spreadsheetml/2009/9/main" objectType="CheckBox" checked="Checked" fmlaLink="Calcul!$N$4" noThreeD="1" val="0"/>
</file>

<file path=xl/ctrlProps/ctrlProp22.xml><?xml version="1.0" encoding="utf-8"?>
<formControlPr xmlns="http://schemas.microsoft.com/office/spreadsheetml/2009/9/main" objectType="CheckBox" fmlaLink="Calcul!$N$5" noThreeD="1" val="0"/>
</file>

<file path=xl/ctrlProps/ctrlProp23.xml><?xml version="1.0" encoding="utf-8"?>
<formControlPr xmlns="http://schemas.microsoft.com/office/spreadsheetml/2009/9/main" objectType="CheckBox" fmlaLink="Calcul!$N$6" noThreeD="1" val="0"/>
</file>

<file path=xl/ctrlProps/ctrlProp24.xml><?xml version="1.0" encoding="utf-8"?>
<formControlPr xmlns="http://schemas.microsoft.com/office/spreadsheetml/2009/9/main" objectType="CheckBox" checked="Checked" fmlaLink="Calcul!$N$7" noThreeD="1" val="0"/>
</file>

<file path=xl/ctrlProps/ctrlProp25.xml><?xml version="1.0" encoding="utf-8"?>
<formControlPr xmlns="http://schemas.microsoft.com/office/spreadsheetml/2009/9/main" objectType="CheckBox" fmlaLink="Calcul!$N$8" noThreeD="1" val="0"/>
</file>

<file path=xl/ctrlProps/ctrlProp26.xml><?xml version="1.0" encoding="utf-8"?>
<formControlPr xmlns="http://schemas.microsoft.com/office/spreadsheetml/2009/9/main" objectType="CheckBox" checked="Checked" fmlaLink="Calcul!$N$9" noThreeD="1" val="0"/>
</file>

<file path=xl/ctrlProps/ctrlProp27.xml><?xml version="1.0" encoding="utf-8"?>
<formControlPr xmlns="http://schemas.microsoft.com/office/spreadsheetml/2009/9/main" objectType="CheckBox" checked="Checked" fmlaLink="Calcul!$N$10" noThreeD="1" val="0"/>
</file>

<file path=xl/ctrlProps/ctrlProp28.xml><?xml version="1.0" encoding="utf-8"?>
<formControlPr xmlns="http://schemas.microsoft.com/office/spreadsheetml/2009/9/main" objectType="CheckBox" checked="Checked" fmlaLink="Calcul!$N$11" noThreeD="1" val="0"/>
</file>

<file path=xl/ctrlProps/ctrlProp29.xml><?xml version="1.0" encoding="utf-8"?>
<formControlPr xmlns="http://schemas.microsoft.com/office/spreadsheetml/2009/9/main" objectType="CheckBox" fmlaLink="Calcul!$N$12" noThreeD="1" val="0"/>
</file>

<file path=xl/ctrlProps/ctrlProp3.xml><?xml version="1.0" encoding="utf-8"?>
<formControlPr xmlns="http://schemas.microsoft.com/office/spreadsheetml/2009/9/main" objectType="CheckBox" fmlaLink="Calcul!$N$3" noThreeD="1" val="0"/>
</file>

<file path=xl/ctrlProps/ctrlProp30.xml><?xml version="1.0" encoding="utf-8"?>
<formControlPr xmlns="http://schemas.microsoft.com/office/spreadsheetml/2009/9/main" objectType="CheckBox" fmlaLink="Calcul!$N$13" noThreeD="1" val="0"/>
</file>

<file path=xl/ctrlProps/ctrlProp31.xml><?xml version="1.0" encoding="utf-8"?>
<formControlPr xmlns="http://schemas.microsoft.com/office/spreadsheetml/2009/9/main" objectType="CheckBox" fmlaLink="Calcul!$N$14" noThreeD="1" val="0"/>
</file>

<file path=xl/ctrlProps/ctrlProp32.xml><?xml version="1.0" encoding="utf-8"?>
<formControlPr xmlns="http://schemas.microsoft.com/office/spreadsheetml/2009/9/main" objectType="CheckBox" fmlaLink="Calcul!$N$15" noThreeD="1" val="0"/>
</file>

<file path=xl/ctrlProps/ctrlProp33.xml><?xml version="1.0" encoding="utf-8"?>
<formControlPr xmlns="http://schemas.microsoft.com/office/spreadsheetml/2009/9/main" objectType="CheckBox" fmlaLink="Calcul!$N$16" noThreeD="1" val="0"/>
</file>

<file path=xl/ctrlProps/ctrlProp34.xml><?xml version="1.0" encoding="utf-8"?>
<formControlPr xmlns="http://schemas.microsoft.com/office/spreadsheetml/2009/9/main" objectType="CheckBox" checked="Checked" fmlaLink="Calcul!$P$4" noThreeD="1" val="0"/>
</file>

<file path=xl/ctrlProps/ctrlProp35.xml><?xml version="1.0" encoding="utf-8"?>
<formControlPr xmlns="http://schemas.microsoft.com/office/spreadsheetml/2009/9/main" objectType="CheckBox" fmlaLink="Calcul!$P$5" noThreeD="1" val="0"/>
</file>

<file path=xl/ctrlProps/ctrlProp36.xml><?xml version="1.0" encoding="utf-8"?>
<formControlPr xmlns="http://schemas.microsoft.com/office/spreadsheetml/2009/9/main" objectType="CheckBox" fmlaLink="Calcul!$P$6" noThreeD="1" val="0"/>
</file>

<file path=xl/ctrlProps/ctrlProp37.xml><?xml version="1.0" encoding="utf-8"?>
<formControlPr xmlns="http://schemas.microsoft.com/office/spreadsheetml/2009/9/main" objectType="CheckBox" fmlaLink="Calcul!$P$7" noThreeD="1" val="0"/>
</file>

<file path=xl/ctrlProps/ctrlProp38.xml><?xml version="1.0" encoding="utf-8"?>
<formControlPr xmlns="http://schemas.microsoft.com/office/spreadsheetml/2009/9/main" objectType="CheckBox" fmlaLink="Calcul!$P$9" noThreeD="1" val="0"/>
</file>

<file path=xl/ctrlProps/ctrlProp39.xml><?xml version="1.0" encoding="utf-8"?>
<formControlPr xmlns="http://schemas.microsoft.com/office/spreadsheetml/2009/9/main" objectType="CheckBox" fmlaLink="Calcul!$P$10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fmlaLink="Calcul!$P$11" noThreeD="1" val="0"/>
</file>

<file path=xl/ctrlProps/ctrlProp41.xml><?xml version="1.0" encoding="utf-8"?>
<formControlPr xmlns="http://schemas.microsoft.com/office/spreadsheetml/2009/9/main" objectType="CheckBox" fmlaLink="Calcul!$P$13" noThreeD="1" val="0"/>
</file>

<file path=xl/ctrlProps/ctrlProp42.xml><?xml version="1.0" encoding="utf-8"?>
<formControlPr xmlns="http://schemas.microsoft.com/office/spreadsheetml/2009/9/main" objectType="CheckBox" fmlaLink="Calcul!$P$14" noThreeD="1" val="0"/>
</file>

<file path=xl/ctrlProps/ctrlProp43.xml><?xml version="1.0" encoding="utf-8"?>
<formControlPr xmlns="http://schemas.microsoft.com/office/spreadsheetml/2009/9/main" objectType="CheckBox" fmlaLink="Calcul!$P$15" noThreeD="1" val="0"/>
</file>

<file path=xl/ctrlProps/ctrlProp44.xml><?xml version="1.0" encoding="utf-8"?>
<formControlPr xmlns="http://schemas.microsoft.com/office/spreadsheetml/2009/9/main" objectType="CheckBox" fmlaLink="Calcul!$P$16" noThreeD="1" val="0"/>
</file>

<file path=xl/ctrlProps/ctrlProp45.xml><?xml version="1.0" encoding="utf-8"?>
<formControlPr xmlns="http://schemas.microsoft.com/office/spreadsheetml/2009/9/main" objectType="CheckBox" fmlaLink="Calcul!$S$4" noThreeD="1" val="0"/>
</file>

<file path=xl/ctrlProps/ctrlProp46.xml><?xml version="1.0" encoding="utf-8"?>
<formControlPr xmlns="http://schemas.microsoft.com/office/spreadsheetml/2009/9/main" objectType="CheckBox" fmlaLink="Calcul!$S$5" noThreeD="1" val="0"/>
</file>

<file path=xl/ctrlProps/ctrlProp47.xml><?xml version="1.0" encoding="utf-8"?>
<formControlPr xmlns="http://schemas.microsoft.com/office/spreadsheetml/2009/9/main" objectType="CheckBox" fmlaLink="Calcul!$S$6" noThreeD="1" val="0"/>
</file>

<file path=xl/ctrlProps/ctrlProp48.xml><?xml version="1.0" encoding="utf-8"?>
<formControlPr xmlns="http://schemas.microsoft.com/office/spreadsheetml/2009/9/main" objectType="CheckBox" fmlaLink="Calcul!$S$7" noThreeD="1" val="0"/>
</file>

<file path=xl/ctrlProps/ctrlProp49.xml><?xml version="1.0" encoding="utf-8"?>
<formControlPr xmlns="http://schemas.microsoft.com/office/spreadsheetml/2009/9/main" objectType="CheckBox" fmlaLink="Calcul!$S$8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fmlaLink="Calcul!$S$9" noThreeD="1" val="0"/>
</file>

<file path=xl/ctrlProps/ctrlProp51.xml><?xml version="1.0" encoding="utf-8"?>
<formControlPr xmlns="http://schemas.microsoft.com/office/spreadsheetml/2009/9/main" objectType="CheckBox" checked="Checked" fmlaLink="Calcul!$S$10" noThreeD="1" val="0"/>
</file>

<file path=xl/ctrlProps/ctrlProp52.xml><?xml version="1.0" encoding="utf-8"?>
<formControlPr xmlns="http://schemas.microsoft.com/office/spreadsheetml/2009/9/main" objectType="CheckBox" fmlaLink="Calcul!$S$11" noThreeD="1" val="0"/>
</file>

<file path=xl/ctrlProps/ctrlProp53.xml><?xml version="1.0" encoding="utf-8"?>
<formControlPr xmlns="http://schemas.microsoft.com/office/spreadsheetml/2009/9/main" objectType="CheckBox" fmlaLink="Calcul!$S$12" noThreeD="1" val="0"/>
</file>

<file path=xl/ctrlProps/ctrlProp54.xml><?xml version="1.0" encoding="utf-8"?>
<formControlPr xmlns="http://schemas.microsoft.com/office/spreadsheetml/2009/9/main" objectType="CheckBox" fmlaLink="Calcul!$S$13" noThreeD="1" val="0"/>
</file>

<file path=xl/ctrlProps/ctrlProp55.xml><?xml version="1.0" encoding="utf-8"?>
<formControlPr xmlns="http://schemas.microsoft.com/office/spreadsheetml/2009/9/main" objectType="CheckBox" fmlaLink="Calcul!$S$14" noThreeD="1" val="0"/>
</file>

<file path=xl/ctrlProps/ctrlProp56.xml><?xml version="1.0" encoding="utf-8"?>
<formControlPr xmlns="http://schemas.microsoft.com/office/spreadsheetml/2009/9/main" objectType="CheckBox" fmlaLink="Calcul!$S$15" noThreeD="1" val="0"/>
</file>

<file path=xl/ctrlProps/ctrlProp57.xml><?xml version="1.0" encoding="utf-8"?>
<formControlPr xmlns="http://schemas.microsoft.com/office/spreadsheetml/2009/9/main" objectType="CheckBox" fmlaLink="Calcul!$S$16" noThreeD="1" val="0"/>
</file>

<file path=xl/ctrlProps/ctrlProp58.xml><?xml version="1.0" encoding="utf-8"?>
<formControlPr xmlns="http://schemas.microsoft.com/office/spreadsheetml/2009/9/main" objectType="CheckBox" fmlaLink="Calcul!$T$4" noThreeD="1" val="0"/>
</file>

<file path=xl/ctrlProps/ctrlProp59.xml><?xml version="1.0" encoding="utf-8"?>
<formControlPr xmlns="http://schemas.microsoft.com/office/spreadsheetml/2009/9/main" objectType="CheckBox" fmlaLink="Calcul!$T$5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fmlaLink="Calcul!$T$6" noThreeD="1" val="0"/>
</file>

<file path=xl/ctrlProps/ctrlProp61.xml><?xml version="1.0" encoding="utf-8"?>
<formControlPr xmlns="http://schemas.microsoft.com/office/spreadsheetml/2009/9/main" objectType="CheckBox" fmlaLink="Calcul!$T$7" noThreeD="1" val="0"/>
</file>

<file path=xl/ctrlProps/ctrlProp62.xml><?xml version="1.0" encoding="utf-8"?>
<formControlPr xmlns="http://schemas.microsoft.com/office/spreadsheetml/2009/9/main" objectType="CheckBox" fmlaLink="Calcul!$T$8" noThreeD="1" val="0"/>
</file>

<file path=xl/ctrlProps/ctrlProp63.xml><?xml version="1.0" encoding="utf-8"?>
<formControlPr xmlns="http://schemas.microsoft.com/office/spreadsheetml/2009/9/main" objectType="CheckBox" fmlaLink="Calcul!$T$9" noThreeD="1" val="0"/>
</file>

<file path=xl/ctrlProps/ctrlProp64.xml><?xml version="1.0" encoding="utf-8"?>
<formControlPr xmlns="http://schemas.microsoft.com/office/spreadsheetml/2009/9/main" objectType="CheckBox" fmlaLink="Calcul!$T$10" noThreeD="1" val="0"/>
</file>

<file path=xl/ctrlProps/ctrlProp65.xml><?xml version="1.0" encoding="utf-8"?>
<formControlPr xmlns="http://schemas.microsoft.com/office/spreadsheetml/2009/9/main" objectType="CheckBox" fmlaLink="Calcul!$T$11" noThreeD="1" val="0"/>
</file>

<file path=xl/ctrlProps/ctrlProp66.xml><?xml version="1.0" encoding="utf-8"?>
<formControlPr xmlns="http://schemas.microsoft.com/office/spreadsheetml/2009/9/main" objectType="CheckBox" fmlaLink="Calcul!$T$12" noThreeD="1" val="0"/>
</file>

<file path=xl/ctrlProps/ctrlProp67.xml><?xml version="1.0" encoding="utf-8"?>
<formControlPr xmlns="http://schemas.microsoft.com/office/spreadsheetml/2009/9/main" objectType="CheckBox" fmlaLink="Calcul!$T$13" noThreeD="1" val="0"/>
</file>

<file path=xl/ctrlProps/ctrlProp68.xml><?xml version="1.0" encoding="utf-8"?>
<formControlPr xmlns="http://schemas.microsoft.com/office/spreadsheetml/2009/9/main" objectType="CheckBox" fmlaLink="Calcul!$T$14" noThreeD="1" val="0"/>
</file>

<file path=xl/ctrlProps/ctrlProp69.xml><?xml version="1.0" encoding="utf-8"?>
<formControlPr xmlns="http://schemas.microsoft.com/office/spreadsheetml/2009/9/main" objectType="CheckBox" fmlaLink="Calcul!$T$15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fmlaLink="Calcul!$T$16" noThreeD="1" val="0"/>
</file>

<file path=xl/ctrlProps/ctrlProp71.xml><?xml version="1.0" encoding="utf-8"?>
<formControlPr xmlns="http://schemas.microsoft.com/office/spreadsheetml/2009/9/main" objectType="CheckBox" fmlaLink="Calcul!$H$17" noThreeD="1" val="0"/>
</file>

<file path=xl/ctrlProps/ctrlProp72.xml><?xml version="1.0" encoding="utf-8"?>
<formControlPr xmlns="http://schemas.microsoft.com/office/spreadsheetml/2009/9/main" objectType="CheckBox" fmlaLink="Calcul!$H$19" noThreeD="1" val="0"/>
</file>

<file path=xl/ctrlProps/ctrlProp73.xml><?xml version="1.0" encoding="utf-8"?>
<formControlPr xmlns="http://schemas.microsoft.com/office/spreadsheetml/2009/9/main" objectType="CheckBox" checked="Checked" fmlaLink="Calcul!$H$18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[0]!Archiver.Archiver">
          <xdr:nvSpPr>
            <xdr:cNvPr id="1171" name="Button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6762750" y="1279525"/>
              <a:ext cx="1612900" cy="2749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Archiver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[0]!EnvoyerFeuillePDFParEmail">
          <xdr:nvSpPr>
            <xdr:cNvPr id="1170" name="Button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775450" y="5192395"/>
              <a:ext cx="1549400" cy="2622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Imprimer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698750" y="2633345"/>
              <a:ext cx="2349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4988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4988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4988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4988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4988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4988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4988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4988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4988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4988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4988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4988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4988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4988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8989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42989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0988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4964</xdr:colOff>
          <xdr:row>14</xdr:row>
          <xdr:rowOff>228600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698750" y="288925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4964</xdr:colOff>
          <xdr:row>15</xdr:row>
          <xdr:rowOff>228600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2698750" y="314515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4964</xdr:colOff>
          <xdr:row>16</xdr:row>
          <xdr:rowOff>228600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2698750" y="340106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4964</xdr:colOff>
          <xdr:row>17</xdr:row>
          <xdr:rowOff>228600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2698750" y="365696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4964</xdr:colOff>
          <xdr:row>18</xdr:row>
          <xdr:rowOff>228600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2698750" y="391287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4964</xdr:colOff>
          <xdr:row>19</xdr:row>
          <xdr:rowOff>228600</xdr:rowOff>
        </xdr:to>
        <xdr:sp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2698750" y="416877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4964</xdr:colOff>
          <xdr:row>20</xdr:row>
          <xdr:rowOff>228600</xdr:rowOff>
        </xdr:to>
        <xdr:sp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2698750" y="442468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4964</xdr:colOff>
          <xdr:row>21</xdr:row>
          <xdr:rowOff>228600</xdr:rowOff>
        </xdr:to>
        <xdr:sp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2698750" y="468058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4964</xdr:colOff>
          <xdr:row>22</xdr:row>
          <xdr:rowOff>228600</xdr:rowOff>
        </xdr:to>
        <xdr:sp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2698750" y="493649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4964</xdr:colOff>
          <xdr:row>23</xdr:row>
          <xdr:rowOff>228600</xdr:rowOff>
        </xdr:to>
        <xdr:sp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2698750" y="519239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4964</xdr:colOff>
          <xdr:row>24</xdr:row>
          <xdr:rowOff>228600</xdr:rowOff>
        </xdr:to>
        <xdr:sp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2698750" y="544830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4964</xdr:colOff>
          <xdr:row>25</xdr:row>
          <xdr:rowOff>228600</xdr:rowOff>
        </xdr:to>
        <xdr:sp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2698750" y="570420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4964</xdr:colOff>
          <xdr:row>26</xdr:row>
          <xdr:rowOff>228600</xdr:rowOff>
        </xdr:to>
        <xdr:sp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2698750" y="596011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0988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0988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0988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0988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0988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0988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0988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0988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0988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0988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0988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8989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8989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8989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8989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8989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8989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8989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8989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8989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8989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38989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38989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38989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42989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42989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42989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42989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42989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42989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42989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42989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42989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42989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42989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42989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42989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203200</xdr:colOff>
          <xdr:row>28</xdr:row>
          <xdr:rowOff>0</xdr:rowOff>
        </xdr:to>
        <xdr:sp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1447800" y="6203315"/>
              <a:ext cx="590550" cy="255905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2222500" y="6216015"/>
              <a:ext cx="406400" cy="2349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1835150" y="6203315"/>
              <a:ext cx="336550" cy="2476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9750" y="3932555"/>
          <a:ext cx="248920" cy="177800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4951095"/>
          <a:ext cx="252095" cy="180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3"/>
  <dimension ref="A1:K52"/>
  <sheetViews>
    <sheetView tabSelected="1" zoomScale="130" zoomScaleNormal="130" topLeftCell="A13" workbookViewId="0">
      <selection activeCell="H30" sqref="H30:K30"/>
    </sheetView>
  </sheetViews>
  <sheetFormatPr defaultColWidth="11.4545454545455" defaultRowHeight="18.5"/>
  <cols>
    <col min="1" max="1" width="20.7272727272727" style="26" customWidth="1"/>
    <col min="2" max="4" width="5.54545454545455" style="27" customWidth="1"/>
    <col min="5" max="9" width="5.72727272727273" style="27" customWidth="1"/>
    <col min="10" max="10" width="12.5454545454545" style="27" customWidth="1"/>
    <col min="11" max="11" width="12.5454545454545" style="26" customWidth="1"/>
    <col min="12" max="12" width="5.72727272727273" style="26" customWidth="1"/>
    <col min="13" max="16384" width="11.4545454545455" style="26"/>
  </cols>
  <sheetData>
    <row r="1" ht="20.15" customHeight="1" spans="1:11">
      <c r="A1" s="26" t="s">
        <v>0</v>
      </c>
      <c r="B1" s="26"/>
      <c r="C1" s="26"/>
      <c r="D1" s="28">
        <v>38</v>
      </c>
      <c r="E1" s="28"/>
      <c r="F1" s="28"/>
      <c r="G1" s="28"/>
      <c r="H1" s="28"/>
      <c r="I1" s="28"/>
      <c r="J1" s="28"/>
      <c r="K1" s="28"/>
    </row>
    <row r="2" ht="20.15" customHeight="1" spans="2:11">
      <c r="B2" s="26"/>
      <c r="C2" s="26"/>
      <c r="D2" s="29" t="s">
        <v>1</v>
      </c>
      <c r="E2" s="29"/>
      <c r="F2" s="29"/>
      <c r="G2" s="29"/>
      <c r="H2" s="29"/>
      <c r="I2" s="29"/>
      <c r="J2" s="29"/>
      <c r="K2" s="29"/>
    </row>
    <row r="3" ht="20.15" customHeight="1" spans="2:11">
      <c r="B3" s="26"/>
      <c r="C3" s="26"/>
      <c r="D3" s="29"/>
      <c r="E3" s="29"/>
      <c r="F3" s="29"/>
      <c r="G3" s="29"/>
      <c r="H3" s="29"/>
      <c r="I3" s="29"/>
      <c r="J3" s="29"/>
      <c r="K3" s="29"/>
    </row>
    <row r="4" ht="20.15" customHeight="1" spans="2:11">
      <c r="B4" s="26"/>
      <c r="C4" s="26"/>
      <c r="D4" s="29"/>
      <c r="E4" s="29"/>
      <c r="F4" s="29"/>
      <c r="G4" s="29"/>
      <c r="H4" s="29"/>
      <c r="I4" s="29"/>
      <c r="J4" s="29"/>
      <c r="K4" s="29"/>
    </row>
    <row r="5" s="24" customFormat="1" ht="20.15" customHeight="1" spans="1:11">
      <c r="A5" s="26"/>
      <c r="B5" s="26"/>
      <c r="C5" s="26"/>
      <c r="D5" s="30" t="s">
        <v>2</v>
      </c>
      <c r="E5" s="30"/>
      <c r="F5" s="30"/>
      <c r="G5" s="31" t="s">
        <v>0</v>
      </c>
      <c r="H5" s="31"/>
      <c r="I5" s="31"/>
      <c r="J5" s="31"/>
      <c r="K5" s="31"/>
    </row>
    <row r="6" ht="20.15" customHeight="1" spans="1:11">
      <c r="A6" s="32" t="s">
        <v>3</v>
      </c>
      <c r="B6" s="32"/>
      <c r="C6" s="32"/>
      <c r="D6" s="33" t="s">
        <v>4</v>
      </c>
      <c r="E6" s="33"/>
      <c r="F6" s="33"/>
      <c r="G6" s="34">
        <v>146721751</v>
      </c>
      <c r="H6" s="34"/>
      <c r="I6" s="34"/>
      <c r="J6" s="34"/>
      <c r="K6" s="34"/>
    </row>
    <row r="7" ht="10" customHeight="1" spans="1:11">
      <c r="A7" s="35" t="s">
        <v>5</v>
      </c>
      <c r="B7" s="35"/>
      <c r="C7" s="35"/>
      <c r="D7" s="33" t="s">
        <v>6</v>
      </c>
      <c r="E7" s="33"/>
      <c r="F7" s="33"/>
      <c r="G7" s="31" t="s">
        <v>7</v>
      </c>
      <c r="H7" s="31"/>
      <c r="I7" s="31"/>
      <c r="J7" s="31"/>
      <c r="K7" s="31"/>
    </row>
    <row r="8" ht="10" customHeight="1" spans="1:11">
      <c r="A8" s="36" t="s">
        <v>8</v>
      </c>
      <c r="B8" s="36"/>
      <c r="C8" s="36"/>
      <c r="D8" s="33"/>
      <c r="E8" s="33"/>
      <c r="F8" s="33"/>
      <c r="G8" s="31"/>
      <c r="H8" s="31"/>
      <c r="I8" s="31"/>
      <c r="J8" s="31"/>
      <c r="K8" s="31"/>
    </row>
    <row r="9" ht="20.15" customHeight="1" spans="1:11">
      <c r="A9" s="37" t="s">
        <v>9</v>
      </c>
      <c r="B9" s="37"/>
      <c r="C9" s="37"/>
      <c r="D9" s="33" t="s">
        <v>10</v>
      </c>
      <c r="E9" s="33"/>
      <c r="F9" s="33"/>
      <c r="G9" s="31" t="s">
        <v>11</v>
      </c>
      <c r="H9" s="31"/>
      <c r="I9" s="31"/>
      <c r="J9" s="31"/>
      <c r="K9" s="31"/>
    </row>
    <row r="10" ht="10" customHeight="1" spans="1:11">
      <c r="A10" s="35" t="s">
        <v>12</v>
      </c>
      <c r="B10" s="35"/>
      <c r="C10" s="35"/>
      <c r="D10" s="30" t="s">
        <v>13</v>
      </c>
      <c r="E10" s="30"/>
      <c r="F10" s="30"/>
      <c r="G10" s="38" t="s">
        <v>14</v>
      </c>
      <c r="H10" s="38"/>
      <c r="I10" s="38"/>
      <c r="J10" s="38"/>
      <c r="K10" s="38"/>
    </row>
    <row r="11" ht="10" customHeight="1" spans="1:11">
      <c r="A11" s="36" t="s">
        <v>15</v>
      </c>
      <c r="B11" s="36"/>
      <c r="C11" s="36"/>
      <c r="D11" s="30"/>
      <c r="E11" s="30"/>
      <c r="F11" s="30"/>
      <c r="G11" s="38"/>
      <c r="H11" s="38"/>
      <c r="I11" s="38"/>
      <c r="J11" s="38"/>
      <c r="K11" s="38"/>
    </row>
    <row r="12" ht="5.15" customHeight="1" spans="1:11">
      <c r="A12" s="22"/>
      <c r="B12" s="39"/>
      <c r="C12" s="39"/>
      <c r="D12" s="39"/>
      <c r="E12" s="39"/>
      <c r="F12" s="39"/>
      <c r="G12" s="40"/>
      <c r="H12" s="40"/>
      <c r="I12" s="40"/>
      <c r="J12" s="39"/>
      <c r="K12" s="40"/>
    </row>
    <row r="13" ht="20.15" customHeight="1" spans="2:11">
      <c r="B13" s="21" t="s">
        <v>16</v>
      </c>
      <c r="C13" s="21" t="s">
        <v>17</v>
      </c>
      <c r="D13" s="21" t="s">
        <v>18</v>
      </c>
      <c r="E13" s="21" t="s">
        <v>19</v>
      </c>
      <c r="F13" s="21" t="s">
        <v>20</v>
      </c>
      <c r="G13" s="21" t="s">
        <v>21</v>
      </c>
      <c r="H13" s="21" t="s">
        <v>22</v>
      </c>
      <c r="I13" s="21" t="s">
        <v>23</v>
      </c>
      <c r="J13" s="21" t="s">
        <v>24</v>
      </c>
      <c r="K13" s="21" t="s">
        <v>25</v>
      </c>
    </row>
    <row r="14" ht="20.15" customHeight="1" spans="1:11">
      <c r="A14" s="21" t="s">
        <v>26</v>
      </c>
      <c r="B14" s="41"/>
      <c r="C14" s="41"/>
      <c r="D14" s="42"/>
      <c r="E14" s="21"/>
      <c r="F14" s="21"/>
      <c r="G14" s="21"/>
      <c r="H14" s="21"/>
      <c r="I14" s="21"/>
      <c r="J14" s="63"/>
      <c r="K14" s="64">
        <f>Calcul!W3</f>
        <v>0</v>
      </c>
    </row>
    <row r="15" ht="20.15" customHeight="1" spans="1:11">
      <c r="A15" s="21" t="s">
        <v>27</v>
      </c>
      <c r="B15" s="42">
        <v>11</v>
      </c>
      <c r="C15" s="41"/>
      <c r="D15" s="41">
        <v>3</v>
      </c>
      <c r="E15" s="21"/>
      <c r="F15" s="21"/>
      <c r="G15" s="21"/>
      <c r="H15" s="21"/>
      <c r="I15" s="21"/>
      <c r="J15" s="63"/>
      <c r="K15" s="64">
        <f>Calcul!W4</f>
        <v>242</v>
      </c>
    </row>
    <row r="16" ht="20.15" customHeight="1" spans="1:11">
      <c r="A16" s="21" t="s">
        <v>28</v>
      </c>
      <c r="B16" s="41">
        <v>3</v>
      </c>
      <c r="C16" s="41"/>
      <c r="D16" s="41">
        <v>1</v>
      </c>
      <c r="E16" s="21"/>
      <c r="F16" s="21"/>
      <c r="G16" s="21"/>
      <c r="H16" s="21"/>
      <c r="I16" s="21"/>
      <c r="J16" s="63"/>
      <c r="K16" s="64">
        <v>51</v>
      </c>
    </row>
    <row r="17" ht="20.15" customHeight="1" spans="1:11">
      <c r="A17" s="21" t="s">
        <v>29</v>
      </c>
      <c r="B17" s="41"/>
      <c r="C17" s="41"/>
      <c r="D17" s="41">
        <v>1</v>
      </c>
      <c r="E17" s="21"/>
      <c r="F17" s="21"/>
      <c r="G17" s="21"/>
      <c r="H17" s="21"/>
      <c r="I17" s="21"/>
      <c r="J17" s="63"/>
      <c r="K17" s="64">
        <f>Calcul!W6</f>
        <v>130</v>
      </c>
    </row>
    <row r="18" ht="20.15" customHeight="1" spans="1:11">
      <c r="A18" s="21" t="s">
        <v>30</v>
      </c>
      <c r="B18" s="41"/>
      <c r="C18" s="41">
        <v>4</v>
      </c>
      <c r="D18" s="41"/>
      <c r="E18" s="21"/>
      <c r="F18" s="21"/>
      <c r="G18" s="21"/>
      <c r="H18" s="21"/>
      <c r="I18" s="21"/>
      <c r="J18" s="63"/>
      <c r="K18" s="64">
        <f>Calcul!W7</f>
        <v>96</v>
      </c>
    </row>
    <row r="19" ht="20.15" customHeight="1" spans="1:11">
      <c r="A19" s="21" t="s">
        <v>31</v>
      </c>
      <c r="B19" s="42">
        <v>9</v>
      </c>
      <c r="C19" s="41"/>
      <c r="D19" s="41">
        <v>2</v>
      </c>
      <c r="E19" s="21"/>
      <c r="F19" s="21"/>
      <c r="G19" s="21"/>
      <c r="H19" s="21"/>
      <c r="I19" s="21"/>
      <c r="J19" s="63"/>
      <c r="K19" s="64">
        <v>134</v>
      </c>
    </row>
    <row r="20" ht="20.15" customHeight="1" spans="1:11">
      <c r="A20" s="21" t="s">
        <v>32</v>
      </c>
      <c r="B20" s="41">
        <v>40</v>
      </c>
      <c r="C20" s="41">
        <v>80</v>
      </c>
      <c r="D20" s="41">
        <v>6</v>
      </c>
      <c r="E20" s="21"/>
      <c r="F20" s="21"/>
      <c r="G20" s="21"/>
      <c r="H20" s="21"/>
      <c r="I20" s="21"/>
      <c r="J20" s="63"/>
      <c r="K20" s="64">
        <f>Calcul!W9</f>
        <v>984</v>
      </c>
    </row>
    <row r="21" ht="20.15" customHeight="1" spans="1:11">
      <c r="A21" s="21" t="s">
        <v>33</v>
      </c>
      <c r="B21" s="41">
        <v>3</v>
      </c>
      <c r="C21" s="41"/>
      <c r="D21" s="41"/>
      <c r="E21" s="21"/>
      <c r="F21" s="21"/>
      <c r="G21" s="21"/>
      <c r="H21" s="21"/>
      <c r="I21" s="21"/>
      <c r="J21" s="63"/>
      <c r="K21" s="64">
        <v>51</v>
      </c>
    </row>
    <row r="22" ht="20.15" customHeight="1" spans="1:11">
      <c r="A22" s="21" t="s">
        <v>34</v>
      </c>
      <c r="B22" s="41">
        <v>1</v>
      </c>
      <c r="C22" s="41">
        <v>6</v>
      </c>
      <c r="D22" s="41">
        <v>2</v>
      </c>
      <c r="E22" s="21"/>
      <c r="F22" s="21"/>
      <c r="G22" s="21"/>
      <c r="H22" s="21"/>
      <c r="I22" s="21"/>
      <c r="J22" s="63"/>
      <c r="K22" s="64">
        <f>Calcul!W11</f>
        <v>240.8</v>
      </c>
    </row>
    <row r="23" ht="20.15" customHeight="1" spans="1:11">
      <c r="A23" s="21" t="s">
        <v>35</v>
      </c>
      <c r="B23" s="41">
        <v>2</v>
      </c>
      <c r="C23" s="41"/>
      <c r="D23" s="41">
        <v>1</v>
      </c>
      <c r="E23" s="21"/>
      <c r="F23" s="21"/>
      <c r="G23" s="21"/>
      <c r="H23" s="21"/>
      <c r="I23" s="21"/>
      <c r="J23" s="63"/>
      <c r="K23" s="64">
        <f>Calcul!W12</f>
        <v>217.2</v>
      </c>
    </row>
    <row r="24" ht="20.15" customHeight="1" spans="1:11">
      <c r="A24" s="21" t="s">
        <v>36</v>
      </c>
      <c r="B24" s="41">
        <v>2</v>
      </c>
      <c r="C24" s="41"/>
      <c r="D24" s="41">
        <v>1</v>
      </c>
      <c r="E24" s="21"/>
      <c r="F24" s="21"/>
      <c r="G24" s="21"/>
      <c r="H24" s="21"/>
      <c r="I24" s="21"/>
      <c r="J24" s="63"/>
      <c r="K24" s="64">
        <f>Calcul!W13</f>
        <v>181</v>
      </c>
    </row>
    <row r="25" ht="20.15" customHeight="1" spans="1:11">
      <c r="A25" s="41" t="s">
        <v>37</v>
      </c>
      <c r="B25" s="41"/>
      <c r="C25" s="41"/>
      <c r="D25" s="41"/>
      <c r="E25" s="21"/>
      <c r="F25" s="21"/>
      <c r="G25" s="21"/>
      <c r="H25" s="21"/>
      <c r="I25" s="21"/>
      <c r="J25" s="63"/>
      <c r="K25" s="64">
        <f>Calcul!W14</f>
        <v>0</v>
      </c>
    </row>
    <row r="26" ht="20.15" customHeight="1" spans="1:11">
      <c r="A26" s="21" t="s">
        <v>38</v>
      </c>
      <c r="B26" s="41"/>
      <c r="C26" s="41"/>
      <c r="D26" s="41"/>
      <c r="E26" s="21"/>
      <c r="F26" s="21"/>
      <c r="G26" s="21"/>
      <c r="H26" s="21"/>
      <c r="I26" s="21"/>
      <c r="J26" s="63"/>
      <c r="K26" s="64">
        <f>Calcul!W15</f>
        <v>0</v>
      </c>
    </row>
    <row r="27" ht="20.15" customHeight="1" spans="1:11">
      <c r="A27" s="21" t="s">
        <v>39</v>
      </c>
      <c r="B27" s="41">
        <v>4</v>
      </c>
      <c r="C27" s="41"/>
      <c r="D27" s="41">
        <v>2</v>
      </c>
      <c r="E27" s="21"/>
      <c r="F27" s="21"/>
      <c r="G27" s="21"/>
      <c r="H27" s="21"/>
      <c r="I27" s="21"/>
      <c r="J27" s="63"/>
      <c r="K27" s="64">
        <f>Calcul!W16</f>
        <v>210</v>
      </c>
    </row>
    <row r="28" ht="20.15" customHeight="1" spans="1:11">
      <c r="A28" s="21" t="s">
        <v>40</v>
      </c>
      <c r="B28" s="43" t="s">
        <v>41</v>
      </c>
      <c r="C28" s="43" t="s">
        <v>42</v>
      </c>
      <c r="D28" s="43" t="s">
        <v>43</v>
      </c>
      <c r="E28" s="21"/>
      <c r="F28" s="21"/>
      <c r="G28" s="21"/>
      <c r="H28" s="21"/>
      <c r="I28" s="21"/>
      <c r="J28" s="21"/>
      <c r="K28" s="64">
        <f>Calcul!W17</f>
        <v>150</v>
      </c>
    </row>
    <row r="29" ht="5.15" customHeight="1" spans="2:11">
      <c r="B29" s="30"/>
      <c r="C29" s="30"/>
      <c r="D29" s="30"/>
      <c r="E29" s="26"/>
      <c r="F29" s="26"/>
      <c r="G29" s="26"/>
      <c r="H29" s="26"/>
      <c r="I29" s="26"/>
      <c r="J29" s="26"/>
      <c r="K29" s="65"/>
    </row>
    <row r="30" ht="20.15" customHeight="1" spans="2:11">
      <c r="B30" s="44"/>
      <c r="C30" s="44"/>
      <c r="D30" s="45"/>
      <c r="E30" s="45"/>
      <c r="F30" s="46" t="s">
        <v>44</v>
      </c>
      <c r="G30" s="46"/>
      <c r="H30" s="47">
        <v>2687</v>
      </c>
      <c r="I30" s="47"/>
      <c r="J30" s="47"/>
      <c r="K30" s="47"/>
    </row>
    <row r="31" ht="20.15" customHeight="1" spans="1:11">
      <c r="A31" s="48" t="s">
        <v>45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ht="20.15" customHeight="1" spans="1:1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ht="20.15" customHeight="1" spans="1:1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</row>
    <row r="34" ht="20.15" customHeight="1" spans="1:1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5" ht="20.15" customHeight="1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ht="5.15" customHeight="1" spans="1:1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</row>
    <row r="37" s="25" customFormat="1" ht="10" customHeight="1" spans="1:11">
      <c r="A37" s="53" t="s">
        <v>46</v>
      </c>
      <c r="B37" s="53" t="s">
        <v>16</v>
      </c>
      <c r="C37" s="53" t="s">
        <v>17</v>
      </c>
      <c r="D37" s="53" t="s">
        <v>18</v>
      </c>
      <c r="E37" s="54"/>
      <c r="F37" s="26"/>
      <c r="G37" s="26"/>
      <c r="H37" s="26"/>
      <c r="I37" s="26"/>
      <c r="J37" s="26"/>
      <c r="K37" s="26"/>
    </row>
    <row r="38" s="25" customFormat="1" ht="10" customHeight="1" spans="1:11">
      <c r="A38" s="53" t="s">
        <v>47</v>
      </c>
      <c r="B38" s="55">
        <v>51</v>
      </c>
      <c r="C38" s="55">
        <v>80</v>
      </c>
      <c r="D38" s="55">
        <v>130</v>
      </c>
      <c r="E38" s="56" t="s">
        <v>48</v>
      </c>
      <c r="F38" s="57"/>
      <c r="G38" s="57"/>
      <c r="H38" s="57"/>
      <c r="I38" s="57"/>
      <c r="J38" s="57"/>
      <c r="K38" s="57"/>
    </row>
    <row r="39" s="25" customFormat="1" ht="10" customHeight="1" spans="1:11">
      <c r="A39" s="53" t="s">
        <v>49</v>
      </c>
      <c r="B39" s="55">
        <v>80</v>
      </c>
      <c r="C39" s="55">
        <v>120</v>
      </c>
      <c r="D39" s="55">
        <v>220</v>
      </c>
      <c r="E39" s="56" t="s">
        <v>50</v>
      </c>
      <c r="F39" s="57"/>
      <c r="G39" s="57"/>
      <c r="H39" s="57"/>
      <c r="I39" s="57"/>
      <c r="J39" s="57"/>
      <c r="K39" s="57"/>
    </row>
    <row r="40" s="25" customFormat="1" ht="10" customHeight="1" spans="1:11">
      <c r="A40" s="53" t="s">
        <v>51</v>
      </c>
      <c r="B40" s="55">
        <v>112</v>
      </c>
      <c r="C40" s="55">
        <v>170</v>
      </c>
      <c r="D40" s="55">
        <v>300</v>
      </c>
      <c r="E40" s="56" t="s">
        <v>52</v>
      </c>
      <c r="F40" s="57"/>
      <c r="G40" s="57"/>
      <c r="H40" s="57"/>
      <c r="I40" s="57"/>
      <c r="J40" s="57"/>
      <c r="K40" s="57"/>
    </row>
    <row r="41" ht="10" customHeight="1" spans="1:11">
      <c r="A41" s="53" t="s">
        <v>53</v>
      </c>
      <c r="B41" s="55">
        <v>179</v>
      </c>
      <c r="C41" s="55">
        <v>300</v>
      </c>
      <c r="D41" s="55">
        <v>420</v>
      </c>
      <c r="E41" s="56"/>
      <c r="F41" s="57"/>
      <c r="G41" s="57"/>
      <c r="H41" s="57"/>
      <c r="I41" s="57"/>
      <c r="J41" s="57"/>
      <c r="K41" s="57"/>
    </row>
    <row r="42" ht="10" customHeight="1" spans="1:11">
      <c r="A42" s="53" t="s">
        <v>54</v>
      </c>
      <c r="B42" s="55">
        <v>225</v>
      </c>
      <c r="C42" s="55">
        <v>390</v>
      </c>
      <c r="D42" s="55">
        <v>540</v>
      </c>
      <c r="E42" s="57" t="s">
        <v>55</v>
      </c>
      <c r="F42" s="57"/>
      <c r="G42" s="57"/>
      <c r="H42" s="57"/>
      <c r="I42" s="57"/>
      <c r="J42" s="57"/>
      <c r="K42" s="57"/>
    </row>
    <row r="43" ht="10" customHeight="1" spans="1:11">
      <c r="A43" s="53" t="s">
        <v>56</v>
      </c>
      <c r="B43" s="55">
        <v>300</v>
      </c>
      <c r="C43" s="55">
        <v>460</v>
      </c>
      <c r="D43" s="55">
        <v>680</v>
      </c>
      <c r="E43" s="57" t="s">
        <v>57</v>
      </c>
      <c r="F43" s="57"/>
      <c r="G43" s="57"/>
      <c r="H43" s="57"/>
      <c r="I43" s="57"/>
      <c r="J43" s="57"/>
      <c r="K43" s="57"/>
    </row>
    <row r="44" ht="10" customHeight="1" spans="1:11">
      <c r="A44" s="53" t="s">
        <v>58</v>
      </c>
      <c r="B44" s="55">
        <v>369</v>
      </c>
      <c r="C44" s="55">
        <v>570</v>
      </c>
      <c r="D44" s="55">
        <v>800</v>
      </c>
      <c r="E44" s="57" t="s">
        <v>59</v>
      </c>
      <c r="F44" s="57"/>
      <c r="G44" s="57"/>
      <c r="H44" s="57"/>
      <c r="I44" s="57"/>
      <c r="J44" s="57"/>
      <c r="K44" s="57"/>
    </row>
    <row r="45" ht="10" customHeight="1" spans="1:11">
      <c r="A45" s="53" t="s">
        <v>60</v>
      </c>
      <c r="B45" s="55">
        <v>500</v>
      </c>
      <c r="C45" s="55">
        <v>710</v>
      </c>
      <c r="D45" s="55">
        <v>1200</v>
      </c>
      <c r="E45" s="56"/>
      <c r="F45" s="57"/>
      <c r="G45" s="57"/>
      <c r="H45" s="57"/>
      <c r="I45" s="57"/>
      <c r="J45" s="57"/>
      <c r="K45" s="57"/>
    </row>
    <row r="46" ht="10" customHeight="1" spans="1:11">
      <c r="A46" s="53" t="s">
        <v>61</v>
      </c>
      <c r="B46" s="55">
        <v>630</v>
      </c>
      <c r="C46" s="55">
        <v>820</v>
      </c>
      <c r="D46" s="58"/>
      <c r="E46" s="57" t="s">
        <v>62</v>
      </c>
      <c r="F46" s="57"/>
      <c r="G46" s="57"/>
      <c r="H46" s="57"/>
      <c r="I46" s="57"/>
      <c r="J46" s="57"/>
      <c r="K46" s="57"/>
    </row>
    <row r="47" ht="10" customHeight="1" spans="1:11">
      <c r="A47" s="53" t="s">
        <v>63</v>
      </c>
      <c r="B47" s="55">
        <v>710</v>
      </c>
      <c r="C47" s="55">
        <v>1000</v>
      </c>
      <c r="D47" s="58"/>
      <c r="E47" s="57" t="s">
        <v>64</v>
      </c>
      <c r="F47" s="57"/>
      <c r="G47" s="57"/>
      <c r="H47" s="57"/>
      <c r="I47" s="57"/>
      <c r="J47" s="57"/>
      <c r="K47" s="57"/>
    </row>
    <row r="48" ht="10" customHeight="1" spans="1:11">
      <c r="A48" s="53" t="s">
        <v>65</v>
      </c>
      <c r="B48" s="55">
        <v>790</v>
      </c>
      <c r="C48" s="55">
        <v>1550</v>
      </c>
      <c r="D48" s="58"/>
      <c r="E48" s="57" t="s">
        <v>66</v>
      </c>
      <c r="F48" s="57"/>
      <c r="G48" s="57"/>
      <c r="H48" s="57"/>
      <c r="I48" s="57"/>
      <c r="J48" s="57"/>
      <c r="K48" s="57"/>
    </row>
    <row r="49" ht="10" customHeight="1" spans="1:11">
      <c r="A49" s="53" t="s">
        <v>67</v>
      </c>
      <c r="B49" s="55">
        <v>900</v>
      </c>
      <c r="C49" s="58"/>
      <c r="D49" s="58"/>
      <c r="E49" s="59"/>
      <c r="F49" s="59"/>
      <c r="G49" s="59"/>
      <c r="H49" s="59"/>
      <c r="I49" s="59"/>
      <c r="J49" s="59"/>
      <c r="K49" s="59"/>
    </row>
    <row r="50" ht="10" customHeight="1" spans="1:11">
      <c r="A50" s="53" t="s">
        <v>68</v>
      </c>
      <c r="B50" s="55">
        <v>1100</v>
      </c>
      <c r="C50" s="60" t="s">
        <v>69</v>
      </c>
      <c r="D50" s="58"/>
      <c r="E50" s="61" t="s">
        <v>70</v>
      </c>
      <c r="F50" s="61"/>
      <c r="G50" s="61" t="s">
        <v>41</v>
      </c>
      <c r="H50" s="61"/>
      <c r="I50" s="55">
        <v>80</v>
      </c>
      <c r="J50" s="55"/>
      <c r="K50" s="55"/>
    </row>
    <row r="51" ht="10" customHeight="1" spans="1:11">
      <c r="A51" s="53" t="s">
        <v>71</v>
      </c>
      <c r="B51" s="55">
        <v>1400</v>
      </c>
      <c r="C51" s="60" t="s">
        <v>72</v>
      </c>
      <c r="D51" s="58"/>
      <c r="E51" s="61"/>
      <c r="F51" s="61"/>
      <c r="G51" s="62" t="s">
        <v>42</v>
      </c>
      <c r="H51" s="62"/>
      <c r="I51" s="55">
        <v>150</v>
      </c>
      <c r="J51" s="55"/>
      <c r="K51" s="55"/>
    </row>
    <row r="52" ht="10" customHeight="1" spans="1:11">
      <c r="A52" s="53" t="s">
        <v>73</v>
      </c>
      <c r="B52" s="55">
        <v>1600</v>
      </c>
      <c r="C52" s="60" t="s">
        <v>74</v>
      </c>
      <c r="D52" s="58"/>
      <c r="E52" s="61"/>
      <c r="F52" s="61"/>
      <c r="G52" s="53" t="s">
        <v>43</v>
      </c>
      <c r="H52" s="53"/>
      <c r="I52" s="55">
        <v>200</v>
      </c>
      <c r="J52" s="55"/>
      <c r="K52" s="55"/>
    </row>
  </sheetData>
  <sheetProtection selectLockedCells="1"/>
  <mergeCells count="50">
    <mergeCell ref="D1:K1"/>
    <mergeCell ref="D5:F5"/>
    <mergeCell ref="G5:K5"/>
    <mergeCell ref="A6:C6"/>
    <mergeCell ref="D6:F6"/>
    <mergeCell ref="G6:K6"/>
    <mergeCell ref="A7:C7"/>
    <mergeCell ref="A8:C8"/>
    <mergeCell ref="A9:C9"/>
    <mergeCell ref="D9:F9"/>
    <mergeCell ref="G9:K9"/>
    <mergeCell ref="A10:C10"/>
    <mergeCell ref="A11:C11"/>
    <mergeCell ref="E28:I28"/>
    <mergeCell ref="F30:G30"/>
    <mergeCell ref="H30:K30"/>
    <mergeCell ref="B31:K31"/>
    <mergeCell ref="A32:K32"/>
    <mergeCell ref="A34:K34"/>
    <mergeCell ref="A35:K35"/>
    <mergeCell ref="A36:K36"/>
    <mergeCell ref="E37:K37"/>
    <mergeCell ref="E38:K38"/>
    <mergeCell ref="E39:K39"/>
    <mergeCell ref="E40:K40"/>
    <mergeCell ref="E41:K41"/>
    <mergeCell ref="E42:K42"/>
    <mergeCell ref="E43:K43"/>
    <mergeCell ref="E44:K44"/>
    <mergeCell ref="E45:K45"/>
    <mergeCell ref="E46:K46"/>
    <mergeCell ref="E47:K47"/>
    <mergeCell ref="E48:K48"/>
    <mergeCell ref="E49:K49"/>
    <mergeCell ref="C50:D50"/>
    <mergeCell ref="G50:H50"/>
    <mergeCell ref="I50:K50"/>
    <mergeCell ref="C51:D51"/>
    <mergeCell ref="G51:H51"/>
    <mergeCell ref="I51:K51"/>
    <mergeCell ref="C52:D52"/>
    <mergeCell ref="G52:H52"/>
    <mergeCell ref="I52:K52"/>
    <mergeCell ref="A1:C5"/>
    <mergeCell ref="D7:F8"/>
    <mergeCell ref="D10:F11"/>
    <mergeCell ref="G10:K11"/>
    <mergeCell ref="E50:F52"/>
    <mergeCell ref="D2:K4"/>
    <mergeCell ref="G7:K8"/>
  </mergeCells>
  <conditionalFormatting sqref="K28">
    <cfRule type="cellIs" dxfId="0" priority="1" operator="equal">
      <formula>0</formula>
    </cfRule>
  </conditionalFormatting>
  <conditionalFormatting sqref="H30:I30;K30">
    <cfRule type="containsText" dxfId="1" priority="2" operator="between" text="ERR">
      <formula>NOT(ISERROR(SEARCH("ERR",H30)))</formula>
    </cfRule>
  </conditionalFormatting>
  <printOptions horizontalCentered="1" verticalCentered="1"/>
  <pageMargins left="0.393700787401575" right="0.393700787401575" top="0.196850393700787" bottom="0.196850393700787" header="0.31496062992126" footer="0.31496062992126"/>
  <pageSetup paperSize="9" orientation="portrait" verticalDpi="597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name="Button 147" r:id="rId3">
              <controlPr print="0" defaultSize="0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name="Button 146" r:id="rId4">
              <controlPr print="0" defaultSize="0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name="Check Box 1" r:id="rId5">
              <controlPr locked="0" defaultSize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locked="0" defaultSize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locked="0" defaultSize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locked="0" defaultSize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locked="0" defaultSize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locked="0" defaultSize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locked="0" defaultSize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locked="0" defaultSize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13">
              <controlPr locked="0" defaultSize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14">
              <controlPr locked="0" defaultSize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15">
              <controlPr locked="0" defaultSize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16">
              <controlPr locked="0" defaultSize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17">
              <controlPr locked="0" defaultSize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18">
              <controlPr locked="0" defaultSize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19">
              <controlPr locked="0" defaultSize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locked="0" defaultSize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locked="0" defaultSize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22">
              <controlPr locked="0" defaultSize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23">
              <controlPr locked="0" defaultSize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4445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24">
              <controlPr locked="0" defaultSize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4445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25">
              <controlPr locked="0" defaultSize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4445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26">
              <controlPr locked="0" defaultSize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4445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27">
              <controlPr locked="0" defaultSize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4445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77" r:id="rId28">
              <controlPr locked="0" defaultSize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4445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78" r:id="rId29">
              <controlPr locked="0" defaultSize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4445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79" r:id="rId30">
              <controlPr locked="0" defaultSize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4445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80" r:id="rId31">
              <controlPr locked="0" defaultSize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4445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81" r:id="rId32">
              <controlPr locked="0" defaultSize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4445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82" r:id="rId33">
              <controlPr locked="0" defaultSize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4445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83" r:id="rId34">
              <controlPr locked="0" defaultSize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4445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84" r:id="rId35">
              <controlPr locked="0" defaultSize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4445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85" r:id="rId36">
              <controlPr locked="0" defaultSize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86" r:id="rId37">
              <controlPr locked="0" defaultSize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87" r:id="rId38">
              <controlPr locked="0" defaultSize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88" r:id="rId39">
              <controlPr locked="0" defaultSize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99" r:id="rId40">
              <controlPr locked="0" defaultSize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0" r:id="rId41">
              <controlPr locked="0" defaultSize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1" r:id="rId42">
              <controlPr locked="0" defaultSize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" r:id="rId43">
              <controlPr locked="0" defaultSize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4" r:id="rId44">
              <controlPr locked="0" defaultSize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5" r:id="rId45">
              <controlPr locked="0" defaultSize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6" r:id="rId46">
              <controlPr locked="0" defaultSize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7" r:id="rId47">
              <controlPr locked="0" defaultSize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8" r:id="rId48">
              <controlPr locked="0" defaultSize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9" r:id="rId49">
              <controlPr locked="0" defaultSize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10" r:id="rId50">
              <controlPr locked="0" defaultSize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51">
              <controlPr locked="0" defaultSize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52">
              <controlPr locked="0" defaultSize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53">
              <controlPr locked="0" defaultSize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54">
              <controlPr locked="0" defaultSize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55">
              <controlPr locked="0" defaultSize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56">
              <controlPr locked="0" defaultSize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57">
              <controlPr locked="0" defaultSize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58">
              <controlPr locked="0" defaultSize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59">
              <controlPr locked="0" defaultSize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60">
              <controlPr locked="0" defaultSize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61">
              <controlPr locked="0" defaultSize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62">
              <controlPr locked="0" defaultSize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63">
              <controlPr locked="0" defaultSize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64">
              <controlPr locked="0" defaultSize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65">
              <controlPr locked="0" defaultSize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66">
              <controlPr locked="0" defaultSize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67">
              <controlPr locked="0" defaultSize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68">
              <controlPr locked="0" defaultSize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69">
              <controlPr locked="0" defaultSize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70">
              <controlPr locked="0" defaultSize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71">
              <controlPr locked="0" defaultSize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72">
              <controlPr locked="0" defaultSize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41" r:id="rId73">
              <controlPr locked="0" defaultSize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203200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42" r:id="rId74">
              <controlPr locked="0" defaultSize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43" r:id="rId75">
              <controlPr locked="0" defaultSize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4"/>
  <dimension ref="A1"/>
  <sheetViews>
    <sheetView workbookViewId="0">
      <selection activeCell="B17" sqref="B17"/>
    </sheetView>
  </sheetViews>
  <sheetFormatPr defaultColWidth="11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2"/>
  <dimension ref="A1:AI48"/>
  <sheetViews>
    <sheetView workbookViewId="0">
      <selection activeCell="F15" sqref="F15"/>
    </sheetView>
  </sheetViews>
  <sheetFormatPr defaultColWidth="11" defaultRowHeight="14.5"/>
  <cols>
    <col min="1" max="1" width="20.7272727272727" style="16" customWidth="1"/>
    <col min="2" max="7" width="20.7272727272727" style="17" customWidth="1"/>
  </cols>
  <sheetData>
    <row r="1" ht="15" customHeight="1" spans="1:35">
      <c r="A1" s="18" t="s">
        <v>75</v>
      </c>
      <c r="B1" s="19" t="s">
        <v>76</v>
      </c>
      <c r="C1" s="20" t="s">
        <v>6</v>
      </c>
      <c r="D1" s="20" t="s">
        <v>10</v>
      </c>
      <c r="E1" s="20" t="s">
        <v>77</v>
      </c>
      <c r="F1" s="20" t="s">
        <v>78</v>
      </c>
      <c r="G1" s="20"/>
      <c r="H1" s="21" t="s">
        <v>26</v>
      </c>
      <c r="I1" s="21"/>
      <c r="J1" s="21"/>
      <c r="K1" s="21" t="s">
        <v>27</v>
      </c>
      <c r="L1" s="21"/>
      <c r="M1" s="21"/>
      <c r="N1" s="21" t="s">
        <v>28</v>
      </c>
      <c r="O1" s="21"/>
      <c r="P1" s="21"/>
      <c r="Q1" s="21" t="s">
        <v>29</v>
      </c>
      <c r="R1" s="21"/>
      <c r="S1" s="21"/>
      <c r="T1" s="21" t="s">
        <v>30</v>
      </c>
      <c r="U1" s="21"/>
      <c r="V1" s="21"/>
      <c r="W1" s="21" t="s">
        <v>31</v>
      </c>
      <c r="X1" s="21"/>
      <c r="Y1" s="21"/>
      <c r="Z1" s="21" t="s">
        <v>32</v>
      </c>
      <c r="AA1" s="21"/>
      <c r="AB1" s="21"/>
      <c r="AC1" s="21" t="s">
        <v>33</v>
      </c>
      <c r="AD1" s="21" t="s">
        <v>34</v>
      </c>
      <c r="AE1" s="21" t="s">
        <v>35</v>
      </c>
      <c r="AF1" s="21" t="s">
        <v>36</v>
      </c>
      <c r="AG1" s="21" t="s">
        <v>37</v>
      </c>
      <c r="AH1" s="21" t="s">
        <v>38</v>
      </c>
      <c r="AI1" s="21" t="s">
        <v>39</v>
      </c>
    </row>
    <row r="2" spans="1:7">
      <c r="A2" s="22">
        <v>1</v>
      </c>
      <c r="G2" s="16"/>
    </row>
    <row r="3" spans="1:1">
      <c r="A3" s="16">
        <v>2</v>
      </c>
    </row>
    <row r="4" spans="1:7">
      <c r="A4" s="16">
        <v>1</v>
      </c>
      <c r="F4" s="23" t="s">
        <v>79</v>
      </c>
      <c r="G4" s="23"/>
    </row>
    <row r="5" spans="1:7">
      <c r="A5" s="16">
        <v>2</v>
      </c>
      <c r="F5" s="23" t="s">
        <v>79</v>
      </c>
      <c r="G5" s="23"/>
    </row>
    <row r="6" spans="1:7">
      <c r="A6" s="16">
        <v>3</v>
      </c>
      <c r="F6" s="23" t="s">
        <v>79</v>
      </c>
      <c r="G6" s="23"/>
    </row>
    <row r="7" spans="1:7">
      <c r="A7" s="16">
        <v>4</v>
      </c>
      <c r="F7" s="23" t="s">
        <v>79</v>
      </c>
      <c r="G7" s="23"/>
    </row>
    <row r="8" spans="1:7">
      <c r="A8" s="16">
        <v>5</v>
      </c>
      <c r="B8" s="17" t="s">
        <v>80</v>
      </c>
      <c r="C8" s="17" t="s">
        <v>81</v>
      </c>
      <c r="D8" s="17" t="s">
        <v>82</v>
      </c>
      <c r="E8" s="17" t="s">
        <v>83</v>
      </c>
      <c r="F8" s="23"/>
      <c r="G8" s="23"/>
    </row>
    <row r="9" spans="1:7">
      <c r="A9" s="16">
        <v>5</v>
      </c>
      <c r="F9" s="23"/>
      <c r="G9" s="23"/>
    </row>
    <row r="10" spans="1:7">
      <c r="A10" s="16">
        <v>5</v>
      </c>
      <c r="F10" s="23"/>
      <c r="G10" s="23"/>
    </row>
    <row r="11" spans="1:7">
      <c r="A11" s="16">
        <v>5</v>
      </c>
      <c r="F11" s="23"/>
      <c r="G11" s="23"/>
    </row>
    <row r="12" spans="1:7">
      <c r="A12" s="16">
        <v>6</v>
      </c>
      <c r="F12" s="23"/>
      <c r="G12" s="23"/>
    </row>
    <row r="13" spans="1:7">
      <c r="A13" s="16">
        <v>7</v>
      </c>
      <c r="F13" s="23"/>
      <c r="G13" s="23"/>
    </row>
    <row r="14" spans="1:7">
      <c r="A14" s="16">
        <v>8</v>
      </c>
      <c r="B14" s="17" t="s">
        <v>84</v>
      </c>
      <c r="C14" s="17" t="s">
        <v>85</v>
      </c>
      <c r="D14" s="17" t="s">
        <v>86</v>
      </c>
      <c r="E14" s="17" t="s">
        <v>87</v>
      </c>
      <c r="F14" s="23"/>
      <c r="G14" s="23"/>
    </row>
    <row r="15" spans="1:7">
      <c r="A15" s="16">
        <v>9</v>
      </c>
      <c r="B15" s="17" t="s">
        <v>88</v>
      </c>
      <c r="C15" s="17" t="s">
        <v>89</v>
      </c>
      <c r="D15" s="17" t="s">
        <v>90</v>
      </c>
      <c r="E15" s="17" t="s">
        <v>87</v>
      </c>
      <c r="F15" s="23"/>
      <c r="G15" s="23"/>
    </row>
    <row r="16" spans="1:7">
      <c r="A16" s="16">
        <v>1</v>
      </c>
      <c r="B16" s="17" t="s">
        <v>91</v>
      </c>
      <c r="C16" s="17" t="s">
        <v>81</v>
      </c>
      <c r="D16" s="17" t="s">
        <v>92</v>
      </c>
      <c r="E16" s="17" t="s">
        <v>93</v>
      </c>
      <c r="F16" s="23"/>
      <c r="G16" s="23"/>
    </row>
    <row r="17" spans="1:7">
      <c r="A17" s="16">
        <v>2</v>
      </c>
      <c r="F17" s="23"/>
      <c r="G17" s="23"/>
    </row>
    <row r="18" spans="1:7">
      <c r="A18" s="16">
        <v>3</v>
      </c>
      <c r="F18" s="23"/>
      <c r="G18" s="23"/>
    </row>
    <row r="19" spans="1:7">
      <c r="A19" s="16">
        <v>4</v>
      </c>
      <c r="F19" s="23"/>
      <c r="G19" s="23"/>
    </row>
    <row r="20" spans="1:7">
      <c r="A20" s="16">
        <v>5</v>
      </c>
      <c r="F20" s="23"/>
      <c r="G20" s="23"/>
    </row>
    <row r="21" spans="1:7">
      <c r="A21" s="16">
        <v>6</v>
      </c>
      <c r="F21" s="23"/>
      <c r="G21" s="23"/>
    </row>
    <row r="22" spans="1:7">
      <c r="A22" s="16">
        <v>7</v>
      </c>
      <c r="F22" s="23"/>
      <c r="G22" s="23"/>
    </row>
    <row r="23" spans="1:7">
      <c r="A23" s="16">
        <v>8</v>
      </c>
      <c r="F23" s="23"/>
      <c r="G23" s="23"/>
    </row>
    <row r="24" spans="1:7">
      <c r="A24" s="16">
        <v>9</v>
      </c>
      <c r="F24" s="23"/>
      <c r="G24" s="23"/>
    </row>
    <row r="25" spans="1:7">
      <c r="A25" s="16">
        <v>10</v>
      </c>
      <c r="F25" s="23"/>
      <c r="G25" s="23"/>
    </row>
    <row r="26" spans="1:7">
      <c r="A26" s="16">
        <v>11</v>
      </c>
      <c r="F26" s="23"/>
      <c r="G26" s="23"/>
    </row>
    <row r="27" spans="1:7">
      <c r="A27" s="16">
        <v>12</v>
      </c>
      <c r="F27" s="23"/>
      <c r="G27" s="23"/>
    </row>
    <row r="28" spans="1:7">
      <c r="A28" s="16">
        <v>13</v>
      </c>
      <c r="F28" s="23"/>
      <c r="G28" s="23"/>
    </row>
    <row r="29" spans="1:7">
      <c r="A29" s="16">
        <v>14</v>
      </c>
      <c r="F29" s="23"/>
      <c r="G29" s="23"/>
    </row>
    <row r="30" spans="1:7">
      <c r="A30" s="16">
        <v>15</v>
      </c>
      <c r="F30" s="23"/>
      <c r="G30" s="23"/>
    </row>
    <row r="31" spans="1:7">
      <c r="A31" s="16">
        <v>16</v>
      </c>
      <c r="B31" s="17" t="s">
        <v>94</v>
      </c>
      <c r="C31" s="17" t="s">
        <v>95</v>
      </c>
      <c r="D31" s="17" t="s">
        <v>96</v>
      </c>
      <c r="E31" s="17" t="s">
        <v>97</v>
      </c>
      <c r="F31" s="23"/>
      <c r="G31" s="23"/>
    </row>
    <row r="32" spans="1:7">
      <c r="A32" s="16">
        <v>17</v>
      </c>
      <c r="F32" s="23"/>
      <c r="G32" s="23"/>
    </row>
    <row r="33" spans="1:5">
      <c r="A33" s="16">
        <v>18</v>
      </c>
      <c r="B33" s="17" t="s">
        <v>98</v>
      </c>
      <c r="C33" s="17" t="s">
        <v>89</v>
      </c>
      <c r="D33" s="17" t="s">
        <v>99</v>
      </c>
      <c r="E33" s="17" t="s">
        <v>100</v>
      </c>
    </row>
    <row r="34" spans="1:5">
      <c r="A34" s="16">
        <v>19</v>
      </c>
      <c r="B34" s="17" t="s">
        <v>98</v>
      </c>
      <c r="C34" s="17" t="s">
        <v>101</v>
      </c>
      <c r="D34" s="17" t="s">
        <v>101</v>
      </c>
      <c r="E34" s="17" t="s">
        <v>102</v>
      </c>
    </row>
    <row r="35" spans="1:5">
      <c r="A35" s="16">
        <v>20</v>
      </c>
      <c r="B35" s="17" t="s">
        <v>98</v>
      </c>
      <c r="C35" s="17" t="s">
        <v>103</v>
      </c>
      <c r="D35" s="17" t="s">
        <v>104</v>
      </c>
      <c r="E35" s="17" t="s">
        <v>105</v>
      </c>
    </row>
    <row r="36" spans="1:5">
      <c r="A36" s="16">
        <v>21</v>
      </c>
      <c r="B36" s="17" t="s">
        <v>98</v>
      </c>
      <c r="C36" s="17" t="s">
        <v>106</v>
      </c>
      <c r="D36" s="17" t="s">
        <v>107</v>
      </c>
      <c r="E36" s="17" t="s">
        <v>108</v>
      </c>
    </row>
    <row r="37" spans="1:5">
      <c r="A37" s="16">
        <v>22</v>
      </c>
      <c r="B37" s="17" t="s">
        <v>98</v>
      </c>
      <c r="C37" s="17" t="s">
        <v>109</v>
      </c>
      <c r="D37" s="17" t="s">
        <v>110</v>
      </c>
      <c r="E37" s="17" t="s">
        <v>111</v>
      </c>
    </row>
    <row r="38" spans="1:5">
      <c r="A38" s="16">
        <v>23</v>
      </c>
      <c r="B38" s="17" t="s">
        <v>112</v>
      </c>
      <c r="C38" s="17" t="s">
        <v>113</v>
      </c>
      <c r="D38" s="17">
        <v>500</v>
      </c>
      <c r="E38" s="17" t="s">
        <v>114</v>
      </c>
    </row>
    <row r="39" spans="1:5">
      <c r="A39" s="16">
        <v>24</v>
      </c>
      <c r="B39" s="17" t="s">
        <v>115</v>
      </c>
      <c r="C39" s="17" t="s">
        <v>101</v>
      </c>
      <c r="D39" s="17" t="s">
        <v>116</v>
      </c>
      <c r="E39" s="17" t="s">
        <v>117</v>
      </c>
    </row>
    <row r="40" spans="1:5">
      <c r="A40" s="16">
        <v>25</v>
      </c>
      <c r="B40" s="17" t="s">
        <v>115</v>
      </c>
      <c r="C40" s="17" t="s">
        <v>118</v>
      </c>
      <c r="D40" s="17" t="s">
        <v>119</v>
      </c>
      <c r="E40" s="17" t="s">
        <v>120</v>
      </c>
    </row>
    <row r="41" spans="1:5">
      <c r="A41" s="16">
        <v>26</v>
      </c>
      <c r="B41" s="17" t="s">
        <v>121</v>
      </c>
      <c r="C41" s="17" t="s">
        <v>101</v>
      </c>
      <c r="D41" s="17" t="s">
        <v>101</v>
      </c>
      <c r="E41" s="17" t="s">
        <v>122</v>
      </c>
    </row>
    <row r="42" spans="1:5">
      <c r="A42" s="16">
        <v>27</v>
      </c>
      <c r="B42" s="17" t="s">
        <v>123</v>
      </c>
      <c r="C42" s="17" t="s">
        <v>123</v>
      </c>
      <c r="D42" s="17" t="s">
        <v>124</v>
      </c>
      <c r="E42" s="17" t="s">
        <v>125</v>
      </c>
    </row>
    <row r="43" spans="1:5">
      <c r="A43" s="16">
        <v>28</v>
      </c>
      <c r="B43" s="17" t="s">
        <v>126</v>
      </c>
      <c r="C43" s="17" t="s">
        <v>127</v>
      </c>
      <c r="D43" s="17" t="s">
        <v>128</v>
      </c>
      <c r="E43" s="17" t="s">
        <v>129</v>
      </c>
    </row>
    <row r="44" spans="1:5">
      <c r="A44" s="16">
        <v>29</v>
      </c>
      <c r="B44" s="17" t="s">
        <v>130</v>
      </c>
      <c r="C44" s="17" t="s">
        <v>89</v>
      </c>
      <c r="D44" s="17" t="s">
        <v>131</v>
      </c>
      <c r="E44" s="17" t="s">
        <v>132</v>
      </c>
    </row>
    <row r="45" spans="1:3">
      <c r="A45" s="16">
        <v>30</v>
      </c>
      <c r="B45" s="17" t="s">
        <v>130</v>
      </c>
      <c r="C45" s="17" t="s">
        <v>133</v>
      </c>
    </row>
    <row r="46" spans="1:2">
      <c r="A46" s="16">
        <v>31</v>
      </c>
      <c r="B46" s="17" t="s">
        <v>130</v>
      </c>
    </row>
    <row r="47" spans="1:2">
      <c r="A47" s="16">
        <v>32</v>
      </c>
      <c r="B47" s="17" t="s">
        <v>130</v>
      </c>
    </row>
    <row r="48" spans="1:2">
      <c r="A48" s="16">
        <v>33</v>
      </c>
      <c r="B48" s="17" t="s">
        <v>130</v>
      </c>
    </row>
  </sheetData>
  <pageMargins left="0.7" right="0.7" top="0.75" bottom="0.75" header="0.3" footer="0.3"/>
  <pageSetup paperSize="9" orientation="portrait" verticalDpi="597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5"/>
  <dimension ref="A1:AK35"/>
  <sheetViews>
    <sheetView workbookViewId="0">
      <selection activeCell="F16" sqref="F16"/>
    </sheetView>
  </sheetViews>
  <sheetFormatPr defaultColWidth="11" defaultRowHeight="14.5"/>
  <cols>
    <col min="1" max="1" width="13.1818181818182" customWidth="1"/>
    <col min="6" max="6" width="18.7272727272727" customWidth="1"/>
    <col min="7" max="7" width="15.1818181818182" customWidth="1"/>
    <col min="9" max="9" width="13.5454545454545" customWidth="1"/>
    <col min="10" max="10" width="12.4545454545455" customWidth="1"/>
    <col min="12" max="12" width="37.1818181818182" customWidth="1"/>
    <col min="13" max="13" width="64.1818181818182" customWidth="1"/>
    <col min="14" max="14" width="28.4545454545455" customWidth="1"/>
    <col min="16" max="22" width="29" customWidth="1"/>
    <col min="23" max="23" width="15.7272727272727" customWidth="1"/>
    <col min="24" max="24" width="23.8181818181818" customWidth="1"/>
    <col min="25" max="25" width="16.7272727272727" customWidth="1"/>
    <col min="26" max="26" width="17.7272727272727" customWidth="1"/>
    <col min="27" max="27" width="16.8181818181818" customWidth="1"/>
    <col min="28" max="28" width="13.2727272727273" customWidth="1"/>
    <col min="29" max="29" width="17.4545454545455" customWidth="1"/>
    <col min="30" max="30" width="14.7272727272727" customWidth="1"/>
    <col min="31" max="31" width="17" customWidth="1"/>
    <col min="32" max="32" width="26.5454545454545" customWidth="1"/>
    <col min="33" max="33" width="35" customWidth="1"/>
    <col min="34" max="34" width="21" customWidth="1"/>
    <col min="35" max="35" width="29.1818181818182" customWidth="1"/>
    <col min="36" max="36" width="30.1818181818182" customWidth="1"/>
    <col min="37" max="37" width="28.2727272727273" customWidth="1"/>
  </cols>
  <sheetData>
    <row r="1" s="15" customFormat="1" spans="1:37">
      <c r="A1" s="15" t="s">
        <v>134</v>
      </c>
      <c r="B1" s="15" t="s">
        <v>135</v>
      </c>
      <c r="C1" s="15" t="s">
        <v>136</v>
      </c>
      <c r="D1" s="15" t="s">
        <v>137</v>
      </c>
      <c r="E1" s="15" t="s">
        <v>138</v>
      </c>
      <c r="F1" s="15" t="s">
        <v>139</v>
      </c>
      <c r="G1" s="15" t="s">
        <v>140</v>
      </c>
      <c r="H1" s="15" t="s">
        <v>141</v>
      </c>
      <c r="I1" s="15" t="s">
        <v>142</v>
      </c>
      <c r="J1" s="15" t="s">
        <v>143</v>
      </c>
      <c r="K1" s="15" t="s">
        <v>144</v>
      </c>
      <c r="L1" s="15" t="s">
        <v>145</v>
      </c>
      <c r="M1" s="15" t="s">
        <v>146</v>
      </c>
      <c r="N1" s="15" t="s">
        <v>147</v>
      </c>
      <c r="O1" s="15" t="s">
        <v>148</v>
      </c>
      <c r="P1" s="15" t="s">
        <v>149</v>
      </c>
      <c r="Q1" s="15" t="s">
        <v>150</v>
      </c>
      <c r="R1" s="15" t="s">
        <v>151</v>
      </c>
      <c r="S1" s="15" t="s">
        <v>152</v>
      </c>
      <c r="T1" s="15" t="s">
        <v>153</v>
      </c>
      <c r="U1" s="15" t="s">
        <v>154</v>
      </c>
      <c r="V1" s="15" t="s">
        <v>155</v>
      </c>
      <c r="W1" s="15" t="s">
        <v>156</v>
      </c>
      <c r="X1" s="15" t="s">
        <v>157</v>
      </c>
      <c r="Y1" s="15" t="s">
        <v>158</v>
      </c>
      <c r="Z1" s="15" t="s">
        <v>159</v>
      </c>
      <c r="AA1" s="15" t="s">
        <v>160</v>
      </c>
      <c r="AB1" s="15" t="s">
        <v>161</v>
      </c>
      <c r="AC1" s="15" t="s">
        <v>162</v>
      </c>
      <c r="AD1" s="15" t="s">
        <v>163</v>
      </c>
      <c r="AE1" s="15" t="s">
        <v>164</v>
      </c>
      <c r="AF1" s="15" t="s">
        <v>165</v>
      </c>
      <c r="AG1" s="15" t="s">
        <v>166</v>
      </c>
      <c r="AH1" s="15" t="s">
        <v>167</v>
      </c>
      <c r="AI1" s="15" t="s">
        <v>168</v>
      </c>
      <c r="AJ1" s="15" t="s">
        <v>169</v>
      </c>
      <c r="AK1" s="15" t="s">
        <v>170</v>
      </c>
    </row>
    <row r="2" s="15" customFormat="1" spans="1:35">
      <c r="A2" s="15" t="s">
        <v>171</v>
      </c>
      <c r="B2" s="15" t="s">
        <v>172</v>
      </c>
      <c r="F2" s="15" t="s">
        <v>173</v>
      </c>
      <c r="G2" s="15" t="s">
        <v>174</v>
      </c>
      <c r="I2" s="15" t="s">
        <v>175</v>
      </c>
      <c r="L2" s="15" t="s">
        <v>176</v>
      </c>
      <c r="M2" s="15" t="s">
        <v>177</v>
      </c>
      <c r="N2" s="15" t="s">
        <v>178</v>
      </c>
      <c r="P2" s="15" t="s">
        <v>179</v>
      </c>
      <c r="Q2" s="15" t="s">
        <v>180</v>
      </c>
      <c r="R2" s="15" t="s">
        <v>180</v>
      </c>
      <c r="S2" s="15" t="s">
        <v>181</v>
      </c>
      <c r="T2" s="15" t="s">
        <v>180</v>
      </c>
      <c r="U2" s="15" t="s">
        <v>182</v>
      </c>
      <c r="V2" s="15" t="s">
        <v>183</v>
      </c>
      <c r="AH2" s="15" t="s">
        <v>184</v>
      </c>
      <c r="AI2" s="15" t="s">
        <v>185</v>
      </c>
    </row>
    <row r="3" s="15" customFormat="1"/>
    <row r="4" s="15" customFormat="1"/>
    <row r="5" s="15" customFormat="1"/>
    <row r="6" s="15" customFormat="1"/>
    <row r="7" s="15" customFormat="1"/>
    <row r="8" s="15" customFormat="1"/>
    <row r="9" s="15" customFormat="1"/>
    <row r="10" s="15" customFormat="1"/>
    <row r="11" s="15" customFormat="1"/>
    <row r="12" s="15" customFormat="1"/>
    <row r="13" s="15" customFormat="1"/>
    <row r="14" s="15" customFormat="1"/>
    <row r="15" s="15" customFormat="1"/>
    <row r="16" s="15" customFormat="1"/>
    <row r="17" s="15" customFormat="1"/>
    <row r="18" s="15" customFormat="1"/>
    <row r="19" s="15" customFormat="1"/>
    <row r="20" s="15" customFormat="1"/>
    <row r="21" s="15" customFormat="1"/>
    <row r="22" s="15" customFormat="1"/>
    <row r="23" s="15" customFormat="1"/>
    <row r="24" s="15" customFormat="1"/>
    <row r="25" s="15" customFormat="1"/>
    <row r="26" s="15" customFormat="1"/>
    <row r="27" s="15" customFormat="1"/>
    <row r="28" s="15" customFormat="1"/>
    <row r="29" s="15" customFormat="1"/>
    <row r="30" s="15" customFormat="1"/>
    <row r="31" s="15" customFormat="1"/>
    <row r="32" s="15" customFormat="1"/>
    <row r="33" s="15" customFormat="1"/>
    <row r="34" s="15" customFormat="1"/>
    <row r="35" s="15" customFormat="1"/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1"/>
  <dimension ref="A1:Y111"/>
  <sheetViews>
    <sheetView workbookViewId="0">
      <selection activeCell="C29" sqref="C29"/>
    </sheetView>
  </sheetViews>
  <sheetFormatPr defaultColWidth="11.4545454545455" defaultRowHeight="15.5"/>
  <cols>
    <col min="1" max="5" width="15.7272727272727" style="1" customWidth="1"/>
    <col min="6" max="6" width="5.72727272727273" style="1" customWidth="1"/>
    <col min="7" max="7" width="16.5454545454545" style="1" customWidth="1"/>
    <col min="8" max="17" width="10.7272727272727" style="1" customWidth="1"/>
    <col min="18" max="18" width="11.4545454545455" style="1"/>
    <col min="19" max="20" width="10.7272727272727" style="1" customWidth="1"/>
    <col min="21" max="23" width="11.4545454545455" style="1"/>
    <col min="25" max="16384" width="11.4545454545455" style="1"/>
  </cols>
  <sheetData>
    <row r="1" spans="1:5">
      <c r="A1" s="2"/>
      <c r="B1" s="2"/>
      <c r="C1" s="2"/>
      <c r="D1" s="2"/>
      <c r="E1" s="2"/>
    </row>
    <row r="2" spans="1:23">
      <c r="A2" s="3" t="s">
        <v>46</v>
      </c>
      <c r="B2" s="3"/>
      <c r="C2" s="3" t="s">
        <v>16</v>
      </c>
      <c r="D2" s="3" t="s">
        <v>17</v>
      </c>
      <c r="E2" s="3" t="s">
        <v>18</v>
      </c>
      <c r="G2" s="2"/>
      <c r="H2" s="3" t="s">
        <v>16</v>
      </c>
      <c r="I2" s="3"/>
      <c r="J2" s="3" t="s">
        <v>17</v>
      </c>
      <c r="K2" s="3"/>
      <c r="L2" s="3" t="s">
        <v>18</v>
      </c>
      <c r="M2" s="3"/>
      <c r="N2" s="3" t="s">
        <v>186</v>
      </c>
      <c r="O2" s="3"/>
      <c r="P2" s="3" t="s">
        <v>187</v>
      </c>
      <c r="Q2" s="3"/>
      <c r="R2" s="3" t="s">
        <v>188</v>
      </c>
      <c r="S2" s="3" t="s">
        <v>189</v>
      </c>
      <c r="T2" s="3" t="s">
        <v>190</v>
      </c>
      <c r="U2" s="3" t="s">
        <v>188</v>
      </c>
      <c r="V2" s="2" t="s">
        <v>191</v>
      </c>
      <c r="W2" s="2" t="s">
        <v>188</v>
      </c>
    </row>
    <row r="3" spans="1:23">
      <c r="A3" s="3">
        <v>0</v>
      </c>
      <c r="B3" s="3">
        <v>0</v>
      </c>
      <c r="C3" s="4">
        <v>0</v>
      </c>
      <c r="D3" s="4">
        <v>0</v>
      </c>
      <c r="E3" s="4">
        <v>0</v>
      </c>
      <c r="G3" s="3" t="s">
        <v>26</v>
      </c>
      <c r="H3" s="3">
        <f>Estimations!B14</f>
        <v>0</v>
      </c>
      <c r="I3" s="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3">
        <f>Estimations!C14</f>
        <v>0</v>
      </c>
      <c r="K3" s="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3">
        <f>Estimations!D14</f>
        <v>0</v>
      </c>
      <c r="M3" s="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3" t="b">
        <v>0</v>
      </c>
      <c r="O3" s="3">
        <f>IF(N3=TRUE,0.8,1)</f>
        <v>1</v>
      </c>
      <c r="P3" s="11" t="b">
        <v>0</v>
      </c>
      <c r="Q3" s="11">
        <f>IF(P3=TRUE,1.2,1)</f>
        <v>1</v>
      </c>
      <c r="R3" s="4">
        <f t="shared" ref="R3:R16" si="0">IF(N3=TRUE,IF(P3=TRUE,I3+K3+M3,(I3+K3+M3)*O3*Q3),(I3+K3+M3)*O3*Q3)</f>
        <v>0</v>
      </c>
      <c r="S3" s="3" t="b">
        <v>1</v>
      </c>
      <c r="T3" s="3" t="b">
        <v>0</v>
      </c>
      <c r="U3" s="4" cm="1">
        <f t="array" ref="U3">_xlfn.IFS(S3=TRUE,0,T3=TRUE,0,S3=FALSE,R3,T3=FALSE,R3)</f>
        <v>0</v>
      </c>
      <c r="V3" s="4">
        <f>Estimations!J14</f>
        <v>0</v>
      </c>
      <c r="W3" s="4">
        <f>IF(V3=0,U3,V3)</f>
        <v>0</v>
      </c>
    </row>
    <row r="4" spans="1:23">
      <c r="A4" s="3" t="s">
        <v>47</v>
      </c>
      <c r="B4" s="3">
        <v>0.9</v>
      </c>
      <c r="C4" s="4">
        <v>51</v>
      </c>
      <c r="D4" s="4">
        <v>80</v>
      </c>
      <c r="E4" s="4">
        <v>130</v>
      </c>
      <c r="G4" s="3" t="s">
        <v>27</v>
      </c>
      <c r="H4" s="3">
        <f>Estimations!B15</f>
        <v>11</v>
      </c>
      <c r="I4" s="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112</v>
      </c>
      <c r="J4" s="3">
        <f>Estimations!C15</f>
        <v>0</v>
      </c>
      <c r="K4" s="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3">
        <f>Estimations!D15</f>
        <v>3</v>
      </c>
      <c r="M4" s="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130</v>
      </c>
      <c r="N4" s="3" t="b">
        <v>1</v>
      </c>
      <c r="O4" s="3">
        <f t="shared" ref="O4:O16" si="1">IF(N4=TRUE,0.8,1)</f>
        <v>0.8</v>
      </c>
      <c r="P4" s="3" t="b">
        <v>1</v>
      </c>
      <c r="Q4" s="11">
        <f t="shared" ref="Q4:Q16" si="2">IF(P4=TRUE,1.2,1)</f>
        <v>1.2</v>
      </c>
      <c r="R4" s="4">
        <f t="shared" si="0"/>
        <v>242</v>
      </c>
      <c r="S4" s="3" t="b">
        <v>0</v>
      </c>
      <c r="T4" s="3" t="b">
        <v>0</v>
      </c>
      <c r="U4" s="4" cm="1">
        <f t="array" ref="U4">_xlfn.IFS(S4=TRUE,0,T4=TRUE,0,S4=FALSE,R4,T4=FALSE,R4)</f>
        <v>242</v>
      </c>
      <c r="V4" s="4">
        <f>Estimations!J15</f>
        <v>0</v>
      </c>
      <c r="W4" s="4">
        <f t="shared" ref="W4:W16" si="3">IF(V4=0,U4,V4)</f>
        <v>242</v>
      </c>
    </row>
    <row r="5" spans="1:23">
      <c r="A5" s="3" t="s">
        <v>49</v>
      </c>
      <c r="B5" s="3">
        <v>3</v>
      </c>
      <c r="C5" s="4">
        <v>80</v>
      </c>
      <c r="D5" s="4">
        <v>120</v>
      </c>
      <c r="E5" s="4">
        <v>220</v>
      </c>
      <c r="G5" s="3" t="s">
        <v>28</v>
      </c>
      <c r="H5" s="3">
        <f>Estimations!B16</f>
        <v>3</v>
      </c>
      <c r="I5" s="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51</v>
      </c>
      <c r="J5" s="3">
        <f>Estimations!C16</f>
        <v>0</v>
      </c>
      <c r="K5" s="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3">
        <f>Estimations!D16</f>
        <v>1</v>
      </c>
      <c r="M5" s="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130</v>
      </c>
      <c r="N5" s="3" t="b">
        <v>0</v>
      </c>
      <c r="O5" s="3">
        <f t="shared" si="1"/>
        <v>1</v>
      </c>
      <c r="P5" s="3" t="b">
        <v>0</v>
      </c>
      <c r="Q5" s="11">
        <f t="shared" si="2"/>
        <v>1</v>
      </c>
      <c r="R5" s="4">
        <f t="shared" si="0"/>
        <v>181</v>
      </c>
      <c r="S5" s="3" t="b">
        <v>0</v>
      </c>
      <c r="T5" s="3" t="b">
        <v>0</v>
      </c>
      <c r="U5" s="4" cm="1">
        <f t="array" ref="U5">_xlfn.IFS(S5=TRUE,0,T5=TRUE,0,S5=FALSE,R5,T5=FALSE,R5)</f>
        <v>181</v>
      </c>
      <c r="V5" s="4">
        <f>Estimations!J16</f>
        <v>0</v>
      </c>
      <c r="W5" s="4">
        <f t="shared" si="3"/>
        <v>181</v>
      </c>
    </row>
    <row r="6" spans="1:23">
      <c r="A6" s="3" t="s">
        <v>51</v>
      </c>
      <c r="B6" s="3">
        <v>6</v>
      </c>
      <c r="C6" s="4">
        <v>112</v>
      </c>
      <c r="D6" s="4">
        <v>170</v>
      </c>
      <c r="E6" s="4">
        <v>300</v>
      </c>
      <c r="G6" s="3" t="s">
        <v>29</v>
      </c>
      <c r="H6" s="3">
        <f>Estimations!B17</f>
        <v>0</v>
      </c>
      <c r="I6" s="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3">
        <f>Estimations!C17</f>
        <v>0</v>
      </c>
      <c r="K6" s="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3">
        <f>Estimations!D17</f>
        <v>1</v>
      </c>
      <c r="M6" s="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130</v>
      </c>
      <c r="N6" s="3" t="b">
        <v>0</v>
      </c>
      <c r="O6" s="3">
        <f t="shared" si="1"/>
        <v>1</v>
      </c>
      <c r="P6" s="3" t="b">
        <v>0</v>
      </c>
      <c r="Q6" s="11">
        <f t="shared" si="2"/>
        <v>1</v>
      </c>
      <c r="R6" s="4">
        <f t="shared" si="0"/>
        <v>130</v>
      </c>
      <c r="S6" s="3" t="b">
        <v>0</v>
      </c>
      <c r="T6" s="3" t="b">
        <v>0</v>
      </c>
      <c r="U6" s="4" cm="1">
        <f t="array" ref="U6">_xlfn.IFS(S6=TRUE,0,T6=TRUE,0,S6=FALSE,R6,T6=FALSE,R6)</f>
        <v>130</v>
      </c>
      <c r="V6" s="4">
        <f>Estimations!J17</f>
        <v>0</v>
      </c>
      <c r="W6" s="4">
        <f t="shared" si="3"/>
        <v>130</v>
      </c>
    </row>
    <row r="7" spans="1:23">
      <c r="A7" s="3" t="s">
        <v>53</v>
      </c>
      <c r="B7" s="3">
        <v>11</v>
      </c>
      <c r="C7" s="4">
        <v>179</v>
      </c>
      <c r="D7" s="4">
        <v>300</v>
      </c>
      <c r="E7" s="4">
        <v>420</v>
      </c>
      <c r="G7" s="3" t="s">
        <v>30</v>
      </c>
      <c r="H7" s="3">
        <f>Estimations!B18</f>
        <v>0</v>
      </c>
      <c r="I7" s="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3">
        <f>Estimations!C18</f>
        <v>4</v>
      </c>
      <c r="K7" s="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120</v>
      </c>
      <c r="L7" s="3">
        <f>Estimations!D18</f>
        <v>0</v>
      </c>
      <c r="M7" s="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3" t="b">
        <v>1</v>
      </c>
      <c r="O7" s="3">
        <f t="shared" si="1"/>
        <v>0.8</v>
      </c>
      <c r="P7" s="3" t="b">
        <v>0</v>
      </c>
      <c r="Q7" s="11">
        <f t="shared" si="2"/>
        <v>1</v>
      </c>
      <c r="R7" s="4">
        <f t="shared" si="0"/>
        <v>96</v>
      </c>
      <c r="S7" s="3" t="b">
        <v>0</v>
      </c>
      <c r="T7" s="3" t="b">
        <v>0</v>
      </c>
      <c r="U7" s="4" cm="1">
        <f t="array" ref="U7">_xlfn.IFS(S7=TRUE,0,T7=TRUE,0,S7=FALSE,R7,T7=FALSE,R7)</f>
        <v>96</v>
      </c>
      <c r="V7" s="4">
        <f>Estimations!J18</f>
        <v>0</v>
      </c>
      <c r="W7" s="4">
        <f t="shared" si="3"/>
        <v>96</v>
      </c>
    </row>
    <row r="8" spans="1:23">
      <c r="A8" s="3" t="s">
        <v>54</v>
      </c>
      <c r="B8" s="3">
        <v>22</v>
      </c>
      <c r="C8" s="4">
        <v>225</v>
      </c>
      <c r="D8" s="4">
        <v>390</v>
      </c>
      <c r="E8" s="4">
        <v>540</v>
      </c>
      <c r="G8" s="3" t="s">
        <v>31</v>
      </c>
      <c r="H8" s="3">
        <f>Estimations!B19</f>
        <v>9</v>
      </c>
      <c r="I8" s="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112</v>
      </c>
      <c r="J8" s="3">
        <f>Estimations!C19</f>
        <v>0</v>
      </c>
      <c r="K8" s="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3">
        <f>Estimations!D19</f>
        <v>2</v>
      </c>
      <c r="M8" s="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130</v>
      </c>
      <c r="N8" s="3" t="b">
        <v>0</v>
      </c>
      <c r="O8" s="3">
        <f t="shared" si="1"/>
        <v>1</v>
      </c>
      <c r="P8" s="3" t="b">
        <v>1</v>
      </c>
      <c r="Q8" s="11">
        <f t="shared" si="2"/>
        <v>1.2</v>
      </c>
      <c r="R8" s="4">
        <f t="shared" si="0"/>
        <v>290.4</v>
      </c>
      <c r="S8" s="3" t="b">
        <v>0</v>
      </c>
      <c r="T8" s="3" t="b">
        <v>0</v>
      </c>
      <c r="U8" s="4" cm="1">
        <f t="array" ref="U8">_xlfn.IFS(S8=TRUE,0,T8=TRUE,0,S8=FALSE,R8,T8=FALSE,R8)</f>
        <v>290.4</v>
      </c>
      <c r="V8" s="4">
        <f>Estimations!J19</f>
        <v>0</v>
      </c>
      <c r="W8" s="4">
        <f t="shared" si="3"/>
        <v>290.4</v>
      </c>
    </row>
    <row r="9" spans="1:23">
      <c r="A9" s="3" t="s">
        <v>56</v>
      </c>
      <c r="B9" s="3">
        <v>31</v>
      </c>
      <c r="C9" s="4">
        <v>300</v>
      </c>
      <c r="D9" s="4">
        <v>460</v>
      </c>
      <c r="E9" s="4">
        <v>680</v>
      </c>
      <c r="G9" s="3" t="s">
        <v>32</v>
      </c>
      <c r="H9" s="3">
        <f>Estimations!B20</f>
        <v>40</v>
      </c>
      <c r="I9" s="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300</v>
      </c>
      <c r="J9" s="3">
        <f>Estimations!C20</f>
        <v>80</v>
      </c>
      <c r="K9" s="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710</v>
      </c>
      <c r="L9" s="3">
        <f>Estimations!D20</f>
        <v>6</v>
      </c>
      <c r="M9" s="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220</v>
      </c>
      <c r="N9" s="3" t="b">
        <v>1</v>
      </c>
      <c r="O9" s="3">
        <f t="shared" si="1"/>
        <v>0.8</v>
      </c>
      <c r="P9" s="3" t="b">
        <v>0</v>
      </c>
      <c r="Q9" s="11">
        <f t="shared" si="2"/>
        <v>1</v>
      </c>
      <c r="R9" s="4">
        <f t="shared" si="0"/>
        <v>984</v>
      </c>
      <c r="S9" s="3" t="b">
        <v>0</v>
      </c>
      <c r="T9" s="3" t="b">
        <v>0</v>
      </c>
      <c r="U9" s="4" cm="1">
        <f t="array" ref="U9">_xlfn.IFS(S9=TRUE,0,T9=TRUE,0,S9=FALSE,R9,T9=FALSE,R9)</f>
        <v>984</v>
      </c>
      <c r="V9" s="4">
        <f>Estimations!J20</f>
        <v>0</v>
      </c>
      <c r="W9" s="4">
        <f t="shared" si="3"/>
        <v>984</v>
      </c>
    </row>
    <row r="10" spans="1:23">
      <c r="A10" s="3" t="s">
        <v>58</v>
      </c>
      <c r="B10" s="3">
        <v>48</v>
      </c>
      <c r="C10" s="4">
        <v>369</v>
      </c>
      <c r="D10" s="4">
        <v>570</v>
      </c>
      <c r="E10" s="4">
        <v>800</v>
      </c>
      <c r="G10" s="3" t="s">
        <v>33</v>
      </c>
      <c r="H10" s="3">
        <f>Estimations!B21</f>
        <v>3</v>
      </c>
      <c r="I10" s="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51</v>
      </c>
      <c r="J10" s="3">
        <f>Estimations!C21</f>
        <v>0</v>
      </c>
      <c r="K10" s="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3">
        <f>Estimations!D21</f>
        <v>0</v>
      </c>
      <c r="M10" s="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0</v>
      </c>
      <c r="N10" s="3" t="b">
        <v>1</v>
      </c>
      <c r="O10" s="3">
        <f t="shared" si="1"/>
        <v>0.8</v>
      </c>
      <c r="P10" s="3" t="b">
        <v>0</v>
      </c>
      <c r="Q10" s="11">
        <f t="shared" si="2"/>
        <v>1</v>
      </c>
      <c r="R10" s="4">
        <f t="shared" si="0"/>
        <v>40.8</v>
      </c>
      <c r="S10" s="3" t="b">
        <v>1</v>
      </c>
      <c r="T10" s="3" t="b">
        <v>0</v>
      </c>
      <c r="U10" s="4" cm="1">
        <f t="array" ref="U10">_xlfn.IFS(S10=TRUE,0,T10=TRUE,0,S10=FALSE,R10,T10=FALSE,R10)</f>
        <v>0</v>
      </c>
      <c r="V10" s="4">
        <f>Estimations!J21</f>
        <v>0</v>
      </c>
      <c r="W10" s="4">
        <f t="shared" si="3"/>
        <v>0</v>
      </c>
    </row>
    <row r="11" spans="1:23">
      <c r="A11" s="3" t="s">
        <v>60</v>
      </c>
      <c r="B11" s="3">
        <v>69</v>
      </c>
      <c r="C11" s="4">
        <v>500</v>
      </c>
      <c r="D11" s="4">
        <v>710</v>
      </c>
      <c r="E11" s="4">
        <v>1200</v>
      </c>
      <c r="G11" s="3" t="s">
        <v>34</v>
      </c>
      <c r="H11" s="3">
        <f>Estimations!B22</f>
        <v>1</v>
      </c>
      <c r="I11" s="3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51</v>
      </c>
      <c r="J11" s="3">
        <f>Estimations!C22</f>
        <v>6</v>
      </c>
      <c r="K11" s="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120</v>
      </c>
      <c r="L11" s="3">
        <f>Estimations!D22</f>
        <v>2</v>
      </c>
      <c r="M11" s="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130</v>
      </c>
      <c r="N11" s="3" t="b">
        <v>1</v>
      </c>
      <c r="O11" s="3">
        <f t="shared" si="1"/>
        <v>0.8</v>
      </c>
      <c r="P11" s="3" t="b">
        <v>0</v>
      </c>
      <c r="Q11" s="11">
        <f t="shared" si="2"/>
        <v>1</v>
      </c>
      <c r="R11" s="4">
        <f t="shared" si="0"/>
        <v>240.8</v>
      </c>
      <c r="S11" s="3" t="b">
        <v>0</v>
      </c>
      <c r="T11" s="3" t="b">
        <v>0</v>
      </c>
      <c r="U11" s="4" cm="1">
        <f t="array" ref="U11">_xlfn.IFS(S11=TRUE,0,T11=TRUE,0,S11=FALSE,R11,T11=FALSE,R11)</f>
        <v>240.8</v>
      </c>
      <c r="V11" s="4">
        <f>Estimations!J22</f>
        <v>0</v>
      </c>
      <c r="W11" s="4">
        <f t="shared" si="3"/>
        <v>240.8</v>
      </c>
    </row>
    <row r="12" spans="1:23">
      <c r="A12" s="3" t="s">
        <v>61</v>
      </c>
      <c r="B12" s="3">
        <v>90</v>
      </c>
      <c r="C12" s="4">
        <v>630</v>
      </c>
      <c r="D12" s="4">
        <v>820</v>
      </c>
      <c r="E12" s="4" t="s">
        <v>192</v>
      </c>
      <c r="G12" s="3" t="s">
        <v>35</v>
      </c>
      <c r="H12" s="3">
        <f>Estimations!B23</f>
        <v>2</v>
      </c>
      <c r="I12" s="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51</v>
      </c>
      <c r="J12" s="3">
        <f>Estimations!C23</f>
        <v>0</v>
      </c>
      <c r="K12" s="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0</v>
      </c>
      <c r="L12" s="3">
        <f>Estimations!D23</f>
        <v>1</v>
      </c>
      <c r="M12" s="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130</v>
      </c>
      <c r="N12" s="3" t="b">
        <v>0</v>
      </c>
      <c r="O12" s="3">
        <f t="shared" si="1"/>
        <v>1</v>
      </c>
      <c r="P12" s="3" t="b">
        <v>1</v>
      </c>
      <c r="Q12" s="11">
        <f t="shared" si="2"/>
        <v>1.2</v>
      </c>
      <c r="R12" s="4">
        <f t="shared" si="0"/>
        <v>217.2</v>
      </c>
      <c r="S12" s="3" t="b">
        <v>0</v>
      </c>
      <c r="T12" s="3" t="b">
        <v>0</v>
      </c>
      <c r="U12" s="4" cm="1">
        <f t="array" ref="U12">_xlfn.IFS(S12=TRUE,0,T12=TRUE,0,S12=FALSE,R12,T12=FALSE,R12)</f>
        <v>217.2</v>
      </c>
      <c r="V12" s="4">
        <f>Estimations!J23</f>
        <v>0</v>
      </c>
      <c r="W12" s="4">
        <f t="shared" si="3"/>
        <v>217.2</v>
      </c>
    </row>
    <row r="13" spans="1:23">
      <c r="A13" s="3" t="s">
        <v>63</v>
      </c>
      <c r="B13" s="3">
        <v>110</v>
      </c>
      <c r="C13" s="4">
        <v>710</v>
      </c>
      <c r="D13" s="4">
        <v>1000</v>
      </c>
      <c r="E13" s="4" t="s">
        <v>192</v>
      </c>
      <c r="G13" s="3" t="s">
        <v>36</v>
      </c>
      <c r="H13" s="3">
        <f>Estimations!B24</f>
        <v>2</v>
      </c>
      <c r="I13" s="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51</v>
      </c>
      <c r="J13" s="3">
        <f>Estimations!C24</f>
        <v>0</v>
      </c>
      <c r="K13" s="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0</v>
      </c>
      <c r="L13" s="3">
        <f>Estimations!D24</f>
        <v>1</v>
      </c>
      <c r="M13" s="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130</v>
      </c>
      <c r="N13" s="3" t="b">
        <v>0</v>
      </c>
      <c r="O13" s="3">
        <f t="shared" si="1"/>
        <v>1</v>
      </c>
      <c r="P13" s="3" t="b">
        <v>0</v>
      </c>
      <c r="Q13" s="11">
        <f t="shared" si="2"/>
        <v>1</v>
      </c>
      <c r="R13" s="4">
        <f t="shared" si="0"/>
        <v>181</v>
      </c>
      <c r="S13" s="3" t="b">
        <v>0</v>
      </c>
      <c r="T13" s="3" t="b">
        <v>0</v>
      </c>
      <c r="U13" s="4" cm="1">
        <f t="array" ref="U13">_xlfn.IFS(S13=TRUE,0,T13=TRUE,0,S13=FALSE,R13,T13=FALSE,R13)</f>
        <v>181</v>
      </c>
      <c r="V13" s="4">
        <f>Estimations!J24</f>
        <v>0</v>
      </c>
      <c r="W13" s="4">
        <f t="shared" si="3"/>
        <v>181</v>
      </c>
    </row>
    <row r="14" spans="1:23">
      <c r="A14" s="3" t="s">
        <v>65</v>
      </c>
      <c r="B14" s="3">
        <v>150</v>
      </c>
      <c r="C14" s="4">
        <v>790</v>
      </c>
      <c r="D14" s="4">
        <v>1550</v>
      </c>
      <c r="E14" s="4" t="s">
        <v>192</v>
      </c>
      <c r="G14" s="3" t="s">
        <v>37</v>
      </c>
      <c r="H14" s="3">
        <f>Estimations!B25</f>
        <v>0</v>
      </c>
      <c r="I14" s="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3">
        <f>Estimations!C25</f>
        <v>0</v>
      </c>
      <c r="K14" s="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0</v>
      </c>
      <c r="L14" s="3">
        <f>Estimations!D25</f>
        <v>0</v>
      </c>
      <c r="M14" s="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0</v>
      </c>
      <c r="N14" s="3" t="b">
        <v>0</v>
      </c>
      <c r="O14" s="3">
        <f t="shared" si="1"/>
        <v>1</v>
      </c>
      <c r="P14" s="3" t="b">
        <v>0</v>
      </c>
      <c r="Q14" s="11">
        <f t="shared" si="2"/>
        <v>1</v>
      </c>
      <c r="R14" s="4">
        <f t="shared" si="0"/>
        <v>0</v>
      </c>
      <c r="S14" s="3" t="b">
        <v>0</v>
      </c>
      <c r="T14" s="3" t="b">
        <v>0</v>
      </c>
      <c r="U14" s="4" cm="1">
        <f t="array" ref="U14">_xlfn.IFS(S14=TRUE,0,T14=TRUE,0,S14=FALSE,R14,T14=FALSE,R14)</f>
        <v>0</v>
      </c>
      <c r="V14" s="4">
        <f>Estimations!J25</f>
        <v>0</v>
      </c>
      <c r="W14" s="4">
        <f t="shared" si="3"/>
        <v>0</v>
      </c>
    </row>
    <row r="15" spans="1:23">
      <c r="A15" s="3" t="s">
        <v>67</v>
      </c>
      <c r="B15" s="3">
        <v>200</v>
      </c>
      <c r="C15" s="4">
        <v>900</v>
      </c>
      <c r="D15" s="4" t="s">
        <v>192</v>
      </c>
      <c r="E15" s="4" t="s">
        <v>192</v>
      </c>
      <c r="G15" s="3" t="s">
        <v>38</v>
      </c>
      <c r="H15" s="3">
        <f>Estimations!B26</f>
        <v>0</v>
      </c>
      <c r="I15" s="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0</v>
      </c>
      <c r="J15" s="3">
        <f>Estimations!C26</f>
        <v>0</v>
      </c>
      <c r="K15" s="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0</v>
      </c>
      <c r="L15" s="3">
        <f>Estimations!D26</f>
        <v>0</v>
      </c>
      <c r="M15" s="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0</v>
      </c>
      <c r="N15" s="3" t="b">
        <v>0</v>
      </c>
      <c r="O15" s="3">
        <f t="shared" si="1"/>
        <v>1</v>
      </c>
      <c r="P15" s="3" t="b">
        <v>0</v>
      </c>
      <c r="Q15" s="11">
        <f t="shared" si="2"/>
        <v>1</v>
      </c>
      <c r="R15" s="4">
        <f t="shared" si="0"/>
        <v>0</v>
      </c>
      <c r="S15" s="3" t="b">
        <v>0</v>
      </c>
      <c r="T15" s="3" t="b">
        <v>0</v>
      </c>
      <c r="U15" s="4" cm="1">
        <f t="array" ref="U15">_xlfn.IFS(S15=TRUE,0,T15=TRUE,0,S15=FALSE,R15,T15=FALSE,R15)</f>
        <v>0</v>
      </c>
      <c r="V15" s="4">
        <f>Estimations!J26</f>
        <v>0</v>
      </c>
      <c r="W15" s="4">
        <f t="shared" si="3"/>
        <v>0</v>
      </c>
    </row>
    <row r="16" spans="1:23">
      <c r="A16" s="3" t="s">
        <v>68</v>
      </c>
      <c r="B16" s="3">
        <v>250</v>
      </c>
      <c r="C16" s="4">
        <v>1100</v>
      </c>
      <c r="D16" s="4" t="s">
        <v>192</v>
      </c>
      <c r="E16" s="4" t="s">
        <v>192</v>
      </c>
      <c r="G16" s="3" t="s">
        <v>39</v>
      </c>
      <c r="H16" s="3">
        <f>Estimations!B27</f>
        <v>4</v>
      </c>
      <c r="I16" s="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80</v>
      </c>
      <c r="J16" s="3">
        <f>Estimations!C27</f>
        <v>0</v>
      </c>
      <c r="K16" s="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0</v>
      </c>
      <c r="L16" s="3">
        <f>Estimations!D27</f>
        <v>2</v>
      </c>
      <c r="M16" s="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130</v>
      </c>
      <c r="N16" s="3" t="b">
        <v>0</v>
      </c>
      <c r="O16" s="3">
        <f t="shared" si="1"/>
        <v>1</v>
      </c>
      <c r="P16" s="3" t="b">
        <v>0</v>
      </c>
      <c r="Q16" s="11">
        <f t="shared" si="2"/>
        <v>1</v>
      </c>
      <c r="R16" s="4">
        <f t="shared" si="0"/>
        <v>210</v>
      </c>
      <c r="S16" s="3" t="b">
        <v>0</v>
      </c>
      <c r="T16" s="3" t="b">
        <v>0</v>
      </c>
      <c r="U16" s="4" cm="1">
        <f t="array" ref="U16">_xlfn.IFS(S16=TRUE,0,T16=TRUE,0,S16=FALSE,R16,T16=FALSE,R16)</f>
        <v>210</v>
      </c>
      <c r="V16" s="4">
        <f>Estimations!J27</f>
        <v>0</v>
      </c>
      <c r="W16" s="4">
        <f t="shared" si="3"/>
        <v>210</v>
      </c>
    </row>
    <row r="17" spans="1:25">
      <c r="A17" s="3" t="s">
        <v>71</v>
      </c>
      <c r="B17" s="3">
        <v>380</v>
      </c>
      <c r="C17" s="4">
        <v>1400</v>
      </c>
      <c r="D17" s="4" t="s">
        <v>192</v>
      </c>
      <c r="E17" s="4" t="s">
        <v>192</v>
      </c>
      <c r="G17" s="1" t="s">
        <v>41</v>
      </c>
      <c r="H17" s="1" t="b">
        <v>0</v>
      </c>
      <c r="I17" s="4">
        <f>E21</f>
        <v>80</v>
      </c>
      <c r="J17" s="4">
        <f>IF(H17=TRUE,I17,0)</f>
        <v>0</v>
      </c>
      <c r="K17" s="12">
        <f>IF(J17+J18+J19=0,"ERREUR",J17+J18+J19)</f>
        <v>150</v>
      </c>
      <c r="L17" s="12">
        <f>IF(K17&gt;200,"ERREUR",K17)</f>
        <v>150</v>
      </c>
      <c r="S17" s="13"/>
      <c r="T17" s="13"/>
      <c r="U17" s="13"/>
      <c r="V17" s="4"/>
      <c r="W17" s="4">
        <f>L17</f>
        <v>150</v>
      </c>
      <c r="Y17" s="14"/>
    </row>
    <row r="18" spans="1:23">
      <c r="A18" s="3" t="s">
        <v>73</v>
      </c>
      <c r="B18" s="3">
        <v>450</v>
      </c>
      <c r="C18" s="4">
        <v>1600</v>
      </c>
      <c r="D18" s="4" t="s">
        <v>192</v>
      </c>
      <c r="E18" s="4" t="s">
        <v>192</v>
      </c>
      <c r="G18" s="1" t="s">
        <v>42</v>
      </c>
      <c r="H18" s="1" t="b">
        <v>1</v>
      </c>
      <c r="I18" s="4">
        <f>E22</f>
        <v>150</v>
      </c>
      <c r="J18" s="4">
        <f>IF(H18=TRUE,I18,0)</f>
        <v>150</v>
      </c>
      <c r="L18" s="4"/>
      <c r="M18" s="4"/>
      <c r="W18" s="4">
        <f>IF(L17="ERREUR","ERREUR",SUM(W3:W17))</f>
        <v>2922.4</v>
      </c>
    </row>
    <row r="19" spans="1:10">
      <c r="A19" s="3" t="s">
        <v>193</v>
      </c>
      <c r="B19" s="3">
        <v>650</v>
      </c>
      <c r="C19" s="4" t="s">
        <v>192</v>
      </c>
      <c r="D19" s="4" t="s">
        <v>192</v>
      </c>
      <c r="E19" s="4" t="s">
        <v>192</v>
      </c>
      <c r="G19" s="1" t="s">
        <v>43</v>
      </c>
      <c r="H19" s="1" t="b">
        <v>0</v>
      </c>
      <c r="I19" s="4">
        <f>E23</f>
        <v>200</v>
      </c>
      <c r="J19" s="4">
        <f>IF(H19=TRUE,I19,0)</f>
        <v>0</v>
      </c>
    </row>
    <row r="20" spans="1:5">
      <c r="A20" s="2"/>
      <c r="B20" s="2"/>
      <c r="C20" s="2"/>
      <c r="D20" s="2"/>
      <c r="E20" s="2"/>
    </row>
    <row r="21" spans="1:5">
      <c r="A21" s="5" t="s">
        <v>69</v>
      </c>
      <c r="B21" s="5"/>
      <c r="C21" s="6" t="s">
        <v>70</v>
      </c>
      <c r="D21" s="6" t="s">
        <v>41</v>
      </c>
      <c r="E21" s="7">
        <v>80</v>
      </c>
    </row>
    <row r="22" spans="1:5">
      <c r="A22" s="2" t="s">
        <v>72</v>
      </c>
      <c r="B22" s="2"/>
      <c r="C22" s="6"/>
      <c r="D22" s="8" t="s">
        <v>42</v>
      </c>
      <c r="E22" s="7">
        <v>150</v>
      </c>
    </row>
    <row r="23" spans="1:5">
      <c r="A23" s="2" t="s">
        <v>74</v>
      </c>
      <c r="B23" s="2"/>
      <c r="C23" s="6"/>
      <c r="D23" s="9" t="s">
        <v>43</v>
      </c>
      <c r="E23" s="7">
        <v>200</v>
      </c>
    </row>
    <row r="25" spans="1:4">
      <c r="A25" s="10" t="str">
        <f>IF(Estimations!D1&lt;10,"D-000"&amp;Estimations!D1&amp;"-AC",IF(Estimations!D1&lt;100,"D-00"&amp;Estimations!D1&amp;"-AC",IF(Estimations!D1&lt;1000,"D-0"&amp;Estimations!D1&amp;"-AC","D-"&amp;Estimations!D1&amp;"-AC")))</f>
        <v>D-0038-AC</v>
      </c>
      <c r="B25" s="1" t="str">
        <f>" "&amp;Estimations!G5&amp;" "&amp;Estimations!G7&amp;" "&amp;Estimations!G9&amp;" "&amp;Estimations!G10</f>
        <v> gg danielle DACIA SANDERO GQ-440-ZT</v>
      </c>
      <c r="C25" s="10"/>
      <c r="D25" s="10"/>
    </row>
    <row r="26" spans="1:1">
      <c r="A26" s="1" t="str">
        <f>CONCATENATE(A25,B25)</f>
        <v>D-0038-AC gg danielle DACIA SANDERO GQ-440-ZT</v>
      </c>
    </row>
    <row r="110" spans="16:16">
      <c r="P110" s="1" t="b">
        <v>0</v>
      </c>
    </row>
    <row r="111" spans="16:16">
      <c r="P111" s="1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Estimations</vt:lpstr>
      <vt:lpstr>BDC</vt:lpstr>
      <vt:lpstr>Archives</vt:lpstr>
      <vt:lpstr>Clients</vt:lpstr>
      <vt:lpstr>Calcul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yvesi</cp:lastModifiedBy>
  <dcterms:created xsi:type="dcterms:W3CDTF">2021-02-12T08:35:00Z</dcterms:created>
  <cp:lastPrinted>2024-07-30T07:49:00Z</cp:lastPrinted>
  <dcterms:modified xsi:type="dcterms:W3CDTF">2025-05-19T20:33:04Z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3554C3D026124BB99A87711C0FF72ECD_12</vt:lpwstr>
  </property>
  <property fmtid="{D5CDD505-2E9C-101B-9397-08002B2CF9AE}" pid="3" name="KSOProductBuildVer">
    <vt:lpwstr>1036-12.2.0.21179</vt:lpwstr>
  </property>
</Properties>
</file>