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00" windowHeight="9870"/>
  </bookViews>
  <sheets>
    <sheet name="Estimations" sheetId="2" r:id="rId1"/>
    <sheet name="BDC" sheetId="7" state="hidden" r:id="rId2"/>
    <sheet name="Archives" sheetId="4" state="hidden" r:id="rId3"/>
    <sheet name="Clients" sheetId="5" state="hidden" r:id="rId4"/>
    <sheet name="Calcul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<sst xmlns="http://schemas.openxmlformats.org/spreadsheetml/2006/main" count="301" uniqueCount="193">
  <si>
    <t>gg danielle</t>
  </si>
  <si>
    <t>Estimation</t>
  </si>
  <si>
    <t>Client :</t>
  </si>
  <si>
    <t>One Tech Deboss</t>
  </si>
  <si>
    <t>Tel :</t>
  </si>
  <si>
    <t>10 rue du Moulin</t>
  </si>
  <si>
    <t>Marque :</t>
  </si>
  <si>
    <t>RENAULT</t>
  </si>
  <si>
    <t>77220 Tournan en Brie</t>
  </si>
  <si>
    <t>Alexandre Cianciulli</t>
  </si>
  <si>
    <t>Modèle :</t>
  </si>
  <si>
    <t>arkana</t>
  </si>
  <si>
    <t>Tel: 06 02 10 96 95</t>
  </si>
  <si>
    <t>Immat :</t>
  </si>
  <si>
    <t>GV-329-AL</t>
  </si>
  <si>
    <t>Courriel: contact@otdgroupe.fr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</si>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</sst>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78" fontId="11" fillId="0" borderId="5" xfId="0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checked="Checked" fmlaLink="Calcul!$S$3" noThreeD="1" val="0"/>
</file>

<file path=xl/ctrlProps/ctrlProp19.xml><?xml version="1.0" encoding="utf-8"?>
<formControlPr xmlns="http://schemas.microsoft.com/office/spreadsheetml/2009/9/main" objectType="CheckBox" fmlaLink="Calcul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!$P$3" noThreeD="1" val="0"/>
</file>

<file path=xl/ctrlProps/ctrlProp21.xml><?xml version="1.0" encoding="utf-8"?>
<formControlPr xmlns="http://schemas.microsoft.com/office/spreadsheetml/2009/9/main" objectType="CheckBox" fmlaLink="Calcul!$N$4" noThreeD="1" val="0"/>
</file>

<file path=xl/ctrlProps/ctrlProp22.xml><?xml version="1.0" encoding="utf-8"?>
<formControlPr xmlns="http://schemas.microsoft.com/office/spreadsheetml/2009/9/main" objectType="CheckBox" fmlaLink="Calcul!$N$5" noThreeD="1" val="0"/>
</file>

<file path=xl/ctrlProps/ctrlProp23.xml><?xml version="1.0" encoding="utf-8"?>
<formControlPr xmlns="http://schemas.microsoft.com/office/spreadsheetml/2009/9/main" objectType="CheckBox" fmlaLink="Calcul!$N$6" noThreeD="1" val="0"/>
</file>

<file path=xl/ctrlProps/ctrlProp24.xml><?xml version="1.0" encoding="utf-8"?>
<formControlPr xmlns="http://schemas.microsoft.com/office/spreadsheetml/2009/9/main" objectType="CheckBox" fmlaLink="Calcul!$N$7" noThreeD="1" val="0"/>
</file>

<file path=xl/ctrlProps/ctrlProp25.xml><?xml version="1.0" encoding="utf-8"?>
<formControlPr xmlns="http://schemas.microsoft.com/office/spreadsheetml/2009/9/main" objectType="CheckBox" checked="Checked" fmlaLink="Calcul!$N$8" noThreeD="1" val="0"/>
</file>

<file path=xl/ctrlProps/ctrlProp26.xml><?xml version="1.0" encoding="utf-8"?>
<formControlPr xmlns="http://schemas.microsoft.com/office/spreadsheetml/2009/9/main" objectType="CheckBox" checked="Checked" fmlaLink="Calcul!$N$9" noThreeD="1" val="0"/>
</file>

<file path=xl/ctrlProps/ctrlProp27.xml><?xml version="1.0" encoding="utf-8"?>
<formControlPr xmlns="http://schemas.microsoft.com/office/spreadsheetml/2009/9/main" objectType="CheckBox" checked="Checked" fmlaLink="Calcul!$N$10" noThreeD="1" val="0"/>
</file>

<file path=xl/ctrlProps/ctrlProp28.xml><?xml version="1.0" encoding="utf-8"?>
<formControlPr xmlns="http://schemas.microsoft.com/office/spreadsheetml/2009/9/main" objectType="CheckBox" checked="Checked" fmlaLink="Calcul!$N$11" noThreeD="1" val="0"/>
</file>

<file path=xl/ctrlProps/ctrlProp29.xml><?xml version="1.0" encoding="utf-8"?>
<formControlPr xmlns="http://schemas.microsoft.com/office/spreadsheetml/2009/9/main" objectType="CheckBox" checked="Checked" fmlaLink="Calcul!$N$12" noThreeD="1" val="0"/>
</file>

<file path=xl/ctrlProps/ctrlProp3.xml><?xml version="1.0" encoding="utf-8"?>
<formControlPr xmlns="http://schemas.microsoft.com/office/spreadsheetml/2009/9/main" objectType="CheckBox" fmlaLink="Calcul!$N$3" noThreeD="1" val="0"/>
</file>

<file path=xl/ctrlProps/ctrlProp30.xml><?xml version="1.0" encoding="utf-8"?>
<formControlPr xmlns="http://schemas.microsoft.com/office/spreadsheetml/2009/9/main" objectType="CheckBox" checked="Checked" fmlaLink="Calcul!$N$13" noThreeD="1" val="0"/>
</file>

<file path=xl/ctrlProps/ctrlProp31.xml><?xml version="1.0" encoding="utf-8"?>
<formControlPr xmlns="http://schemas.microsoft.com/office/spreadsheetml/2009/9/main" objectType="CheckBox" checked="Checked" fmlaLink="Calcul!$N$14" noThreeD="1" val="0"/>
</file>

<file path=xl/ctrlProps/ctrlProp32.xml><?xml version="1.0" encoding="utf-8"?>
<formControlPr xmlns="http://schemas.microsoft.com/office/spreadsheetml/2009/9/main" objectType="CheckBox" checked="Checked" fmlaLink="Calcul!$N$15" noThreeD="1" val="0"/>
</file>

<file path=xl/ctrlProps/ctrlProp33.xml><?xml version="1.0" encoding="utf-8"?>
<formControlPr xmlns="http://schemas.microsoft.com/office/spreadsheetml/2009/9/main" objectType="CheckBox" checked="Checked" fmlaLink="Calcul!$N$16" noThreeD="1" val="0"/>
</file>

<file path=xl/ctrlProps/ctrlProp34.xml><?xml version="1.0" encoding="utf-8"?>
<formControlPr xmlns="http://schemas.microsoft.com/office/spreadsheetml/2009/9/main" objectType="CheckBox" fmlaLink="Calcul!$P$4" noThreeD="1" val="0"/>
</file>

<file path=xl/ctrlProps/ctrlProp35.xml><?xml version="1.0" encoding="utf-8"?>
<formControlPr xmlns="http://schemas.microsoft.com/office/spreadsheetml/2009/9/main" objectType="CheckBox" checked="Checked" fmlaLink="Calcul!$P$5" noThreeD="1" val="0"/>
</file>

<file path=xl/ctrlProps/ctrlProp36.xml><?xml version="1.0" encoding="utf-8"?>
<formControlPr xmlns="http://schemas.microsoft.com/office/spreadsheetml/2009/9/main" objectType="CheckBox" fmlaLink="Calcul!$P$6" noThreeD="1" val="0"/>
</file>

<file path=xl/ctrlProps/ctrlProp37.xml><?xml version="1.0" encoding="utf-8"?>
<formControlPr xmlns="http://schemas.microsoft.com/office/spreadsheetml/2009/9/main" objectType="CheckBox" fmlaLink="Calcul!$P$7" noThreeD="1" val="0"/>
</file>

<file path=xl/ctrlProps/ctrlProp38.xml><?xml version="1.0" encoding="utf-8"?>
<formControlPr xmlns="http://schemas.microsoft.com/office/spreadsheetml/2009/9/main" objectType="CheckBox" fmlaLink="Calcul!$P$9" noThreeD="1" val="0"/>
</file>

<file path=xl/ctrlProps/ctrlProp39.xml><?xml version="1.0" encoding="utf-8"?>
<formControlPr xmlns="http://schemas.microsoft.com/office/spreadsheetml/2009/9/main" objectType="CheckBox" fmlaLink="Calcul!$P$10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fmlaLink="Calcul!$P$11" noThreeD="1" val="0"/>
</file>

<file path=xl/ctrlProps/ctrlProp41.xml><?xml version="1.0" encoding="utf-8"?>
<formControlPr xmlns="http://schemas.microsoft.com/office/spreadsheetml/2009/9/main" objectType="CheckBox" fmlaLink="Calcul!$P$13" noThreeD="1" val="0"/>
</file>

<file path=xl/ctrlProps/ctrlProp42.xml><?xml version="1.0" encoding="utf-8"?>
<formControlPr xmlns="http://schemas.microsoft.com/office/spreadsheetml/2009/9/main" objectType="CheckBox" fmlaLink="Calcul!$P$14" noThreeD="1" val="0"/>
</file>

<file path=xl/ctrlProps/ctrlProp43.xml><?xml version="1.0" encoding="utf-8"?>
<formControlPr xmlns="http://schemas.microsoft.com/office/spreadsheetml/2009/9/main" objectType="CheckBox" fmlaLink="Calcul!$P$15" noThreeD="1" val="0"/>
</file>

<file path=xl/ctrlProps/ctrlProp44.xml><?xml version="1.0" encoding="utf-8"?>
<formControlPr xmlns="http://schemas.microsoft.com/office/spreadsheetml/2009/9/main" objectType="CheckBox" fmlaLink="Calcul!$P$16" noThreeD="1" val="0"/>
</file>

<file path=xl/ctrlProps/ctrlProp45.xml><?xml version="1.0" encoding="utf-8"?>
<formControlPr xmlns="http://schemas.microsoft.com/office/spreadsheetml/2009/9/main" objectType="CheckBox" fmlaLink="Calcul!$S$4" noThreeD="1" val="0"/>
</file>

<file path=xl/ctrlProps/ctrlProp46.xml><?xml version="1.0" encoding="utf-8"?>
<formControlPr xmlns="http://schemas.microsoft.com/office/spreadsheetml/2009/9/main" objectType="CheckBox" fmlaLink="Calcul!$S$5" noThreeD="1" val="0"/>
</file>

<file path=xl/ctrlProps/ctrlProp47.xml><?xml version="1.0" encoding="utf-8"?>
<formControlPr xmlns="http://schemas.microsoft.com/office/spreadsheetml/2009/9/main" objectType="CheckBox" fmlaLink="Calcul!$S$6" noThreeD="1" val="0"/>
</file>

<file path=xl/ctrlProps/ctrlProp48.xml><?xml version="1.0" encoding="utf-8"?>
<formControlPr xmlns="http://schemas.microsoft.com/office/spreadsheetml/2009/9/main" objectType="CheckBox" fmlaLink="Calcul!$S$7" noThreeD="1" val="0"/>
</file>

<file path=xl/ctrlProps/ctrlProp49.xml><?xml version="1.0" encoding="utf-8"?>
<formControlPr xmlns="http://schemas.microsoft.com/office/spreadsheetml/2009/9/main" objectType="CheckBox" fmlaLink="Calcul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!$S$9" noThreeD="1" val="0"/>
</file>

<file path=xl/ctrlProps/ctrlProp51.xml><?xml version="1.0" encoding="utf-8"?>
<formControlPr xmlns="http://schemas.microsoft.com/office/spreadsheetml/2009/9/main" objectType="CheckBox" checked="Checked" fmlaLink="Calcul!$S$10" noThreeD="1" val="0"/>
</file>

<file path=xl/ctrlProps/ctrlProp52.xml><?xml version="1.0" encoding="utf-8"?>
<formControlPr xmlns="http://schemas.microsoft.com/office/spreadsheetml/2009/9/main" objectType="CheckBox" fmlaLink="Calcul!$S$11" noThreeD="1" val="0"/>
</file>

<file path=xl/ctrlProps/ctrlProp53.xml><?xml version="1.0" encoding="utf-8"?>
<formControlPr xmlns="http://schemas.microsoft.com/office/spreadsheetml/2009/9/main" objectType="CheckBox" fmlaLink="Calcul!$S$12" noThreeD="1" val="0"/>
</file>

<file path=xl/ctrlProps/ctrlProp54.xml><?xml version="1.0" encoding="utf-8"?>
<formControlPr xmlns="http://schemas.microsoft.com/office/spreadsheetml/2009/9/main" objectType="CheckBox" fmlaLink="Calcul!$S$13" noThreeD="1" val="0"/>
</file>

<file path=xl/ctrlProps/ctrlProp55.xml><?xml version="1.0" encoding="utf-8"?>
<formControlPr xmlns="http://schemas.microsoft.com/office/spreadsheetml/2009/9/main" objectType="CheckBox" fmlaLink="Calcul!$S$14" noThreeD="1" val="0"/>
</file>

<file path=xl/ctrlProps/ctrlProp56.xml><?xml version="1.0" encoding="utf-8"?>
<formControlPr xmlns="http://schemas.microsoft.com/office/spreadsheetml/2009/9/main" objectType="CheckBox" fmlaLink="Calcul!$S$15" noThreeD="1" val="0"/>
</file>

<file path=xl/ctrlProps/ctrlProp57.xml><?xml version="1.0" encoding="utf-8"?>
<formControlPr xmlns="http://schemas.microsoft.com/office/spreadsheetml/2009/9/main" objectType="CheckBox" fmlaLink="Calcul!$S$16" noThreeD="1" val="0"/>
</file>

<file path=xl/ctrlProps/ctrlProp58.xml><?xml version="1.0" encoding="utf-8"?>
<formControlPr xmlns="http://schemas.microsoft.com/office/spreadsheetml/2009/9/main" objectType="CheckBox" fmlaLink="Calcul!$T$4" noThreeD="1" val="0"/>
</file>

<file path=xl/ctrlProps/ctrlProp59.xml><?xml version="1.0" encoding="utf-8"?>
<formControlPr xmlns="http://schemas.microsoft.com/office/spreadsheetml/2009/9/main" objectType="CheckBox" fmlaLink="Calcul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!$T$6" noThreeD="1" val="0"/>
</file>

<file path=xl/ctrlProps/ctrlProp61.xml><?xml version="1.0" encoding="utf-8"?>
<formControlPr xmlns="http://schemas.microsoft.com/office/spreadsheetml/2009/9/main" objectType="CheckBox" fmlaLink="Calcul!$T$7" noThreeD="1" val="0"/>
</file>

<file path=xl/ctrlProps/ctrlProp62.xml><?xml version="1.0" encoding="utf-8"?>
<formControlPr xmlns="http://schemas.microsoft.com/office/spreadsheetml/2009/9/main" objectType="CheckBox" fmlaLink="Calcul!$T$8" noThreeD="1" val="0"/>
</file>

<file path=xl/ctrlProps/ctrlProp63.xml><?xml version="1.0" encoding="utf-8"?>
<formControlPr xmlns="http://schemas.microsoft.com/office/spreadsheetml/2009/9/main" objectType="CheckBox" fmlaLink="Calcul!$T$9" noThreeD="1" val="0"/>
</file>

<file path=xl/ctrlProps/ctrlProp64.xml><?xml version="1.0" encoding="utf-8"?>
<formControlPr xmlns="http://schemas.microsoft.com/office/spreadsheetml/2009/9/main" objectType="CheckBox" fmlaLink="Calcul!$T$10" noThreeD="1" val="0"/>
</file>

<file path=xl/ctrlProps/ctrlProp65.xml><?xml version="1.0" encoding="utf-8"?>
<formControlPr xmlns="http://schemas.microsoft.com/office/spreadsheetml/2009/9/main" objectType="CheckBox" fmlaLink="Calcul!$T$11" noThreeD="1" val="0"/>
</file>

<file path=xl/ctrlProps/ctrlProp66.xml><?xml version="1.0" encoding="utf-8"?>
<formControlPr xmlns="http://schemas.microsoft.com/office/spreadsheetml/2009/9/main" objectType="CheckBox" fmlaLink="Calcul!$T$12" noThreeD="1" val="0"/>
</file>

<file path=xl/ctrlProps/ctrlProp67.xml><?xml version="1.0" encoding="utf-8"?>
<formControlPr xmlns="http://schemas.microsoft.com/office/spreadsheetml/2009/9/main" objectType="CheckBox" fmlaLink="Calcul!$T$13" noThreeD="1" val="0"/>
</file>

<file path=xl/ctrlProps/ctrlProp68.xml><?xml version="1.0" encoding="utf-8"?>
<formControlPr xmlns="http://schemas.microsoft.com/office/spreadsheetml/2009/9/main" objectType="CheckBox" fmlaLink="Calcul!$T$14" noThreeD="1" val="0"/>
</file>

<file path=xl/ctrlProps/ctrlProp69.xml><?xml version="1.0" encoding="utf-8"?>
<formControlPr xmlns="http://schemas.microsoft.com/office/spreadsheetml/2009/9/main" objectType="CheckBox" fmlaLink="Calcul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!$T$16" noThreeD="1" val="0"/>
</file>

<file path=xl/ctrlProps/ctrlProp71.xml><?xml version="1.0" encoding="utf-8"?>
<formControlPr xmlns="http://schemas.microsoft.com/office/spreadsheetml/2009/9/main" objectType="CheckBox" fmlaLink="Calcul!$H$17" noThreeD="1" val="0"/>
</file>

<file path=xl/ctrlProps/ctrlProp72.xml><?xml version="1.0" encoding="utf-8"?>
<formControlPr xmlns="http://schemas.microsoft.com/office/spreadsheetml/2009/9/main" objectType="CheckBox" checked="Checked" fmlaLink="Calcul!$H$19" noThreeD="1" val="0"/>
</file>

<file path=xl/ctrlProps/ctrlProp73.xml><?xml version="1.0" encoding="utf-8"?>
<formControlPr xmlns="http://schemas.microsoft.com/office/spreadsheetml/2009/9/main" objectType="CheckBox" fmlaLink="Calcul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6275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77545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69875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498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498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498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498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498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4988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498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498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498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4988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498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498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498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498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898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298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0988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4964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698750" y="288925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4964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698750" y="314515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4964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698750" y="340106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4964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698750" y="365696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4964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698750" y="391287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4964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698750" y="416877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4964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698750" y="442468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4964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698750" y="468058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4964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698750" y="493649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4964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698750" y="519239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4964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698750" y="544830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4964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698750" y="570420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4964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698750" y="596011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098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098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098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098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098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098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098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098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098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098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098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898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898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898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898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898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898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898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898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898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898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898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898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898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298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298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298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298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298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298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298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298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298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298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298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298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298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203200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22500" y="6216015"/>
              <a:ext cx="40640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3515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975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85" zoomScaleNormal="185" workbookViewId="0">
      <selection activeCell="A1" sqref="$A1:$XFD1048576"/>
    </sheetView>
  </sheetViews>
  <sheetFormatPr defaultColWidth="11.4545454545455" defaultRowHeight="18.5"/>
  <cols>
    <col min="1" max="1" width="20.7272727272727" style="26" customWidth="1"/>
    <col min="2" max="4" width="5.54545454545455" style="27" customWidth="1"/>
    <col min="5" max="9" width="5.72727272727273" style="27" customWidth="1"/>
    <col min="10" max="10" width="12.5454545454545" style="27" customWidth="1"/>
    <col min="11" max="11" width="12.5454545454545" style="26" customWidth="1"/>
    <col min="12" max="12" width="5.72727272727273" style="26" customWidth="1"/>
    <col min="13" max="16384" width="11.4545454545455" style="26"/>
  </cols>
  <sheetData>
    <row r="1" ht="20.15" customHeight="1" spans="1:11">
      <c r="A1" s="26" t="s">
        <v>0</v>
      </c>
      <c r="B1" s="26"/>
      <c r="C1" s="26"/>
      <c r="D1" s="28">
        <v>38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1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2</v>
      </c>
      <c r="E5" s="30"/>
      <c r="F5" s="30"/>
      <c r="G5" s="31" t="s">
        <v>0</v>
      </c>
      <c r="H5" s="31"/>
      <c r="I5" s="31"/>
      <c r="J5" s="31"/>
      <c r="K5" s="31"/>
    </row>
    <row r="6" ht="20.15" customHeight="1" spans="1:11">
      <c r="A6" s="32" t="s">
        <v>3</v>
      </c>
      <c r="B6" s="32"/>
      <c r="C6" s="32"/>
      <c r="D6" s="33" t="s">
        <v>4</v>
      </c>
      <c r="E6" s="33"/>
      <c r="F6" s="33"/>
      <c r="G6" s="34">
        <v>146721751</v>
      </c>
      <c r="H6" s="34"/>
      <c r="I6" s="34"/>
      <c r="J6" s="34"/>
      <c r="K6" s="34"/>
    </row>
    <row r="7" ht="10" customHeight="1" spans="1:11">
      <c r="A7" s="35" t="s">
        <v>5</v>
      </c>
      <c r="B7" s="35"/>
      <c r="C7" s="35"/>
      <c r="D7" s="33" t="s">
        <v>6</v>
      </c>
      <c r="E7" s="33"/>
      <c r="F7" s="33"/>
      <c r="G7" s="31" t="s">
        <v>7</v>
      </c>
      <c r="H7" s="31"/>
      <c r="I7" s="31"/>
      <c r="J7" s="31"/>
      <c r="K7" s="31"/>
    </row>
    <row r="8" ht="10" customHeight="1" spans="1:11">
      <c r="A8" s="36" t="s">
        <v>8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9</v>
      </c>
      <c r="B9" s="37"/>
      <c r="C9" s="37"/>
      <c r="D9" s="33" t="s">
        <v>10</v>
      </c>
      <c r="E9" s="33"/>
      <c r="F9" s="33"/>
      <c r="G9" s="31" t="s">
        <v>11</v>
      </c>
      <c r="H9" s="31"/>
      <c r="I9" s="31"/>
      <c r="J9" s="31"/>
      <c r="K9" s="31"/>
    </row>
    <row r="10" ht="10" customHeight="1" spans="1:11">
      <c r="A10" s="35" t="s">
        <v>12</v>
      </c>
      <c r="B10" s="35"/>
      <c r="C10" s="35"/>
      <c r="D10" s="30" t="s">
        <v>13</v>
      </c>
      <c r="E10" s="30"/>
      <c r="F10" s="30"/>
      <c r="G10" s="38" t="s">
        <v>14</v>
      </c>
      <c r="H10" s="38"/>
      <c r="I10" s="38"/>
      <c r="J10" s="38"/>
      <c r="K10" s="38"/>
    </row>
    <row r="11" ht="10" customHeight="1" spans="1:11">
      <c r="A11" s="36" t="s">
        <v>15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/>
      <c r="K12" s="40"/>
    </row>
    <row r="13" ht="20.15" customHeight="1" spans="2:11">
      <c r="B13" s="21" t="s">
        <v>16</v>
      </c>
      <c r="C13" s="21" t="s">
        <v>17</v>
      </c>
      <c r="D13" s="21" t="s">
        <v>18</v>
      </c>
      <c r="E13" s="21" t="s">
        <v>19</v>
      </c>
      <c r="F13" s="21" t="s">
        <v>20</v>
      </c>
      <c r="G13" s="21" t="s">
        <v>21</v>
      </c>
      <c r="H13" s="21" t="s">
        <v>22</v>
      </c>
      <c r="I13" s="21" t="s">
        <v>23</v>
      </c>
      <c r="J13" s="21" t="s">
        <v>24</v>
      </c>
      <c r="K13" s="21" t="s">
        <v>25</v>
      </c>
    </row>
    <row r="14" ht="20.15" customHeight="1" spans="1:11">
      <c r="A14" s="21" t="s">
        <v>26</v>
      </c>
      <c r="B14" s="41"/>
      <c r="C14" s="41"/>
      <c r="D14" s="42"/>
      <c r="E14" s="21"/>
      <c r="F14" s="21"/>
      <c r="G14" s="21"/>
      <c r="H14" s="21"/>
      <c r="I14" s="21"/>
      <c r="J14" s="63"/>
      <c r="K14" s="64">
        <f>Calcul!W3</f>
        <v>0</v>
      </c>
    </row>
    <row r="15" ht="20.15" customHeight="1" spans="1:11">
      <c r="A15" s="21" t="s">
        <v>27</v>
      </c>
      <c r="B15" s="42"/>
      <c r="C15" s="41"/>
      <c r="D15" s="41"/>
      <c r="E15" s="21"/>
      <c r="F15" s="21"/>
      <c r="G15" s="21"/>
      <c r="H15" s="21"/>
      <c r="I15" s="21"/>
      <c r="J15" s="63"/>
      <c r="K15" s="64">
        <f>Calcul!W4</f>
        <v>0</v>
      </c>
    </row>
    <row r="16" ht="20.15" customHeight="1" spans="1:11">
      <c r="A16" s="21" t="s">
        <v>28</v>
      </c>
      <c r="B16" s="41">
        <v>2</v>
      </c>
      <c r="C16" s="41"/>
      <c r="D16" s="41"/>
      <c r="E16" s="21"/>
      <c r="F16" s="21"/>
      <c r="G16" s="21"/>
      <c r="H16" s="21"/>
      <c r="I16" s="21"/>
      <c r="J16" s="63"/>
      <c r="K16" s="64">
        <f>Calcul!W5</f>
        <v>61.2</v>
      </c>
    </row>
    <row r="17" ht="20.15" customHeight="1" spans="1:11">
      <c r="A17" s="21" t="s">
        <v>29</v>
      </c>
      <c r="B17" s="41"/>
      <c r="C17" s="41"/>
      <c r="D17" s="41"/>
      <c r="E17" s="21"/>
      <c r="F17" s="21"/>
      <c r="G17" s="21"/>
      <c r="H17" s="21"/>
      <c r="I17" s="21"/>
      <c r="J17" s="63"/>
      <c r="K17" s="64">
        <f>Calcul!W6</f>
        <v>0</v>
      </c>
    </row>
    <row r="18" ht="20.15" customHeight="1" spans="1:11">
      <c r="A18" s="21" t="s">
        <v>30</v>
      </c>
      <c r="B18" s="41"/>
      <c r="C18" s="41">
        <v>4</v>
      </c>
      <c r="D18" s="41"/>
      <c r="E18" s="21"/>
      <c r="F18" s="21"/>
      <c r="G18" s="21"/>
      <c r="H18" s="21"/>
      <c r="I18" s="21"/>
      <c r="J18" s="63"/>
      <c r="K18" s="64">
        <f>Calcul!W7</f>
        <v>120</v>
      </c>
    </row>
    <row r="19" ht="20.15" customHeight="1" spans="1:11">
      <c r="A19" s="21" t="s">
        <v>31</v>
      </c>
      <c r="B19" s="42">
        <v>7</v>
      </c>
      <c r="C19" s="41"/>
      <c r="D19" s="41"/>
      <c r="E19" s="21"/>
      <c r="F19" s="21"/>
      <c r="G19" s="21"/>
      <c r="H19" s="21"/>
      <c r="I19" s="21"/>
      <c r="J19" s="63"/>
      <c r="K19" s="64">
        <f>Calcul!W8</f>
        <v>112</v>
      </c>
    </row>
    <row r="20" ht="20.15" customHeight="1" spans="1:11">
      <c r="A20" s="21" t="s">
        <v>32</v>
      </c>
      <c r="B20" s="41">
        <v>20</v>
      </c>
      <c r="C20" s="41">
        <v>50</v>
      </c>
      <c r="D20" s="41">
        <v>7</v>
      </c>
      <c r="E20" s="21"/>
      <c r="F20" s="21"/>
      <c r="G20" s="21"/>
      <c r="H20" s="21"/>
      <c r="I20" s="21"/>
      <c r="J20" s="63"/>
      <c r="K20" s="64">
        <f>Calcul!W9</f>
        <v>839.2</v>
      </c>
    </row>
    <row r="21" ht="20.15" customHeight="1" spans="1:11">
      <c r="A21" s="21" t="s">
        <v>33</v>
      </c>
      <c r="B21" s="41">
        <v>5</v>
      </c>
      <c r="C21" s="41"/>
      <c r="D21" s="41">
        <v>1</v>
      </c>
      <c r="E21" s="21"/>
      <c r="F21" s="21"/>
      <c r="G21" s="21"/>
      <c r="H21" s="21"/>
      <c r="I21" s="21"/>
      <c r="J21" s="63"/>
      <c r="K21" s="64">
        <f>Calcul!W10</f>
        <v>0</v>
      </c>
    </row>
    <row r="22" ht="20.15" customHeight="1" spans="1:11">
      <c r="A22" s="21" t="s">
        <v>34</v>
      </c>
      <c r="B22" s="41">
        <v>16</v>
      </c>
      <c r="C22" s="41">
        <v>4</v>
      </c>
      <c r="D22" s="41">
        <v>1</v>
      </c>
      <c r="E22" s="21"/>
      <c r="F22" s="21"/>
      <c r="G22" s="21"/>
      <c r="H22" s="21"/>
      <c r="I22" s="21"/>
      <c r="J22" s="63"/>
      <c r="K22" s="64">
        <f>Calcul!W11</f>
        <v>343.2</v>
      </c>
    </row>
    <row r="23" ht="20.15" customHeight="1" spans="1:11">
      <c r="A23" s="21" t="s">
        <v>35</v>
      </c>
      <c r="B23" s="41">
        <v>12</v>
      </c>
      <c r="C23" s="41">
        <v>8</v>
      </c>
      <c r="D23" s="41"/>
      <c r="E23" s="21"/>
      <c r="F23" s="21"/>
      <c r="G23" s="21"/>
      <c r="H23" s="21"/>
      <c r="I23" s="21"/>
      <c r="J23" s="63"/>
      <c r="K23" s="64">
        <f>Calcul!W12</f>
        <v>349</v>
      </c>
    </row>
    <row r="24" ht="20.15" customHeight="1" spans="1:11">
      <c r="A24" s="21" t="s">
        <v>36</v>
      </c>
      <c r="B24" s="41">
        <v>18</v>
      </c>
      <c r="C24" s="41">
        <v>3</v>
      </c>
      <c r="D24" s="41">
        <v>1</v>
      </c>
      <c r="E24" s="21"/>
      <c r="F24" s="21"/>
      <c r="G24" s="21"/>
      <c r="H24" s="21"/>
      <c r="I24" s="21"/>
      <c r="J24" s="63"/>
      <c r="K24" s="64">
        <f>Calcul!W13</f>
        <v>311.2</v>
      </c>
    </row>
    <row r="25" ht="20.15" customHeight="1" spans="1:11">
      <c r="A25" s="21" t="s">
        <v>37</v>
      </c>
      <c r="B25" s="41"/>
      <c r="C25" s="41">
        <v>2</v>
      </c>
      <c r="D25" s="41">
        <v>1</v>
      </c>
      <c r="E25" s="21"/>
      <c r="F25" s="21"/>
      <c r="G25" s="21"/>
      <c r="H25" s="21"/>
      <c r="I25" s="21"/>
      <c r="J25" s="63"/>
      <c r="K25" s="64">
        <f>Calcul!W14</f>
        <v>168</v>
      </c>
    </row>
    <row r="26" ht="20.15" customHeight="1" spans="1:11">
      <c r="A26" s="21" t="s">
        <v>38</v>
      </c>
      <c r="B26" s="41">
        <v>4</v>
      </c>
      <c r="C26" s="41">
        <v>2</v>
      </c>
      <c r="D26" s="41">
        <v>1</v>
      </c>
      <c r="E26" s="21"/>
      <c r="F26" s="21"/>
      <c r="G26" s="21"/>
      <c r="H26" s="21"/>
      <c r="I26" s="21"/>
      <c r="J26" s="63"/>
      <c r="K26" s="64">
        <f>Calcul!W15</f>
        <v>232</v>
      </c>
    </row>
    <row r="27" ht="20.15" customHeight="1" spans="1:11">
      <c r="A27" s="21" t="s">
        <v>39</v>
      </c>
      <c r="B27" s="41">
        <v>2</v>
      </c>
      <c r="C27" s="41">
        <v>6</v>
      </c>
      <c r="D27" s="41"/>
      <c r="E27" s="21"/>
      <c r="F27" s="21"/>
      <c r="G27" s="21"/>
      <c r="H27" s="21"/>
      <c r="I27" s="21"/>
      <c r="J27" s="63"/>
      <c r="K27" s="64">
        <f>Calcul!W16</f>
        <v>136.8</v>
      </c>
    </row>
    <row r="28" ht="20.15" customHeight="1" spans="1:11">
      <c r="A28" s="21" t="s">
        <v>40</v>
      </c>
      <c r="B28" s="43" t="s">
        <v>41</v>
      </c>
      <c r="C28" s="43" t="s">
        <v>42</v>
      </c>
      <c r="D28" s="43" t="s">
        <v>43</v>
      </c>
      <c r="E28" s="21"/>
      <c r="F28" s="21"/>
      <c r="G28" s="21"/>
      <c r="H28" s="21"/>
      <c r="I28" s="21"/>
      <c r="J28" s="21"/>
      <c r="K28" s="64">
        <f>Calcul!W17</f>
        <v>200</v>
      </c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44</v>
      </c>
      <c r="G30" s="46"/>
      <c r="H30" s="47">
        <f>Calcul!W18</f>
        <v>2872.6</v>
      </c>
      <c r="I30" s="47"/>
      <c r="J30" s="47"/>
      <c r="K30" s="47"/>
    </row>
    <row r="31" ht="20.15" customHeight="1" spans="1:11">
      <c r="A31" s="48" t="s">
        <v>45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46</v>
      </c>
      <c r="B37" s="53" t="s">
        <v>16</v>
      </c>
      <c r="C37" s="53" t="s">
        <v>17</v>
      </c>
      <c r="D37" s="53" t="s">
        <v>18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47</v>
      </c>
      <c r="B38" s="55">
        <v>51</v>
      </c>
      <c r="C38" s="55">
        <v>80</v>
      </c>
      <c r="D38" s="55">
        <v>130</v>
      </c>
      <c r="E38" s="56" t="s">
        <v>48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49</v>
      </c>
      <c r="B39" s="55">
        <v>80</v>
      </c>
      <c r="C39" s="55">
        <v>120</v>
      </c>
      <c r="D39" s="55">
        <v>220</v>
      </c>
      <c r="E39" s="56" t="s">
        <v>50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51</v>
      </c>
      <c r="B40" s="55">
        <v>112</v>
      </c>
      <c r="C40" s="55">
        <v>170</v>
      </c>
      <c r="D40" s="55">
        <v>300</v>
      </c>
      <c r="E40" s="56" t="s">
        <v>52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53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54</v>
      </c>
      <c r="B42" s="55">
        <v>225</v>
      </c>
      <c r="C42" s="55">
        <v>390</v>
      </c>
      <c r="D42" s="55">
        <v>540</v>
      </c>
      <c r="E42" s="57" t="s">
        <v>55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56</v>
      </c>
      <c r="B43" s="55">
        <v>300</v>
      </c>
      <c r="C43" s="55">
        <v>460</v>
      </c>
      <c r="D43" s="55">
        <v>680</v>
      </c>
      <c r="E43" s="57" t="s">
        <v>57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58</v>
      </c>
      <c r="B44" s="55">
        <v>369</v>
      </c>
      <c r="C44" s="55">
        <v>570</v>
      </c>
      <c r="D44" s="55">
        <v>800</v>
      </c>
      <c r="E44" s="57" t="s">
        <v>59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60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61</v>
      </c>
      <c r="B46" s="55">
        <v>630</v>
      </c>
      <c r="C46" s="55">
        <v>820</v>
      </c>
      <c r="D46" s="58"/>
      <c r="E46" s="57" t="s">
        <v>62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63</v>
      </c>
      <c r="B47" s="55">
        <v>710</v>
      </c>
      <c r="C47" s="55">
        <v>1000</v>
      </c>
      <c r="D47" s="58"/>
      <c r="E47" s="57" t="s">
        <v>64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65</v>
      </c>
      <c r="B48" s="55">
        <v>790</v>
      </c>
      <c r="C48" s="55">
        <v>1550</v>
      </c>
      <c r="D48" s="58"/>
      <c r="E48" s="57" t="s">
        <v>66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67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68</v>
      </c>
      <c r="B50" s="55">
        <v>1100</v>
      </c>
      <c r="C50" s="60" t="s">
        <v>69</v>
      </c>
      <c r="D50" s="58"/>
      <c r="E50" s="61" t="s">
        <v>70</v>
      </c>
      <c r="F50" s="61"/>
      <c r="G50" s="61" t="s">
        <v>41</v>
      </c>
      <c r="H50" s="61"/>
      <c r="I50" s="55">
        <v>80</v>
      </c>
      <c r="J50" s="55"/>
      <c r="K50" s="55"/>
    </row>
    <row r="51" ht="10" customHeight="1" spans="1:11">
      <c r="A51" s="53" t="s">
        <v>71</v>
      </c>
      <c r="B51" s="55">
        <v>1400</v>
      </c>
      <c r="C51" s="60" t="s">
        <v>72</v>
      </c>
      <c r="D51" s="58"/>
      <c r="E51" s="61"/>
      <c r="F51" s="61"/>
      <c r="G51" s="62" t="s">
        <v>42</v>
      </c>
      <c r="H51" s="62"/>
      <c r="I51" s="55">
        <v>150</v>
      </c>
      <c r="J51" s="55"/>
      <c r="K51" s="55"/>
    </row>
    <row r="52" ht="10" customHeight="1" spans="1:11">
      <c r="A52" s="53" t="s">
        <v>73</v>
      </c>
      <c r="B52" s="55">
        <v>1600</v>
      </c>
      <c r="C52" s="60" t="s">
        <v>74</v>
      </c>
      <c r="D52" s="58"/>
      <c r="E52" s="61"/>
      <c r="F52" s="61"/>
      <c r="G52" s="53" t="s">
        <v>43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A1:C5"/>
    <mergeCell ref="D7:F8"/>
    <mergeCell ref="D10:F11"/>
    <mergeCell ref="G10:K11"/>
    <mergeCell ref="E50:F52"/>
    <mergeCell ref="D2:K4"/>
    <mergeCell ref="G7:K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4445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4445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4445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4445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4445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4445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4445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4445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4445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4445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4445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4445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4445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203200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48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75</v>
      </c>
      <c r="B1" s="19" t="s">
        <v>76</v>
      </c>
      <c r="C1" s="20" t="s">
        <v>6</v>
      </c>
      <c r="D1" s="20" t="s">
        <v>10</v>
      </c>
      <c r="E1" s="20" t="s">
        <v>77</v>
      </c>
      <c r="F1" s="20" t="s">
        <v>78</v>
      </c>
      <c r="G1" s="20"/>
      <c r="H1" s="21" t="s">
        <v>26</v>
      </c>
      <c r="I1" s="21"/>
      <c r="J1" s="21"/>
      <c r="K1" s="21" t="s">
        <v>27</v>
      </c>
      <c r="L1" s="21"/>
      <c r="M1" s="21"/>
      <c r="N1" s="21" t="s">
        <v>28</v>
      </c>
      <c r="O1" s="21"/>
      <c r="P1" s="21"/>
      <c r="Q1" s="21" t="s">
        <v>29</v>
      </c>
      <c r="R1" s="21"/>
      <c r="S1" s="21"/>
      <c r="T1" s="21" t="s">
        <v>30</v>
      </c>
      <c r="U1" s="21"/>
      <c r="V1" s="21"/>
      <c r="W1" s="21" t="s">
        <v>31</v>
      </c>
      <c r="X1" s="21"/>
      <c r="Y1" s="21"/>
      <c r="Z1" s="21" t="s">
        <v>32</v>
      </c>
      <c r="AA1" s="21"/>
      <c r="AB1" s="21"/>
      <c r="AC1" s="21" t="s">
        <v>33</v>
      </c>
      <c r="AD1" s="21" t="s">
        <v>34</v>
      </c>
      <c r="AE1" s="21" t="s">
        <v>35</v>
      </c>
      <c r="AF1" s="21" t="s">
        <v>36</v>
      </c>
      <c r="AG1" s="21" t="s">
        <v>37</v>
      </c>
      <c r="AH1" s="21" t="s">
        <v>38</v>
      </c>
      <c r="AI1" s="21" t="s">
        <v>39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79</v>
      </c>
      <c r="G4" s="23"/>
    </row>
    <row r="5" spans="1:7">
      <c r="A5" s="16">
        <v>2</v>
      </c>
      <c r="F5" s="23" t="s">
        <v>79</v>
      </c>
      <c r="G5" s="23"/>
    </row>
    <row r="6" spans="1:7">
      <c r="A6" s="16">
        <v>3</v>
      </c>
      <c r="F6" s="23" t="s">
        <v>79</v>
      </c>
      <c r="G6" s="23"/>
    </row>
    <row r="7" spans="1:7">
      <c r="A7" s="16">
        <v>4</v>
      </c>
      <c r="F7" s="23" t="s">
        <v>79</v>
      </c>
      <c r="G7" s="23"/>
    </row>
    <row r="8" spans="1:7">
      <c r="A8" s="16">
        <v>5</v>
      </c>
      <c r="B8" s="17" t="s">
        <v>80</v>
      </c>
      <c r="C8" s="17" t="s">
        <v>7</v>
      </c>
      <c r="D8" s="17" t="s">
        <v>81</v>
      </c>
      <c r="E8" s="17" t="s">
        <v>82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83</v>
      </c>
      <c r="C14" s="17" t="s">
        <v>84</v>
      </c>
      <c r="D14" s="17" t="s">
        <v>85</v>
      </c>
      <c r="E14" s="17" t="s">
        <v>86</v>
      </c>
      <c r="F14" s="23"/>
      <c r="G14" s="23"/>
    </row>
    <row r="15" spans="1:7">
      <c r="A15" s="16">
        <v>9</v>
      </c>
      <c r="B15" s="17" t="s">
        <v>87</v>
      </c>
      <c r="C15" s="17" t="s">
        <v>88</v>
      </c>
      <c r="D15" s="17" t="s">
        <v>89</v>
      </c>
      <c r="E15" s="17" t="s">
        <v>86</v>
      </c>
      <c r="F15" s="23"/>
      <c r="G15" s="23"/>
    </row>
    <row r="16" spans="1:7">
      <c r="A16" s="16">
        <v>1</v>
      </c>
      <c r="B16" s="17" t="s">
        <v>90</v>
      </c>
      <c r="C16" s="17" t="s">
        <v>7</v>
      </c>
      <c r="D16" s="17" t="s">
        <v>91</v>
      </c>
      <c r="E16" s="17" t="s">
        <v>92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93</v>
      </c>
      <c r="C31" s="17" t="s">
        <v>94</v>
      </c>
      <c r="D31" s="17" t="s">
        <v>95</v>
      </c>
      <c r="E31" s="17" t="s">
        <v>96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97</v>
      </c>
      <c r="C33" s="17" t="s">
        <v>88</v>
      </c>
      <c r="D33" s="17" t="s">
        <v>98</v>
      </c>
      <c r="E33" s="17" t="s">
        <v>99</v>
      </c>
    </row>
    <row r="34" spans="1:5">
      <c r="A34" s="16">
        <v>19</v>
      </c>
      <c r="B34" s="17" t="s">
        <v>97</v>
      </c>
      <c r="C34" s="17" t="s">
        <v>100</v>
      </c>
      <c r="D34" s="17" t="s">
        <v>100</v>
      </c>
      <c r="E34" s="17" t="s">
        <v>101</v>
      </c>
    </row>
    <row r="35" spans="1:5">
      <c r="A35" s="16">
        <v>20</v>
      </c>
      <c r="B35" s="17" t="s">
        <v>97</v>
      </c>
      <c r="C35" s="17" t="s">
        <v>102</v>
      </c>
      <c r="D35" s="17" t="s">
        <v>103</v>
      </c>
      <c r="E35" s="17" t="s">
        <v>104</v>
      </c>
    </row>
    <row r="36" spans="1:5">
      <c r="A36" s="16">
        <v>21</v>
      </c>
      <c r="B36" s="17" t="s">
        <v>97</v>
      </c>
      <c r="C36" s="17" t="s">
        <v>105</v>
      </c>
      <c r="D36" s="17" t="s">
        <v>106</v>
      </c>
      <c r="E36" s="17" t="s">
        <v>107</v>
      </c>
    </row>
    <row r="37" spans="1:5">
      <c r="A37" s="16">
        <v>22</v>
      </c>
      <c r="B37" s="17" t="s">
        <v>97</v>
      </c>
      <c r="C37" s="17" t="s">
        <v>108</v>
      </c>
      <c r="D37" s="17" t="s">
        <v>109</v>
      </c>
      <c r="E37" s="17" t="s">
        <v>110</v>
      </c>
    </row>
    <row r="38" spans="1:5">
      <c r="A38" s="16">
        <v>23</v>
      </c>
      <c r="B38" s="17" t="s">
        <v>111</v>
      </c>
      <c r="C38" s="17" t="s">
        <v>112</v>
      </c>
      <c r="D38" s="17">
        <v>500</v>
      </c>
      <c r="E38" s="17" t="s">
        <v>113</v>
      </c>
    </row>
    <row r="39" spans="1:5">
      <c r="A39" s="16">
        <v>24</v>
      </c>
      <c r="B39" s="17" t="s">
        <v>114</v>
      </c>
      <c r="C39" s="17" t="s">
        <v>100</v>
      </c>
      <c r="D39" s="17" t="s">
        <v>115</v>
      </c>
      <c r="E39" s="17" t="s">
        <v>116</v>
      </c>
    </row>
    <row r="40" spans="1:5">
      <c r="A40" s="16">
        <v>25</v>
      </c>
      <c r="B40" s="17" t="s">
        <v>114</v>
      </c>
      <c r="C40" s="17" t="s">
        <v>117</v>
      </c>
      <c r="D40" s="17" t="s">
        <v>118</v>
      </c>
      <c r="E40" s="17" t="s">
        <v>119</v>
      </c>
    </row>
    <row r="41" spans="1:5">
      <c r="A41" s="16">
        <v>26</v>
      </c>
      <c r="B41" s="17" t="s">
        <v>120</v>
      </c>
      <c r="C41" s="17" t="s">
        <v>100</v>
      </c>
      <c r="D41" s="17" t="s">
        <v>100</v>
      </c>
      <c r="E41" s="17" t="s">
        <v>121</v>
      </c>
    </row>
    <row r="42" spans="1:5">
      <c r="A42" s="16">
        <v>27</v>
      </c>
      <c r="B42" s="17" t="s">
        <v>122</v>
      </c>
      <c r="C42" s="17" t="s">
        <v>122</v>
      </c>
      <c r="D42" s="17" t="s">
        <v>123</v>
      </c>
      <c r="E42" s="17" t="s">
        <v>124</v>
      </c>
    </row>
    <row r="43" spans="1:5">
      <c r="A43" s="16">
        <v>28</v>
      </c>
      <c r="B43" s="17" t="s">
        <v>125</v>
      </c>
      <c r="C43" s="17" t="s">
        <v>126</v>
      </c>
      <c r="D43" s="17" t="s">
        <v>127</v>
      </c>
      <c r="E43" s="17" t="s">
        <v>128</v>
      </c>
    </row>
    <row r="44" spans="1:5">
      <c r="A44" s="16">
        <v>29</v>
      </c>
      <c r="B44" s="17" t="s">
        <v>129</v>
      </c>
      <c r="C44" s="17" t="s">
        <v>88</v>
      </c>
      <c r="D44" s="17" t="s">
        <v>130</v>
      </c>
      <c r="E44" s="17" t="s">
        <v>131</v>
      </c>
    </row>
    <row r="45" spans="1:3">
      <c r="A45" s="16">
        <v>30</v>
      </c>
      <c r="B45" s="17" t="s">
        <v>129</v>
      </c>
      <c r="C45" s="17" t="s">
        <v>132</v>
      </c>
    </row>
    <row r="46" spans="1:2">
      <c r="A46" s="16">
        <v>31</v>
      </c>
      <c r="B46" s="17" t="s">
        <v>129</v>
      </c>
    </row>
    <row r="47" spans="1:2">
      <c r="A47" s="16">
        <v>32</v>
      </c>
      <c r="B47" s="17" t="s">
        <v>129</v>
      </c>
    </row>
    <row r="48" spans="1:2">
      <c r="A48" s="16">
        <v>33</v>
      </c>
      <c r="B48" s="17" t="s">
        <v>129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133</v>
      </c>
      <c r="B1" s="15" t="s">
        <v>134</v>
      </c>
      <c r="C1" s="15" t="s">
        <v>135</v>
      </c>
      <c r="D1" s="15" t="s">
        <v>136</v>
      </c>
      <c r="E1" s="15" t="s">
        <v>137</v>
      </c>
      <c r="F1" s="15" t="s">
        <v>138</v>
      </c>
      <c r="G1" s="15" t="s">
        <v>139</v>
      </c>
      <c r="H1" s="15" t="s">
        <v>140</v>
      </c>
      <c r="I1" s="15" t="s">
        <v>141</v>
      </c>
      <c r="J1" s="15" t="s">
        <v>142</v>
      </c>
      <c r="K1" s="15" t="s">
        <v>143</v>
      </c>
      <c r="L1" s="15" t="s">
        <v>144</v>
      </c>
      <c r="M1" s="15" t="s">
        <v>145</v>
      </c>
      <c r="N1" s="15" t="s">
        <v>146</v>
      </c>
      <c r="O1" s="15" t="s">
        <v>147</v>
      </c>
      <c r="P1" s="15" t="s">
        <v>148</v>
      </c>
      <c r="Q1" s="15" t="s">
        <v>149</v>
      </c>
      <c r="R1" s="15" t="s">
        <v>150</v>
      </c>
      <c r="S1" s="15" t="s">
        <v>151</v>
      </c>
      <c r="T1" s="15" t="s">
        <v>152</v>
      </c>
      <c r="U1" s="15" t="s">
        <v>153</v>
      </c>
      <c r="V1" s="15" t="s">
        <v>154</v>
      </c>
      <c r="W1" s="15" t="s">
        <v>155</v>
      </c>
      <c r="X1" s="15" t="s">
        <v>156</v>
      </c>
      <c r="Y1" s="15" t="s">
        <v>157</v>
      </c>
      <c r="Z1" s="15" t="s">
        <v>158</v>
      </c>
      <c r="AA1" s="15" t="s">
        <v>159</v>
      </c>
      <c r="AB1" s="15" t="s">
        <v>160</v>
      </c>
      <c r="AC1" s="15" t="s">
        <v>161</v>
      </c>
      <c r="AD1" s="15" t="s">
        <v>162</v>
      </c>
      <c r="AE1" s="15" t="s">
        <v>163</v>
      </c>
      <c r="AF1" s="15" t="s">
        <v>164</v>
      </c>
      <c r="AG1" s="15" t="s">
        <v>165</v>
      </c>
      <c r="AH1" s="15" t="s">
        <v>166</v>
      </c>
      <c r="AI1" s="15" t="s">
        <v>167</v>
      </c>
      <c r="AJ1" s="15" t="s">
        <v>168</v>
      </c>
      <c r="AK1" s="15" t="s">
        <v>169</v>
      </c>
    </row>
    <row r="2" s="15" customFormat="1" spans="1:35">
      <c r="A2" s="15" t="s">
        <v>170</v>
      </c>
      <c r="B2" s="15" t="s">
        <v>171</v>
      </c>
      <c r="F2" s="15" t="s">
        <v>172</v>
      </c>
      <c r="G2" s="15" t="s">
        <v>173</v>
      </c>
      <c r="I2" s="15" t="s">
        <v>174</v>
      </c>
      <c r="L2" s="15" t="s">
        <v>175</v>
      </c>
      <c r="M2" s="15" t="s">
        <v>176</v>
      </c>
      <c r="N2" s="15" t="s">
        <v>177</v>
      </c>
      <c r="P2" s="15" t="s">
        <v>178</v>
      </c>
      <c r="Q2" s="15" t="s">
        <v>179</v>
      </c>
      <c r="R2" s="15" t="s">
        <v>179</v>
      </c>
      <c r="S2" s="15" t="s">
        <v>180</v>
      </c>
      <c r="T2" s="15" t="s">
        <v>179</v>
      </c>
      <c r="U2" s="15" t="s">
        <v>181</v>
      </c>
      <c r="V2" s="15" t="s">
        <v>182</v>
      </c>
      <c r="AH2" s="15" t="s">
        <v>183</v>
      </c>
      <c r="AI2" s="15" t="s">
        <v>184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C29" sqref="C29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46</v>
      </c>
      <c r="B2" s="3"/>
      <c r="C2" s="3" t="s">
        <v>16</v>
      </c>
      <c r="D2" s="3" t="s">
        <v>17</v>
      </c>
      <c r="E2" s="3" t="s">
        <v>18</v>
      </c>
      <c r="G2" s="2"/>
      <c r="H2" s="3" t="s">
        <v>16</v>
      </c>
      <c r="I2" s="3"/>
      <c r="J2" s="3" t="s">
        <v>17</v>
      </c>
      <c r="K2" s="3"/>
      <c r="L2" s="3" t="s">
        <v>18</v>
      </c>
      <c r="M2" s="3"/>
      <c r="N2" s="3" t="s">
        <v>185</v>
      </c>
      <c r="O2" s="3"/>
      <c r="P2" s="3" t="s">
        <v>186</v>
      </c>
      <c r="Q2" s="3"/>
      <c r="R2" s="3" t="s">
        <v>187</v>
      </c>
      <c r="S2" s="3" t="s">
        <v>188</v>
      </c>
      <c r="T2" s="3" t="s">
        <v>189</v>
      </c>
      <c r="U2" s="3" t="s">
        <v>187</v>
      </c>
      <c r="V2" s="2" t="s">
        <v>190</v>
      </c>
      <c r="W2" s="2" t="s">
        <v>187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26</v>
      </c>
      <c r="H3" s="3">
        <f>Estimations!B14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Estimations!C14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Estimations!D14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1</v>
      </c>
      <c r="T3" s="3" t="b">
        <v>0</v>
      </c>
      <c r="U3" s="4" cm="1">
        <f t="array" ref="U3">_xlfn.IFS(S3=TRUE,0,T3=TRUE,0,S3=FALSE,R3,T3=FALSE,R3)</f>
        <v>0</v>
      </c>
      <c r="V3" s="4">
        <f>Estimations!J14</f>
        <v>0</v>
      </c>
      <c r="W3" s="4">
        <f>IF(V3=0,U3,V3)</f>
        <v>0</v>
      </c>
    </row>
    <row r="4" spans="1:23">
      <c r="A4" s="3" t="s">
        <v>47</v>
      </c>
      <c r="B4" s="3">
        <v>0.9</v>
      </c>
      <c r="C4" s="4">
        <v>51</v>
      </c>
      <c r="D4" s="4">
        <v>80</v>
      </c>
      <c r="E4" s="4">
        <v>130</v>
      </c>
      <c r="G4" s="3" t="s">
        <v>27</v>
      </c>
      <c r="H4" s="3">
        <f>Estimations!B15</f>
        <v>0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3">
        <f>Estimations!C15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Estimations!D15</f>
        <v>0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3" t="b">
        <v>0</v>
      </c>
      <c r="O4" s="3">
        <f t="shared" ref="O4:O16" si="1">IF(N4=TRUE,0.8,1)</f>
        <v>1</v>
      </c>
      <c r="P4" s="3" t="b">
        <v>0</v>
      </c>
      <c r="Q4" s="11">
        <f t="shared" ref="Q4:Q16" si="2">IF(P4=TRUE,1.2,1)</f>
        <v>1</v>
      </c>
      <c r="R4" s="4">
        <f t="shared" si="0"/>
        <v>0</v>
      </c>
      <c r="S4" s="3" t="b">
        <v>0</v>
      </c>
      <c r="T4" s="3" t="b">
        <v>0</v>
      </c>
      <c r="U4" s="4" cm="1">
        <f t="array" ref="U4">_xlfn.IFS(S4=TRUE,0,T4=TRUE,0,S4=FALSE,R4,T4=FALSE,R4)</f>
        <v>0</v>
      </c>
      <c r="V4" s="4">
        <f>Estimations!J15</f>
        <v>0</v>
      </c>
      <c r="W4" s="4">
        <f t="shared" ref="W4:W16" si="3">IF(V4=0,U4,V4)</f>
        <v>0</v>
      </c>
    </row>
    <row r="5" spans="1:23">
      <c r="A5" s="3" t="s">
        <v>49</v>
      </c>
      <c r="B5" s="3">
        <v>3</v>
      </c>
      <c r="C5" s="4">
        <v>80</v>
      </c>
      <c r="D5" s="4">
        <v>120</v>
      </c>
      <c r="E5" s="4">
        <v>220</v>
      </c>
      <c r="G5" s="3" t="s">
        <v>28</v>
      </c>
      <c r="H5" s="3">
        <f>Estimations!B16</f>
        <v>2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51</v>
      </c>
      <c r="J5" s="3">
        <f>Estimations!C16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Estimations!D16</f>
        <v>0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3" t="b">
        <v>0</v>
      </c>
      <c r="O5" s="3">
        <f t="shared" si="1"/>
        <v>1</v>
      </c>
      <c r="P5" s="3" t="b">
        <v>1</v>
      </c>
      <c r="Q5" s="11">
        <f t="shared" si="2"/>
        <v>1.2</v>
      </c>
      <c r="R5" s="4">
        <f t="shared" si="0"/>
        <v>61.2</v>
      </c>
      <c r="S5" s="3" t="b">
        <v>0</v>
      </c>
      <c r="T5" s="3" t="b">
        <v>0</v>
      </c>
      <c r="U5" s="4" cm="1">
        <f t="array" ref="U5">_xlfn.IFS(S5=TRUE,0,T5=TRUE,0,S5=FALSE,R5,T5=FALSE,R5)</f>
        <v>61.2</v>
      </c>
      <c r="V5" s="4">
        <f>Estimations!J16</f>
        <v>0</v>
      </c>
      <c r="W5" s="4">
        <f t="shared" si="3"/>
        <v>61.2</v>
      </c>
    </row>
    <row r="6" spans="1:23">
      <c r="A6" s="3" t="s">
        <v>51</v>
      </c>
      <c r="B6" s="3">
        <v>6</v>
      </c>
      <c r="C6" s="4">
        <v>112</v>
      </c>
      <c r="D6" s="4">
        <v>170</v>
      </c>
      <c r="E6" s="4">
        <v>300</v>
      </c>
      <c r="G6" s="3" t="s">
        <v>29</v>
      </c>
      <c r="H6" s="3">
        <f>Estimations!B17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Estimations!C17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Estimations!D17</f>
        <v>0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0</v>
      </c>
      <c r="S6" s="3" t="b">
        <v>0</v>
      </c>
      <c r="T6" s="3" t="b">
        <v>0</v>
      </c>
      <c r="U6" s="4" cm="1">
        <f t="array" ref="U6">_xlfn.IFS(S6=TRUE,0,T6=TRUE,0,S6=FALSE,R6,T6=FALSE,R6)</f>
        <v>0</v>
      </c>
      <c r="V6" s="4">
        <f>Estimations!J17</f>
        <v>0</v>
      </c>
      <c r="W6" s="4">
        <f t="shared" si="3"/>
        <v>0</v>
      </c>
    </row>
    <row r="7" spans="1:23">
      <c r="A7" s="3" t="s">
        <v>53</v>
      </c>
      <c r="B7" s="3">
        <v>11</v>
      </c>
      <c r="C7" s="4">
        <v>179</v>
      </c>
      <c r="D7" s="4">
        <v>300</v>
      </c>
      <c r="E7" s="4">
        <v>420</v>
      </c>
      <c r="G7" s="3" t="s">
        <v>30</v>
      </c>
      <c r="H7" s="3">
        <f>Estimations!B18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Estimations!C18</f>
        <v>4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120</v>
      </c>
      <c r="L7" s="3">
        <f>Estimations!D18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0</v>
      </c>
      <c r="O7" s="3">
        <f t="shared" si="1"/>
        <v>1</v>
      </c>
      <c r="P7" s="3" t="b">
        <v>0</v>
      </c>
      <c r="Q7" s="11">
        <f t="shared" si="2"/>
        <v>1</v>
      </c>
      <c r="R7" s="4">
        <f t="shared" si="0"/>
        <v>120</v>
      </c>
      <c r="S7" s="3" t="b">
        <v>0</v>
      </c>
      <c r="T7" s="3" t="b">
        <v>0</v>
      </c>
      <c r="U7" s="4" cm="1">
        <f t="array" ref="U7">_xlfn.IFS(S7=TRUE,0,T7=TRUE,0,S7=FALSE,R7,T7=FALSE,R7)</f>
        <v>120</v>
      </c>
      <c r="V7" s="4">
        <f>Estimations!J18</f>
        <v>0</v>
      </c>
      <c r="W7" s="4">
        <f t="shared" si="3"/>
        <v>120</v>
      </c>
    </row>
    <row r="8" spans="1:23">
      <c r="A8" s="3" t="s">
        <v>54</v>
      </c>
      <c r="B8" s="3">
        <v>22</v>
      </c>
      <c r="C8" s="4">
        <v>225</v>
      </c>
      <c r="D8" s="4">
        <v>390</v>
      </c>
      <c r="E8" s="4">
        <v>540</v>
      </c>
      <c r="G8" s="3" t="s">
        <v>31</v>
      </c>
      <c r="H8" s="3">
        <f>Estimations!B19</f>
        <v>7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112</v>
      </c>
      <c r="J8" s="3">
        <f>Estimations!C19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Estimations!D19</f>
        <v>0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3" t="b">
        <v>1</v>
      </c>
      <c r="O8" s="3">
        <f t="shared" si="1"/>
        <v>0.8</v>
      </c>
      <c r="P8" s="3" t="b">
        <v>1</v>
      </c>
      <c r="Q8" s="11">
        <f t="shared" si="2"/>
        <v>1.2</v>
      </c>
      <c r="R8" s="4">
        <f t="shared" si="0"/>
        <v>112</v>
      </c>
      <c r="S8" s="3" t="b">
        <v>0</v>
      </c>
      <c r="T8" s="3" t="b">
        <v>0</v>
      </c>
      <c r="U8" s="4" cm="1">
        <f t="array" ref="U8">_xlfn.IFS(S8=TRUE,0,T8=TRUE,0,S8=FALSE,R8,T8=FALSE,R8)</f>
        <v>112</v>
      </c>
      <c r="V8" s="4">
        <f>Estimations!J19</f>
        <v>0</v>
      </c>
      <c r="W8" s="4">
        <f t="shared" si="3"/>
        <v>112</v>
      </c>
    </row>
    <row r="9" spans="1:23">
      <c r="A9" s="3" t="s">
        <v>56</v>
      </c>
      <c r="B9" s="3">
        <v>31</v>
      </c>
      <c r="C9" s="4">
        <v>300</v>
      </c>
      <c r="D9" s="4">
        <v>460</v>
      </c>
      <c r="E9" s="4">
        <v>680</v>
      </c>
      <c r="G9" s="3" t="s">
        <v>32</v>
      </c>
      <c r="H9" s="3">
        <f>Estimations!B20</f>
        <v>20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179</v>
      </c>
      <c r="J9" s="3">
        <f>Estimations!C20</f>
        <v>50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570</v>
      </c>
      <c r="L9" s="3">
        <f>Estimations!D20</f>
        <v>7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300</v>
      </c>
      <c r="N9" s="3" t="b">
        <v>1</v>
      </c>
      <c r="O9" s="3">
        <f t="shared" si="1"/>
        <v>0.8</v>
      </c>
      <c r="P9" s="3" t="b">
        <v>0</v>
      </c>
      <c r="Q9" s="11">
        <f t="shared" si="2"/>
        <v>1</v>
      </c>
      <c r="R9" s="4">
        <f t="shared" si="0"/>
        <v>839.2</v>
      </c>
      <c r="S9" s="3" t="b">
        <v>0</v>
      </c>
      <c r="T9" s="3" t="b">
        <v>0</v>
      </c>
      <c r="U9" s="4" cm="1">
        <f t="array" ref="U9">_xlfn.IFS(S9=TRUE,0,T9=TRUE,0,S9=FALSE,R9,T9=FALSE,R9)</f>
        <v>839.2</v>
      </c>
      <c r="V9" s="4">
        <f>Estimations!J20</f>
        <v>0</v>
      </c>
      <c r="W9" s="4">
        <f t="shared" si="3"/>
        <v>839.2</v>
      </c>
    </row>
    <row r="10" spans="1:23">
      <c r="A10" s="3" t="s">
        <v>58</v>
      </c>
      <c r="B10" s="3">
        <v>48</v>
      </c>
      <c r="C10" s="4">
        <v>369</v>
      </c>
      <c r="D10" s="4">
        <v>570</v>
      </c>
      <c r="E10" s="4">
        <v>800</v>
      </c>
      <c r="G10" s="3" t="s">
        <v>33</v>
      </c>
      <c r="H10" s="3">
        <f>Estimations!B21</f>
        <v>5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80</v>
      </c>
      <c r="J10" s="3">
        <f>Estimations!C21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Estimations!D21</f>
        <v>1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130</v>
      </c>
      <c r="N10" s="3" t="b">
        <v>1</v>
      </c>
      <c r="O10" s="3">
        <f t="shared" si="1"/>
        <v>0.8</v>
      </c>
      <c r="P10" s="3" t="b">
        <v>0</v>
      </c>
      <c r="Q10" s="11">
        <f t="shared" si="2"/>
        <v>1</v>
      </c>
      <c r="R10" s="4">
        <f t="shared" si="0"/>
        <v>168</v>
      </c>
      <c r="S10" s="3" t="b">
        <v>1</v>
      </c>
      <c r="T10" s="3" t="b">
        <v>0</v>
      </c>
      <c r="U10" s="4" cm="1">
        <f t="array" ref="U10">_xlfn.IFS(S10=TRUE,0,T10=TRUE,0,S10=FALSE,R10,T10=FALSE,R10)</f>
        <v>0</v>
      </c>
      <c r="V10" s="4">
        <f>Estimations!J21</f>
        <v>0</v>
      </c>
      <c r="W10" s="4">
        <f t="shared" si="3"/>
        <v>0</v>
      </c>
    </row>
    <row r="11" spans="1:23">
      <c r="A11" s="3" t="s">
        <v>60</v>
      </c>
      <c r="B11" s="3">
        <v>69</v>
      </c>
      <c r="C11" s="4">
        <v>500</v>
      </c>
      <c r="D11" s="4">
        <v>710</v>
      </c>
      <c r="E11" s="4">
        <v>1200</v>
      </c>
      <c r="G11" s="3" t="s">
        <v>34</v>
      </c>
      <c r="H11" s="3">
        <f>Estimations!B22</f>
        <v>16</v>
      </c>
      <c r="I11" s="3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179</v>
      </c>
      <c r="J11" s="3">
        <f>Estimations!C22</f>
        <v>4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120</v>
      </c>
      <c r="L11" s="3">
        <f>Estimations!D22</f>
        <v>1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130</v>
      </c>
      <c r="N11" s="3" t="b">
        <v>1</v>
      </c>
      <c r="O11" s="3">
        <f t="shared" si="1"/>
        <v>0.8</v>
      </c>
      <c r="P11" s="3" t="b">
        <v>0</v>
      </c>
      <c r="Q11" s="11">
        <f t="shared" si="2"/>
        <v>1</v>
      </c>
      <c r="R11" s="4">
        <f t="shared" si="0"/>
        <v>343.2</v>
      </c>
      <c r="S11" s="3" t="b">
        <v>0</v>
      </c>
      <c r="T11" s="3" t="b">
        <v>0</v>
      </c>
      <c r="U11" s="4" cm="1">
        <f t="array" ref="U11">_xlfn.IFS(S11=TRUE,0,T11=TRUE,0,S11=FALSE,R11,T11=FALSE,R11)</f>
        <v>343.2</v>
      </c>
      <c r="V11" s="4">
        <f>Estimations!J22</f>
        <v>0</v>
      </c>
      <c r="W11" s="4">
        <f t="shared" si="3"/>
        <v>343.2</v>
      </c>
    </row>
    <row r="12" spans="1:23">
      <c r="A12" s="3" t="s">
        <v>61</v>
      </c>
      <c r="B12" s="3">
        <v>90</v>
      </c>
      <c r="C12" s="4">
        <v>630</v>
      </c>
      <c r="D12" s="4">
        <v>820</v>
      </c>
      <c r="E12" s="4" t="s">
        <v>191</v>
      </c>
      <c r="G12" s="3" t="s">
        <v>35</v>
      </c>
      <c r="H12" s="3">
        <f>Estimations!B23</f>
        <v>12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179</v>
      </c>
      <c r="J12" s="3">
        <f>Estimations!C23</f>
        <v>8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170</v>
      </c>
      <c r="L12" s="3">
        <f>Estimations!D23</f>
        <v>0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3" t="b">
        <v>1</v>
      </c>
      <c r="O12" s="3">
        <f t="shared" si="1"/>
        <v>0.8</v>
      </c>
      <c r="P12" s="3" t="b">
        <v>1</v>
      </c>
      <c r="Q12" s="11">
        <f t="shared" si="2"/>
        <v>1.2</v>
      </c>
      <c r="R12" s="4">
        <f t="shared" si="0"/>
        <v>349</v>
      </c>
      <c r="S12" s="3" t="b">
        <v>0</v>
      </c>
      <c r="T12" s="3" t="b">
        <v>0</v>
      </c>
      <c r="U12" s="4" cm="1">
        <f t="array" ref="U12">_xlfn.IFS(S12=TRUE,0,T12=TRUE,0,S12=FALSE,R12,T12=FALSE,R12)</f>
        <v>349</v>
      </c>
      <c r="V12" s="4">
        <f>Estimations!J23</f>
        <v>0</v>
      </c>
      <c r="W12" s="4">
        <f t="shared" si="3"/>
        <v>349</v>
      </c>
    </row>
    <row r="13" spans="1:23">
      <c r="A13" s="3" t="s">
        <v>63</v>
      </c>
      <c r="B13" s="3">
        <v>110</v>
      </c>
      <c r="C13" s="4">
        <v>710</v>
      </c>
      <c r="D13" s="4">
        <v>1000</v>
      </c>
      <c r="E13" s="4" t="s">
        <v>191</v>
      </c>
      <c r="G13" s="3" t="s">
        <v>36</v>
      </c>
      <c r="H13" s="3">
        <f>Estimations!B24</f>
        <v>18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179</v>
      </c>
      <c r="J13" s="3">
        <f>Estimations!C24</f>
        <v>3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80</v>
      </c>
      <c r="L13" s="3">
        <f>Estimations!D24</f>
        <v>1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130</v>
      </c>
      <c r="N13" s="3" t="b">
        <v>1</v>
      </c>
      <c r="O13" s="3">
        <f t="shared" si="1"/>
        <v>0.8</v>
      </c>
      <c r="P13" s="3" t="b">
        <v>0</v>
      </c>
      <c r="Q13" s="11">
        <f t="shared" si="2"/>
        <v>1</v>
      </c>
      <c r="R13" s="4">
        <f t="shared" si="0"/>
        <v>311.2</v>
      </c>
      <c r="S13" s="3" t="b">
        <v>0</v>
      </c>
      <c r="T13" s="3" t="b">
        <v>0</v>
      </c>
      <c r="U13" s="4" cm="1">
        <f t="array" ref="U13">_xlfn.IFS(S13=TRUE,0,T13=TRUE,0,S13=FALSE,R13,T13=FALSE,R13)</f>
        <v>311.2</v>
      </c>
      <c r="V13" s="4">
        <f>Estimations!J24</f>
        <v>0</v>
      </c>
      <c r="W13" s="4">
        <f t="shared" si="3"/>
        <v>311.2</v>
      </c>
    </row>
    <row r="14" spans="1:23">
      <c r="A14" s="3" t="s">
        <v>65</v>
      </c>
      <c r="B14" s="3">
        <v>150</v>
      </c>
      <c r="C14" s="4">
        <v>790</v>
      </c>
      <c r="D14" s="4">
        <v>1550</v>
      </c>
      <c r="E14" s="4" t="s">
        <v>191</v>
      </c>
      <c r="G14" s="3" t="s">
        <v>37</v>
      </c>
      <c r="H14" s="3">
        <f>Estimations!B25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Estimations!C25</f>
        <v>2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80</v>
      </c>
      <c r="L14" s="3">
        <f>Estimations!D25</f>
        <v>1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130</v>
      </c>
      <c r="N14" s="3" t="b">
        <v>1</v>
      </c>
      <c r="O14" s="3">
        <f t="shared" si="1"/>
        <v>0.8</v>
      </c>
      <c r="P14" s="3" t="b">
        <v>0</v>
      </c>
      <c r="Q14" s="11">
        <f t="shared" si="2"/>
        <v>1</v>
      </c>
      <c r="R14" s="4">
        <f t="shared" si="0"/>
        <v>168</v>
      </c>
      <c r="S14" s="3" t="b">
        <v>0</v>
      </c>
      <c r="T14" s="3" t="b">
        <v>0</v>
      </c>
      <c r="U14" s="4" cm="1">
        <f t="array" ref="U14">_xlfn.IFS(S14=TRUE,0,T14=TRUE,0,S14=FALSE,R14,T14=FALSE,R14)</f>
        <v>168</v>
      </c>
      <c r="V14" s="4">
        <f>Estimations!J25</f>
        <v>0</v>
      </c>
      <c r="W14" s="4">
        <f t="shared" si="3"/>
        <v>168</v>
      </c>
    </row>
    <row r="15" spans="1:23">
      <c r="A15" s="3" t="s">
        <v>67</v>
      </c>
      <c r="B15" s="3">
        <v>200</v>
      </c>
      <c r="C15" s="4">
        <v>900</v>
      </c>
      <c r="D15" s="4" t="s">
        <v>191</v>
      </c>
      <c r="E15" s="4" t="s">
        <v>191</v>
      </c>
      <c r="G15" s="3" t="s">
        <v>38</v>
      </c>
      <c r="H15" s="3">
        <f>Estimations!B26</f>
        <v>4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80</v>
      </c>
      <c r="J15" s="3">
        <f>Estimations!C26</f>
        <v>2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80</v>
      </c>
      <c r="L15" s="3">
        <f>Estimations!D26</f>
        <v>1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130</v>
      </c>
      <c r="N15" s="3" t="b">
        <v>1</v>
      </c>
      <c r="O15" s="3">
        <f t="shared" si="1"/>
        <v>0.8</v>
      </c>
      <c r="P15" s="3" t="b">
        <v>0</v>
      </c>
      <c r="Q15" s="11">
        <f t="shared" si="2"/>
        <v>1</v>
      </c>
      <c r="R15" s="4">
        <f t="shared" si="0"/>
        <v>232</v>
      </c>
      <c r="S15" s="3" t="b">
        <v>0</v>
      </c>
      <c r="T15" s="3" t="b">
        <v>0</v>
      </c>
      <c r="U15" s="4" cm="1">
        <f t="array" ref="U15">_xlfn.IFS(S15=TRUE,0,T15=TRUE,0,S15=FALSE,R15,T15=FALSE,R15)</f>
        <v>232</v>
      </c>
      <c r="V15" s="4">
        <f>Estimations!J26</f>
        <v>0</v>
      </c>
      <c r="W15" s="4">
        <f t="shared" si="3"/>
        <v>232</v>
      </c>
    </row>
    <row r="16" spans="1:23">
      <c r="A16" s="3" t="s">
        <v>68</v>
      </c>
      <c r="B16" s="3">
        <v>250</v>
      </c>
      <c r="C16" s="4">
        <v>1100</v>
      </c>
      <c r="D16" s="4" t="s">
        <v>191</v>
      </c>
      <c r="E16" s="4" t="s">
        <v>191</v>
      </c>
      <c r="G16" s="3" t="s">
        <v>39</v>
      </c>
      <c r="H16" s="3">
        <f>Estimations!B27</f>
        <v>2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51</v>
      </c>
      <c r="J16" s="3">
        <f>Estimations!C27</f>
        <v>6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120</v>
      </c>
      <c r="L16" s="3">
        <f>Estimations!D27</f>
        <v>0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3" t="b">
        <v>1</v>
      </c>
      <c r="O16" s="3">
        <f t="shared" si="1"/>
        <v>0.8</v>
      </c>
      <c r="P16" s="3" t="b">
        <v>0</v>
      </c>
      <c r="Q16" s="11">
        <f t="shared" si="2"/>
        <v>1</v>
      </c>
      <c r="R16" s="4">
        <f t="shared" si="0"/>
        <v>136.8</v>
      </c>
      <c r="S16" s="3" t="b">
        <v>0</v>
      </c>
      <c r="T16" s="3" t="b">
        <v>0</v>
      </c>
      <c r="U16" s="4" cm="1">
        <f t="array" ref="U16">_xlfn.IFS(S16=TRUE,0,T16=TRUE,0,S16=FALSE,R16,T16=FALSE,R16)</f>
        <v>136.8</v>
      </c>
      <c r="V16" s="4">
        <f>Estimations!J27</f>
        <v>0</v>
      </c>
      <c r="W16" s="4">
        <f t="shared" si="3"/>
        <v>136.8</v>
      </c>
    </row>
    <row r="17" spans="1:25">
      <c r="A17" s="3" t="s">
        <v>71</v>
      </c>
      <c r="B17" s="3">
        <v>380</v>
      </c>
      <c r="C17" s="4">
        <v>1400</v>
      </c>
      <c r="D17" s="4" t="s">
        <v>191</v>
      </c>
      <c r="E17" s="4" t="s">
        <v>191</v>
      </c>
      <c r="G17" s="1" t="s">
        <v>41</v>
      </c>
      <c r="H17" s="1" t="b">
        <v>0</v>
      </c>
      <c r="I17" s="4">
        <f>E21</f>
        <v>80</v>
      </c>
      <c r="J17" s="4">
        <f>IF(H17=TRUE,I17,0)</f>
        <v>0</v>
      </c>
      <c r="K17" s="12">
        <f>IF(J17+J18+J19=0,"ERREUR",J17+J18+J19)</f>
        <v>200</v>
      </c>
      <c r="L17" s="12">
        <f>IF(K17&gt;200,"ERREUR",K17)</f>
        <v>200</v>
      </c>
      <c r="S17" s="13"/>
      <c r="T17" s="13"/>
      <c r="U17" s="13"/>
      <c r="V17" s="4"/>
      <c r="W17" s="4">
        <f>L17</f>
        <v>200</v>
      </c>
      <c r="Y17" s="14"/>
    </row>
    <row r="18" spans="1:23">
      <c r="A18" s="3" t="s">
        <v>73</v>
      </c>
      <c r="B18" s="3">
        <v>450</v>
      </c>
      <c r="C18" s="4">
        <v>1600</v>
      </c>
      <c r="D18" s="4" t="s">
        <v>191</v>
      </c>
      <c r="E18" s="4" t="s">
        <v>191</v>
      </c>
      <c r="G18" s="1" t="s">
        <v>42</v>
      </c>
      <c r="H18" s="1" t="b">
        <v>0</v>
      </c>
      <c r="I18" s="4">
        <f>E22</f>
        <v>150</v>
      </c>
      <c r="J18" s="4">
        <f>IF(H18=TRUE,I18,0)</f>
        <v>0</v>
      </c>
      <c r="L18" s="4"/>
      <c r="M18" s="4"/>
      <c r="W18" s="4">
        <f>IF(L17="ERREUR","ERREUR",SUM(W3:W17))</f>
        <v>2872.6</v>
      </c>
    </row>
    <row r="19" spans="1:10">
      <c r="A19" s="3" t="s">
        <v>192</v>
      </c>
      <c r="B19" s="3">
        <v>650</v>
      </c>
      <c r="C19" s="4" t="s">
        <v>191</v>
      </c>
      <c r="D19" s="4" t="s">
        <v>191</v>
      </c>
      <c r="E19" s="4" t="s">
        <v>191</v>
      </c>
      <c r="G19" s="1" t="s">
        <v>43</v>
      </c>
      <c r="H19" s="1" t="b">
        <v>1</v>
      </c>
      <c r="I19" s="4">
        <f>E23</f>
        <v>200</v>
      </c>
      <c r="J19" s="4">
        <f>IF(H19=TRUE,I19,0)</f>
        <v>200</v>
      </c>
    </row>
    <row r="20" spans="1:5">
      <c r="A20" s="2"/>
      <c r="B20" s="2"/>
      <c r="C20" s="2"/>
      <c r="D20" s="2"/>
      <c r="E20" s="2"/>
    </row>
    <row r="21" spans="1:5">
      <c r="A21" s="5" t="s">
        <v>69</v>
      </c>
      <c r="B21" s="5"/>
      <c r="C21" s="6" t="s">
        <v>70</v>
      </c>
      <c r="D21" s="6" t="s">
        <v>41</v>
      </c>
      <c r="E21" s="7">
        <v>80</v>
      </c>
    </row>
    <row r="22" spans="1:5">
      <c r="A22" s="2" t="s">
        <v>72</v>
      </c>
      <c r="B22" s="2"/>
      <c r="C22" s="6"/>
      <c r="D22" s="8" t="s">
        <v>42</v>
      </c>
      <c r="E22" s="7">
        <v>150</v>
      </c>
    </row>
    <row r="23" spans="1:5">
      <c r="A23" s="2" t="s">
        <v>74</v>
      </c>
      <c r="B23" s="2"/>
      <c r="C23" s="6"/>
      <c r="D23" s="9" t="s">
        <v>43</v>
      </c>
      <c r="E23" s="7">
        <v>200</v>
      </c>
    </row>
    <row r="25" spans="1:4">
      <c r="A25" s="10" t="str">
        <f>IF(Estimations!D1&lt;10,"D-000"&amp;Estimations!D1&amp;"-AC",IF(Estimations!D1&lt;100,"D-00"&amp;Estimations!D1&amp;"-AC",IF(Estimations!D1&lt;1000,"D-0"&amp;Estimations!D1&amp;"-AC","D-"&amp;Estimations!D1&amp;"-AC")))</f>
        <v>D-0038-AC</v>
      </c>
      <c r="B25" s="1" t="str">
        <f>" "&amp;Estimations!G5&amp;" "&amp;Estimations!G7&amp;" "&amp;Estimations!G9&amp;" "&amp;Estimations!G10</f>
        <v> gg danielle RENAULT arkana GV-329-AL</v>
      </c>
      <c r="C25" s="10"/>
      <c r="D25" s="10"/>
    </row>
    <row r="26" spans="1:1">
      <c r="A26" s="1" t="str">
        <f>CONCATENATE(A25,B25)</f>
        <v>D-0038-AC gg danielle RENAULT arkana GV-329-AL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Estimations</vt:lpstr>
      <vt:lpstr>BDC</vt:lpstr>
      <vt:lpstr>Archives</vt:lpstr>
      <vt:lpstr>Clients</vt:lpstr>
      <vt:lpstr>Calcul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2024-07-30T07:49:00Z</cp:lastPrinted>
  <dcterms:modified xsi:type="dcterms:W3CDTF">2025-05-19T17:25:12Z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3554C3D026124BB99A87711C0FF72ECD_12</vt:lpwstr>
  </property>
  <property fmtid="{D5CDD505-2E9C-101B-9397-08002B2CF9AE}" pid="3" name="KSOProductBuildVer">
    <vt:lpwstr>1036-12.2.0.21179</vt:lpwstr>
  </property>
</Properties>
</file>