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commun\0- ► Fichiers transférés sur le drive\Contrats cadres - Mandats gestion\2026\Contrat cadre\"/>
    </mc:Choice>
  </mc:AlternateContent>
  <workbookProtection workbookAlgorithmName="SHA-512" workbookHashValue="HKD0u/Ng7Q/X1C6sNvBjfLkQsnYK4Pvychcz0lJ8CPHeTIO8XMzrNfxujg/phqvoJm9ZIuI7+Ep0kLkTBx4eJw==" workbookSaltValue="u+t2sKcRz0JN4DcJcT0y5w==" workbookSpinCount="100000" lockStructure="1"/>
  <bookViews>
    <workbookView xWindow="-105" yWindow="-105" windowWidth="19425" windowHeight="11505" tabRatio="723"/>
  </bookViews>
  <sheets>
    <sheet name="Questionnaire Alimentaire" sheetId="9" r:id="rId1"/>
    <sheet name="Analyse Produit Alimentaire" sheetId="11" state="hidden" r:id="rId2"/>
    <sheet name="Suivi des plans d'action Alim" sheetId="12" state="hidden" r:id="rId3"/>
    <sheet name="listes" sheetId="3" state="hidden" r:id="rId4"/>
  </sheets>
  <externalReferences>
    <externalReference r:id="rId5"/>
  </externalReferences>
  <definedNames>
    <definedName name="audit">listes!$L$1:$L$4</definedName>
    <definedName name="ca" localSheetId="0">listes!#REF!</definedName>
    <definedName name="ca">listes!#REF!</definedName>
    <definedName name="cartographie" localSheetId="0">listes!#REF!</definedName>
    <definedName name="cartographie">listes!#REF!</definedName>
    <definedName name="catégorie">listes!#REF!</definedName>
    <definedName name="certification">listes!$H$1:$H$9</definedName>
    <definedName name="contact">listes!$K$1:$K$3</definedName>
    <definedName name="distance">[1]listes!$M$1:$M$4</definedName>
    <definedName name="entites">listes!$F$2:$F$27</definedName>
    <definedName name="fabricant">[1]listes!$E$1:$E$7</definedName>
    <definedName name="famille">listes!$G$2:$G$16</definedName>
    <definedName name="fermee">listes!$A$1:$A$2</definedName>
    <definedName name="fournisseur">listes!$E$1:$E$3</definedName>
    <definedName name="historique">listes!$F$1:$F$30</definedName>
    <definedName name="label">listes!$J$1:$J$11</definedName>
    <definedName name="labels">listes!$J$2:$J$11</definedName>
    <definedName name="localisation">listes!$C$1:$C$3</definedName>
    <definedName name="ouinon">listes!$B$1:$B$3</definedName>
    <definedName name="partiel">listes!$M$1:$M$3</definedName>
    <definedName name="produits">listes!#REF!</definedName>
    <definedName name="refprod">[1]listes!$N$2:$N$7</definedName>
    <definedName name="UE">listes!$D$1:$D$2</definedName>
    <definedName name="x" localSheetId="0">listes!#REF!</definedName>
    <definedName name="x">listes!#REF!</definedName>
    <definedName name="_xlnm.Print_Area" localSheetId="1">'Analyse Produit Alimentaire'!$A$1:$D$223</definedName>
    <definedName name="_xlnm.Print_Area" localSheetId="0">'Questionnaire Alimentaire'!$A$2:$D$162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12" l="1"/>
  <c r="C16" i="12"/>
  <c r="C17" i="12"/>
  <c r="C18" i="12"/>
  <c r="C19" i="12"/>
  <c r="C20" i="12"/>
  <c r="C21" i="12"/>
  <c r="C22" i="12"/>
  <c r="C23" i="12"/>
  <c r="C24" i="12"/>
  <c r="C25" i="12"/>
  <c r="C26" i="12"/>
  <c r="C27" i="12"/>
  <c r="C28" i="12"/>
  <c r="C12" i="12"/>
  <c r="C13" i="12"/>
  <c r="C14" i="12"/>
  <c r="C11" i="12"/>
  <c r="H49" i="11"/>
  <c r="D165" i="11"/>
  <c r="C18" i="11"/>
  <c r="B18" i="11"/>
  <c r="B41" i="11"/>
  <c r="B40" i="11"/>
  <c r="C19" i="11" l="1"/>
  <c r="E19" i="11" s="1"/>
  <c r="C161" i="11" l="1"/>
  <c r="C97" i="11"/>
  <c r="C98" i="11"/>
  <c r="C99" i="11"/>
  <c r="C21" i="11" l="1"/>
  <c r="D19" i="11"/>
  <c r="B175" i="11" l="1"/>
  <c r="C175" i="11" s="1"/>
  <c r="G19" i="11" l="1"/>
  <c r="F19" i="11"/>
  <c r="H19" i="11"/>
  <c r="C34" i="11"/>
  <c r="C33" i="11"/>
  <c r="C82" i="11"/>
  <c r="C25" i="11" l="1"/>
  <c r="C57" i="11" l="1"/>
  <c r="E73" i="11" l="1"/>
  <c r="B188" i="11" l="1"/>
  <c r="C188" i="11" s="1"/>
  <c r="B178" i="11"/>
  <c r="C178" i="11" s="1"/>
  <c r="C64" i="11"/>
  <c r="E64" i="11" s="1"/>
  <c r="B176" i="11" s="1"/>
  <c r="C23" i="11"/>
  <c r="E23" i="11" s="1"/>
  <c r="D23" i="11" s="1"/>
  <c r="B15" i="12" l="1"/>
  <c r="B5" i="12"/>
  <c r="C5" i="12" s="1"/>
  <c r="C69" i="11"/>
  <c r="C68" i="11"/>
  <c r="E68" i="11" s="1"/>
  <c r="C134" i="11"/>
  <c r="E134" i="11" s="1"/>
  <c r="C121" i="11"/>
  <c r="E121" i="11" s="1"/>
  <c r="C176" i="11"/>
  <c r="C37" i="11"/>
  <c r="D37" i="11" s="1"/>
  <c r="H73" i="11"/>
  <c r="G74" i="11"/>
  <c r="C74" i="11"/>
  <c r="C73" i="11"/>
  <c r="C80" i="11"/>
  <c r="E80" i="11" s="1"/>
  <c r="C72" i="11"/>
  <c r="C71" i="11"/>
  <c r="C112" i="11"/>
  <c r="E112" i="11" s="1"/>
  <c r="C62" i="11"/>
  <c r="E62" i="11" s="1"/>
  <c r="C40" i="11"/>
  <c r="B222" i="11"/>
  <c r="E66" i="11"/>
  <c r="E114" i="11"/>
  <c r="E78" i="11"/>
  <c r="E55" i="11"/>
  <c r="C159" i="11"/>
  <c r="C157" i="11"/>
  <c r="C156" i="11"/>
  <c r="C154" i="11"/>
  <c r="C153" i="11"/>
  <c r="C151" i="11"/>
  <c r="C150" i="11"/>
  <c r="C147" i="11"/>
  <c r="C148" i="11"/>
  <c r="C146" i="11"/>
  <c r="C140" i="11"/>
  <c r="E140" i="11" s="1"/>
  <c r="C141" i="11"/>
  <c r="E141" i="11" s="1"/>
  <c r="D141" i="11" s="1"/>
  <c r="C139" i="11"/>
  <c r="E139" i="11" s="1"/>
  <c r="C135" i="11"/>
  <c r="E135" i="11" s="1"/>
  <c r="C136" i="11"/>
  <c r="E136" i="11" s="1"/>
  <c r="C130" i="11"/>
  <c r="E130" i="11" s="1"/>
  <c r="C131" i="11"/>
  <c r="E131" i="11" s="1"/>
  <c r="H131" i="11" s="1"/>
  <c r="C129" i="11"/>
  <c r="E129" i="11" s="1"/>
  <c r="C126" i="11"/>
  <c r="C125" i="11"/>
  <c r="C122" i="11"/>
  <c r="C117" i="11"/>
  <c r="E117" i="11" s="1"/>
  <c r="C107" i="11"/>
  <c r="C108" i="11"/>
  <c r="C109" i="11"/>
  <c r="C106" i="11"/>
  <c r="C103" i="11"/>
  <c r="C101" i="11"/>
  <c r="C92" i="11"/>
  <c r="C93" i="11"/>
  <c r="C94" i="11"/>
  <c r="C91" i="11"/>
  <c r="C89" i="11"/>
  <c r="C83" i="11"/>
  <c r="C84" i="11"/>
  <c r="C85" i="11"/>
  <c r="C86" i="11"/>
  <c r="C87" i="11"/>
  <c r="C58" i="11"/>
  <c r="C59" i="11"/>
  <c r="C60" i="11"/>
  <c r="C61" i="11"/>
  <c r="C63" i="11"/>
  <c r="E63" i="11" s="1"/>
  <c r="B52" i="11"/>
  <c r="C52" i="11"/>
  <c r="B53" i="11"/>
  <c r="C53" i="11"/>
  <c r="C51" i="11"/>
  <c r="B51" i="11"/>
  <c r="C48" i="11"/>
  <c r="C41" i="11"/>
  <c r="B42" i="11"/>
  <c r="C42" i="11"/>
  <c r="C31" i="11"/>
  <c r="C30" i="11"/>
  <c r="C28" i="11"/>
  <c r="C24" i="11"/>
  <c r="C26" i="11"/>
  <c r="C27" i="11"/>
  <c r="B2" i="11"/>
  <c r="B3" i="11"/>
  <c r="C165" i="11" s="1"/>
  <c r="C3" i="11"/>
  <c r="B5" i="11"/>
  <c r="B6" i="11"/>
  <c r="C6" i="11"/>
  <c r="A10" i="11"/>
  <c r="B10" i="11"/>
  <c r="A12" i="11"/>
  <c r="B12" i="11"/>
  <c r="A13" i="11"/>
  <c r="B13" i="11"/>
  <c r="A14" i="11"/>
  <c r="B14" i="11"/>
  <c r="A15" i="11"/>
  <c r="B15" i="11"/>
  <c r="B193" i="11" l="1"/>
  <c r="C193" i="11" s="1"/>
  <c r="B186" i="11"/>
  <c r="C186" i="11" s="1"/>
  <c r="B184" i="11"/>
  <c r="B201" i="11"/>
  <c r="B28" i="12" s="1"/>
  <c r="B199" i="11"/>
  <c r="B26" i="12" s="1"/>
  <c r="B200" i="11"/>
  <c r="B198" i="11"/>
  <c r="B25" i="12" s="1"/>
  <c r="B197" i="11"/>
  <c r="B24" i="12" s="1"/>
  <c r="B194" i="11"/>
  <c r="B21" i="12" s="1"/>
  <c r="E58" i="11"/>
  <c r="D58" i="11" s="1"/>
  <c r="E103" i="11"/>
  <c r="B191" i="11" s="1"/>
  <c r="E101" i="11"/>
  <c r="B190" i="11" s="1"/>
  <c r="B17" i="12" s="1"/>
  <c r="B3" i="12"/>
  <c r="C3" i="12" s="1"/>
  <c r="D64" i="11"/>
  <c r="H117" i="11"/>
  <c r="G117" i="11"/>
  <c r="F117" i="11"/>
  <c r="B185" i="11"/>
  <c r="C185" i="11" s="1"/>
  <c r="E69" i="11"/>
  <c r="B177" i="11" s="1"/>
  <c r="C177" i="11" s="1"/>
  <c r="E125" i="11"/>
  <c r="B195" i="11" s="1"/>
  <c r="B22" i="12" s="1"/>
  <c r="E126" i="11"/>
  <c r="B196" i="11" s="1"/>
  <c r="E109" i="11"/>
  <c r="G109" i="11" s="1"/>
  <c r="E107" i="11"/>
  <c r="B192" i="11" s="1"/>
  <c r="C192" i="11" s="1"/>
  <c r="C201" i="11"/>
  <c r="E97" i="11"/>
  <c r="E98" i="11"/>
  <c r="E99" i="11"/>
  <c r="F112" i="11"/>
  <c r="G112" i="11"/>
  <c r="H112" i="11"/>
  <c r="G140" i="11"/>
  <c r="F73" i="11"/>
  <c r="D73" i="11"/>
  <c r="G73" i="11"/>
  <c r="F140" i="11"/>
  <c r="H134" i="11"/>
  <c r="D134" i="11"/>
  <c r="B181" i="11" s="1"/>
  <c r="F134" i="11"/>
  <c r="D135" i="11"/>
  <c r="F135" i="11"/>
  <c r="H135" i="11"/>
  <c r="G135" i="11"/>
  <c r="F130" i="11"/>
  <c r="G130" i="11"/>
  <c r="D130" i="11"/>
  <c r="H63" i="11"/>
  <c r="G63" i="11"/>
  <c r="D63" i="11"/>
  <c r="H74" i="11"/>
  <c r="D74" i="11"/>
  <c r="D117" i="11"/>
  <c r="G121" i="11"/>
  <c r="H121" i="11"/>
  <c r="D121" i="11"/>
  <c r="B180" i="11" s="1"/>
  <c r="F121" i="11"/>
  <c r="F129" i="11"/>
  <c r="G129" i="11"/>
  <c r="H129" i="11"/>
  <c r="D129" i="11"/>
  <c r="F80" i="11"/>
  <c r="H80" i="11"/>
  <c r="G80" i="11"/>
  <c r="F139" i="11"/>
  <c r="H139" i="11"/>
  <c r="D139" i="11"/>
  <c r="G139" i="11"/>
  <c r="H136" i="11"/>
  <c r="F136" i="11"/>
  <c r="G136" i="11"/>
  <c r="D136" i="11"/>
  <c r="D112" i="11"/>
  <c r="F63" i="11"/>
  <c r="H140" i="11"/>
  <c r="F131" i="11"/>
  <c r="H130" i="11"/>
  <c r="D131" i="11"/>
  <c r="G131" i="11"/>
  <c r="G134" i="11"/>
  <c r="F74" i="11"/>
  <c r="D140" i="11"/>
  <c r="F141" i="11"/>
  <c r="G141" i="11"/>
  <c r="H141" i="11"/>
  <c r="H68" i="11"/>
  <c r="G68" i="11"/>
  <c r="D68" i="11"/>
  <c r="F68" i="11"/>
  <c r="G64" i="11"/>
  <c r="H64" i="11"/>
  <c r="F64" i="11"/>
  <c r="B13" i="12" l="1"/>
  <c r="B187" i="11"/>
  <c r="C187" i="11" s="1"/>
  <c r="B23" i="12"/>
  <c r="B27" i="12"/>
  <c r="C200" i="11"/>
  <c r="B18" i="12"/>
  <c r="B20" i="12"/>
  <c r="C199" i="11"/>
  <c r="B12" i="12"/>
  <c r="B8" i="12"/>
  <c r="C8" i="12" s="1"/>
  <c r="B4" i="12"/>
  <c r="C4" i="12" s="1"/>
  <c r="F69" i="11"/>
  <c r="F66" i="11" s="1"/>
  <c r="F62" i="11"/>
  <c r="F55" i="11" s="1"/>
  <c r="G62" i="11"/>
  <c r="G55" i="11" s="1"/>
  <c r="D62" i="11"/>
  <c r="H62" i="11"/>
  <c r="H55" i="11" s="1"/>
  <c r="F126" i="11"/>
  <c r="G69" i="11"/>
  <c r="G66" i="11" s="1"/>
  <c r="H69" i="11"/>
  <c r="H66" i="11" s="1"/>
  <c r="D69" i="11"/>
  <c r="G126" i="11"/>
  <c r="H126" i="11"/>
  <c r="D126" i="11"/>
  <c r="H125" i="11"/>
  <c r="F125" i="11"/>
  <c r="G125" i="11"/>
  <c r="D125" i="11"/>
  <c r="C196" i="11"/>
  <c r="C195" i="11"/>
  <c r="B19" i="12"/>
  <c r="C198" i="11"/>
  <c r="B11" i="12"/>
  <c r="C197" i="11"/>
  <c r="C194" i="11"/>
  <c r="H101" i="11"/>
  <c r="G101" i="11"/>
  <c r="C190" i="11"/>
  <c r="G103" i="11"/>
  <c r="D103" i="11"/>
  <c r="H107" i="11"/>
  <c r="F101" i="11"/>
  <c r="D101" i="11"/>
  <c r="H103" i="11"/>
  <c r="F103" i="11"/>
  <c r="C181" i="11"/>
  <c r="G107" i="11"/>
  <c r="F107" i="11"/>
  <c r="H109" i="11"/>
  <c r="D109" i="11"/>
  <c r="F109" i="11"/>
  <c r="D107" i="11"/>
  <c r="H99" i="11"/>
  <c r="G99" i="11"/>
  <c r="D99" i="11"/>
  <c r="F99" i="11"/>
  <c r="E96" i="11"/>
  <c r="B189" i="11" s="1"/>
  <c r="C189" i="11" s="1"/>
  <c r="F97" i="11"/>
  <c r="H97" i="11"/>
  <c r="G97" i="11"/>
  <c r="D97" i="11"/>
  <c r="F98" i="11"/>
  <c r="H98" i="11"/>
  <c r="G98" i="11"/>
  <c r="D98" i="11"/>
  <c r="B14" i="12" l="1"/>
  <c r="G49" i="11"/>
  <c r="F49" i="11"/>
  <c r="B16" i="12"/>
  <c r="B179" i="11"/>
  <c r="B6" i="12" s="1"/>
  <c r="C6" i="12" s="1"/>
  <c r="G114" i="11"/>
  <c r="F114" i="11"/>
  <c r="H114" i="11"/>
  <c r="C191" i="11"/>
  <c r="C180" i="11"/>
  <c r="B7" i="12"/>
  <c r="C7" i="12" s="1"/>
  <c r="H96" i="11"/>
  <c r="G96" i="11"/>
  <c r="G78" i="11" s="1"/>
  <c r="F96" i="11"/>
  <c r="F78" i="11" s="1"/>
  <c r="G162" i="11" l="1"/>
  <c r="C170" i="11" s="1"/>
  <c r="F162" i="11"/>
  <c r="C179" i="11"/>
  <c r="H78" i="11"/>
  <c r="H162" i="11" s="1"/>
  <c r="C169" i="11" l="1"/>
</calcChain>
</file>

<file path=xl/comments1.xml><?xml version="1.0" encoding="utf-8"?>
<comments xmlns="http://schemas.openxmlformats.org/spreadsheetml/2006/main">
  <authors>
    <author>Florence Courtay   Intertek</author>
  </authors>
  <commentList>
    <comment ref="A96" authorId="0" shapeId="0">
      <text>
        <r>
          <rPr>
            <b/>
            <sz val="9"/>
            <color indexed="81"/>
            <rFont val="Tahoma"/>
            <family val="2"/>
          </rPr>
          <t xml:space="preserve">Le plan de maîtrise sanitaire est composé d’un ensemble de documents décrivant les moyens mis en œuvre par un établissement pour assurer l’hygiène et la sécurité alimentaire de ses productions par rapport aux dangers microbiologiques, physiques, chimiques et  le danger allergène. </t>
        </r>
      </text>
    </comment>
    <comment ref="B97" authorId="0" shapeId="0">
      <text>
        <r>
          <rPr>
            <b/>
            <sz val="9"/>
            <color indexed="81"/>
            <rFont val="Tahoma"/>
            <family val="2"/>
          </rPr>
          <t xml:space="preserve">HACCP= Hazard Analysis Critical Control Point
(Analyse des dangers - points critiques pour leur maîtrise)
L'objectif est d' identifier, évaluer et maîtriser les dangers significatifs au regard de la sécurité des aliments 
</t>
        </r>
        <r>
          <rPr>
            <sz val="9"/>
            <color indexed="81"/>
            <rFont val="Tahoma"/>
            <family val="2"/>
          </rPr>
          <t xml:space="preserve">
</t>
        </r>
      </text>
    </comment>
  </commentList>
</comments>
</file>

<file path=xl/comments2.xml><?xml version="1.0" encoding="utf-8"?>
<comments xmlns="http://schemas.openxmlformats.org/spreadsheetml/2006/main">
  <authors>
    <author>Florence Courtay   Intertek</author>
  </authors>
  <commentList>
    <comment ref="A96" authorId="0" shapeId="0">
      <text>
        <r>
          <rPr>
            <b/>
            <sz val="9"/>
            <color indexed="81"/>
            <rFont val="Tahoma"/>
            <family val="2"/>
          </rPr>
          <t xml:space="preserve">Le plan de maîtrise sanitaire est composé d’un ensemble de documents décrivant les moyens mis en œuvre par un établissement pour assurer l’hygiène et la sécurité alimentaire de ses productions par rapport aux dangers microbiologiques, physiques, chimiques et  le danger allergène. </t>
        </r>
      </text>
    </comment>
    <comment ref="B97" authorId="0" shapeId="0">
      <text>
        <r>
          <rPr>
            <b/>
            <sz val="9"/>
            <color indexed="81"/>
            <rFont val="Tahoma"/>
            <family val="2"/>
          </rPr>
          <t xml:space="preserve">HACCP= Hazard Analysis Critical Control Point
(Analyse des dangers - points critiques pour leur maîtrise)
L'objectif est d' identifier, évaluer et maîtriser les dangers significatifs au regard de la sécurité des aliments 
</t>
        </r>
        <r>
          <rPr>
            <sz val="9"/>
            <color indexed="81"/>
            <rFont val="Tahoma"/>
            <family val="2"/>
          </rPr>
          <t xml:space="preserve">
</t>
        </r>
      </text>
    </comment>
  </commentList>
</comments>
</file>

<file path=xl/sharedStrings.xml><?xml version="1.0" encoding="utf-8"?>
<sst xmlns="http://schemas.openxmlformats.org/spreadsheetml/2006/main" count="349" uniqueCount="235">
  <si>
    <t>OUI</t>
  </si>
  <si>
    <t>NON</t>
  </si>
  <si>
    <t>France</t>
  </si>
  <si>
    <t>Grossiste/ Negociant</t>
  </si>
  <si>
    <t>LECASUD</t>
  </si>
  <si>
    <t>SCACENTRE</t>
  </si>
  <si>
    <t>SCADIF</t>
  </si>
  <si>
    <t>SCALANDES</t>
  </si>
  <si>
    <t>SCANORMANDE</t>
  </si>
  <si>
    <t>SCAOUEST</t>
  </si>
  <si>
    <t>SCAPALSACE</t>
  </si>
  <si>
    <t>SCAPARTOIS</t>
  </si>
  <si>
    <t>SCAPEST</t>
  </si>
  <si>
    <t>SCAPNOR</t>
  </si>
  <si>
    <t>SCARMOR</t>
  </si>
  <si>
    <t>SCASO</t>
  </si>
  <si>
    <t>SOCAMAINE</t>
  </si>
  <si>
    <t>SOCAMIL</t>
  </si>
  <si>
    <t>SOCARA</t>
  </si>
  <si>
    <t>COOPLECNORTE (Portugal)</t>
  </si>
  <si>
    <t>SCAWAR (Pologne)</t>
  </si>
  <si>
    <t>SCABER (Espagne)</t>
  </si>
  <si>
    <t>GALEC</t>
  </si>
  <si>
    <t>SCAMARK</t>
  </si>
  <si>
    <t>SIPLEC</t>
  </si>
  <si>
    <t>BT Lec Est</t>
  </si>
  <si>
    <t>SCAFISH</t>
  </si>
  <si>
    <t>SCAPMAREE</t>
  </si>
  <si>
    <t xml:space="preserve">BBJ Nord </t>
  </si>
  <si>
    <t>BBJ Sud Ouest</t>
  </si>
  <si>
    <t>BT Lec Ouest</t>
  </si>
  <si>
    <t>SCAPARF</t>
  </si>
  <si>
    <t>BRC</t>
  </si>
  <si>
    <t>IFS Food</t>
  </si>
  <si>
    <t>ISO 9001</t>
  </si>
  <si>
    <t>fait le:</t>
  </si>
  <si>
    <t>Nom:</t>
  </si>
  <si>
    <t>catégorie</t>
  </si>
  <si>
    <t>Non Concerné</t>
  </si>
  <si>
    <t>Fonction:</t>
  </si>
  <si>
    <t xml:space="preserve">par: Nom: </t>
  </si>
  <si>
    <t>Généralités</t>
  </si>
  <si>
    <t>3-Activités</t>
  </si>
  <si>
    <t>3.1.1</t>
  </si>
  <si>
    <t>3.1.2</t>
  </si>
  <si>
    <t>4.1 Généralités</t>
  </si>
  <si>
    <t>Date(s) de fin de validité du certificat:</t>
  </si>
  <si>
    <t>4.2 Traçabilité</t>
  </si>
  <si>
    <t>4.6 Retraits, rappels</t>
  </si>
  <si>
    <t>Nous vous remercions d'avoir complété ce questionnaire</t>
  </si>
  <si>
    <t>Criticité</t>
  </si>
  <si>
    <t>SYNTHESE DE L'EVALUATION  DU FOURNISSEUR</t>
  </si>
  <si>
    <t>email:</t>
  </si>
  <si>
    <t>Union Européenne</t>
  </si>
  <si>
    <t>Hors Union Européenne</t>
  </si>
  <si>
    <t>Le:</t>
  </si>
  <si>
    <t>Par:</t>
  </si>
  <si>
    <t>&lt; 4 heures</t>
  </si>
  <si>
    <t>&gt; 12 heures</t>
  </si>
  <si>
    <t>garantie de l'origine (AOC, AOP, IGP)</t>
  </si>
  <si>
    <t>garantie de qualité supérieure (label rouge)</t>
  </si>
  <si>
    <t>garantie de recette traditionnelle (STG)</t>
  </si>
  <si>
    <t>autre</t>
  </si>
  <si>
    <t>Nombre de Points de vigilance:</t>
  </si>
  <si>
    <t>N° tel:</t>
  </si>
  <si>
    <t>Union Européenne (hors France)</t>
  </si>
  <si>
    <t>Tous les ans</t>
  </si>
  <si>
    <t>Tous les 2 ans</t>
  </si>
  <si>
    <t>Tous les 3 ans ou plus</t>
  </si>
  <si>
    <t>merci de préciser selon quel(s) référentiel(s) ?</t>
  </si>
  <si>
    <t>IFS Logistic</t>
  </si>
  <si>
    <t>Global Gap</t>
  </si>
  <si>
    <t>Pour quels produits?</t>
  </si>
  <si>
    <t>4.4.3 Suivez-vous la mise en place des actions correctives définies ?</t>
  </si>
  <si>
    <t>Si vous êtes "grossiste/ négociant",</t>
  </si>
  <si>
    <t>4.5.3 Informez-vous vos clients en cas de modification d'étiquetage ?</t>
  </si>
  <si>
    <t xml:space="preserve">                                         Nom de l'entité, le cas échéant:</t>
  </si>
  <si>
    <t xml:space="preserve">                                        Nom de l'entité, le cas échéant:</t>
  </si>
  <si>
    <t xml:space="preserve">Si OUI, </t>
  </si>
  <si>
    <t>Note/100</t>
  </si>
  <si>
    <t>Risques</t>
  </si>
  <si>
    <t>AVIS QUALITE au vu des informations renseignées par le fournisseur</t>
  </si>
  <si>
    <r>
      <t xml:space="preserve">Propositions d'actions
</t>
    </r>
    <r>
      <rPr>
        <b/>
        <sz val="10.5"/>
        <color indexed="8"/>
        <rFont val="Arial"/>
        <family val="2"/>
      </rPr>
      <t>à adapter en fonction du contexte local, de l'historique et de la nature du produit</t>
    </r>
  </si>
  <si>
    <t>Si oui, lesquelles ?                                                                     Nom de l'entité, le cas échéant:</t>
  </si>
  <si>
    <t>IFS Broker</t>
  </si>
  <si>
    <t>ISO 22000</t>
  </si>
  <si>
    <t>3.2 Où se situe(nt) le(les) pays de fabrication des produits proposés au référencement?</t>
  </si>
  <si>
    <t>Précisez quels pays en dehors de la France:</t>
  </si>
  <si>
    <t>Nombre de POINTS CRITIQUES:</t>
  </si>
  <si>
    <t>PARTIELLEMENT</t>
  </si>
  <si>
    <t>4.4.2 Avez-vous un système/organisation de gestion des réclamations client?</t>
  </si>
  <si>
    <t>- Lutte contre les nuisibles</t>
  </si>
  <si>
    <t>- Plan de nettoyage</t>
  </si>
  <si>
    <t xml:space="preserve"> Avis favorable sous réserves</t>
  </si>
  <si>
    <t xml:space="preserve"> Avis défavorable</t>
  </si>
  <si>
    <t xml:space="preserve"> Avis favorable pour le référencement</t>
  </si>
  <si>
    <t>4.6.1 Avez-vous un système/organisation de gestion de crise?</t>
  </si>
  <si>
    <r>
      <t xml:space="preserve">4.2.1 Assurez-vous la traçabilité des produits </t>
    </r>
    <r>
      <rPr>
        <i/>
        <sz val="8"/>
        <rFont val="Arial"/>
        <family val="2"/>
      </rPr>
      <t>(exemple : Numéro de lot, DLC, etc…)</t>
    </r>
    <r>
      <rPr>
        <sz val="10"/>
        <rFont val="Arial"/>
        <family val="2"/>
      </rPr>
      <t>?</t>
    </r>
  </si>
  <si>
    <t>BVP (boulangerie, Viennoiserie et Patisserie) frais et surgelés</t>
  </si>
  <si>
    <t>4.6.2 Avez-vous un système/organisation de gestion des retraits/rappels ?</t>
  </si>
  <si>
    <t>ISO 50001</t>
  </si>
  <si>
    <t>ISO 14001</t>
  </si>
  <si>
    <t>produit labellisé ASC ou MSC</t>
  </si>
  <si>
    <t>produit labellisé Bleu blanc cœur</t>
  </si>
  <si>
    <t>Produit labellisé HVE</t>
  </si>
  <si>
    <t>Produit labellisé Agriculture Biologique</t>
  </si>
  <si>
    <t>Alimentation infantile</t>
  </si>
  <si>
    <t>Alimentation diététique</t>
  </si>
  <si>
    <r>
      <t xml:space="preserve">Centre E.Leclerc , 
</t>
    </r>
    <r>
      <rPr>
        <sz val="11"/>
        <color indexed="8"/>
        <rFont val="Calibri"/>
        <family val="2"/>
      </rPr>
      <t>Préciser nom et localisation :</t>
    </r>
  </si>
  <si>
    <t>FSSC 22000</t>
  </si>
  <si>
    <t>Si oui, merci de préciser selon quel(s) référentiel(s) ?</t>
  </si>
  <si>
    <t>Les produits répondent-ils à un(des) référentiel(s)/certification(s) produit spécifique(s)?</t>
  </si>
  <si>
    <t>Boissons non alcoolisées</t>
  </si>
  <si>
    <t>Boissons alcoolisées</t>
  </si>
  <si>
    <t>Epicerie</t>
  </si>
  <si>
    <t>Poissonnerie</t>
  </si>
  <si>
    <t>Fruits et Légumes</t>
  </si>
  <si>
    <t>Saurisserie</t>
  </si>
  <si>
    <t>Surgelés</t>
  </si>
  <si>
    <t>Autres</t>
  </si>
  <si>
    <t>Crèmerie, Beurre, Œufs, Fromage, Ultra frais</t>
  </si>
  <si>
    <t>2-Coordonnées d'urgence</t>
  </si>
  <si>
    <t>Dans la journée</t>
  </si>
  <si>
    <t>En plus d'une journée?</t>
  </si>
  <si>
    <t>En moins de 4 heures ?</t>
  </si>
  <si>
    <t>Bons de livraisons</t>
  </si>
  <si>
    <t>DESADV</t>
  </si>
  <si>
    <t>Bons de livraisons et DESADV</t>
  </si>
  <si>
    <t>Non</t>
  </si>
  <si>
    <t xml:space="preserve">1.2 Quel est l'effectif de votre société ? </t>
  </si>
  <si>
    <t>1.3.1 si oui, préciser le nom du groupe</t>
  </si>
  <si>
    <t>Réglementation européenne contre la déforestation (RDUE)</t>
  </si>
  <si>
    <t>4.2.1.1</t>
  </si>
  <si>
    <t xml:space="preserve">Ecolabel public pêche durable </t>
  </si>
  <si>
    <t>SCACHAP</t>
  </si>
  <si>
    <t>4.3.2 Réalisez-vous des contrôles à réception?</t>
  </si>
  <si>
    <t>Charcuterie/traiteur</t>
  </si>
  <si>
    <t>Petfood</t>
  </si>
  <si>
    <t>Boucherie/Volaille</t>
  </si>
  <si>
    <t>5.1 Réduction des émissions de gaz à effet de serre</t>
  </si>
  <si>
    <t>5.4 Amélioration nutritionnelle</t>
  </si>
  <si>
    <t xml:space="preserve">5.5 Réduction Emballage </t>
  </si>
  <si>
    <t xml:space="preserve">5.1.1 Avez-vous effectué un bilan carbone ? </t>
  </si>
  <si>
    <t xml:space="preserve">5.4.1 Avez-vous une politique nutritionnelle ? </t>
  </si>
  <si>
    <t xml:space="preserve">5.5.1 Avez-vous une politique de réduction des emballages ? </t>
  </si>
  <si>
    <r>
      <t xml:space="preserve"> Votre site de production a-t-il une certification de </t>
    </r>
    <r>
      <rPr>
        <b/>
        <i/>
        <u/>
        <sz val="11"/>
        <rFont val="Arial"/>
        <family val="2"/>
      </rPr>
      <t>système qualité</t>
    </r>
    <r>
      <rPr>
        <b/>
        <i/>
        <sz val="11"/>
        <rFont val="Arial"/>
        <family val="2"/>
      </rPr>
      <t xml:space="preserve"> incluant les activités relatives à la famille de produits présentée?</t>
    </r>
  </si>
  <si>
    <r>
      <t xml:space="preserve"> Votre site de production a-t-il une certification de </t>
    </r>
    <r>
      <rPr>
        <b/>
        <i/>
        <u/>
        <sz val="11"/>
        <rFont val="Arial"/>
        <family val="2"/>
      </rPr>
      <t>système environnementale</t>
    </r>
    <r>
      <rPr>
        <b/>
        <i/>
        <sz val="11"/>
        <rFont val="Arial"/>
        <family val="2"/>
      </rPr>
      <t xml:space="preserve"> incluant les activités relatives à la famille de produits présentée?</t>
    </r>
  </si>
  <si>
    <t xml:space="preserve">1.4 Quel est le pays de facturation ? </t>
  </si>
  <si>
    <r>
      <t xml:space="preserve">Passez à la partie 5, </t>
    </r>
    <r>
      <rPr>
        <b/>
        <u/>
        <sz val="13"/>
        <rFont val="Arial"/>
        <family val="2"/>
      </rPr>
      <t>en cas de certification du système qualité</t>
    </r>
    <r>
      <rPr>
        <b/>
        <sz val="13"/>
        <rFont val="Arial"/>
        <family val="2"/>
      </rPr>
      <t xml:space="preserve"> selon un des référentiels précisés ci-dessus, sinon merci de poursuivre le questionnaire</t>
    </r>
  </si>
  <si>
    <t>Si vous êtes fabricant,</t>
  </si>
  <si>
    <t>Si oui, avez-vous des critères de sélection et de surveillance de vos sous-traitants?</t>
  </si>
  <si>
    <t>Si oui, pour quelle(s) activité(s) ?</t>
  </si>
  <si>
    <t xml:space="preserve">5.2.1 Proposez-vous des offres responsables ? </t>
  </si>
  <si>
    <t>N° téléphone:</t>
  </si>
  <si>
    <t>Désignation du (des) produit(s) présenté(s) en vue d'une sélection</t>
  </si>
  <si>
    <t>4.3 Contrôles</t>
  </si>
  <si>
    <t>5.2 Offres responsables (Œufs, pêche durable)</t>
  </si>
  <si>
    <t>NOM du fournisseur /  Raison sociale / Pays:</t>
  </si>
  <si>
    <t>SITE de production /Pays :</t>
  </si>
  <si>
    <t>compléter les cases en vous aidant des menus déroulants</t>
  </si>
  <si>
    <r>
      <t xml:space="preserve">Afin de pouvoir procéder au référencement de ses produits, le fournisseur doit remplir l'ensemble des questions ci-dessous  à l'aide des menus déroulants le cas échéant dans chacune des cases. Les réponses à ce questionnaire sont </t>
    </r>
    <r>
      <rPr>
        <b/>
        <i/>
        <sz val="11"/>
        <color indexed="8"/>
        <rFont val="Arial"/>
        <family val="2"/>
      </rPr>
      <t>obligatoires.</t>
    </r>
    <r>
      <rPr>
        <i/>
        <sz val="11"/>
        <color indexed="8"/>
        <rFont val="Arial"/>
        <family val="2"/>
      </rPr>
      <t xml:space="preserve">
 Un questionnaire correspond à </t>
    </r>
    <r>
      <rPr>
        <b/>
        <i/>
        <sz val="11"/>
        <color indexed="8"/>
        <rFont val="Arial"/>
        <family val="2"/>
      </rPr>
      <t>UN site et à UNE famille de produits.</t>
    </r>
    <r>
      <rPr>
        <i/>
        <sz val="11"/>
        <color indexed="8"/>
        <rFont val="Arial"/>
        <family val="2"/>
      </rPr>
      <t xml:space="preserve">                                                                                                                                     Si plusieurs sites ou plusieurs familles de produits sont concernés, il faut remplir autant de questionnaires.
Le fournisseur reconnaît l'exactitude des informations renseignées ci-après.</t>
    </r>
  </si>
  <si>
    <t>À quelle famille appartient-il ?</t>
  </si>
  <si>
    <t xml:space="preserve">Les produits proposés au référencement contiennent-ils du café, du cacao, de la viande bovine, de l'huile de palme ou du soja?  </t>
  </si>
  <si>
    <t xml:space="preserve">Si oui, est-ce que le code douanier de l'un de vos produits fait partie de l'ANNEXE I du Règlement (UE) 2023/1115 du Parlement européen et du Conseil du 31 mai 2023 </t>
  </si>
  <si>
    <t>1-Structure administrative</t>
  </si>
  <si>
    <t>4-Animation qualité</t>
  </si>
  <si>
    <t>1.5 Êtes-vous importateur en France de produits finis proposés au référencement?</t>
  </si>
  <si>
    <t>1.1.1 Si vous êtes grossiste/négociant, les produits transitent-ils par vos entrepôts?</t>
  </si>
  <si>
    <t>1.3 Faites-vous partie d'un groupe?</t>
  </si>
  <si>
    <t>1.6 J'atteste que mon entreprise et mes produits respectent bien les législations françaises et européennes en vigueur?</t>
  </si>
  <si>
    <t>3.1 Travaillez-vous avec d'autres entités du mouvement E.Leclerc?</t>
  </si>
  <si>
    <t>4.4.1 Gérez-vous les non conformités ?</t>
  </si>
  <si>
    <t>4.4 Non conformités et réclamations</t>
  </si>
  <si>
    <t>4.5 Marquage/étiquetage</t>
  </si>
  <si>
    <t>4.5.1 Vous assurez-vous de la conformité de vos étiquetages par rapport à la réglementation française en vigueur ?</t>
  </si>
  <si>
    <t>4.5.2 L'étiquetage est-il révisé selon les évolutions des réglementations?</t>
  </si>
  <si>
    <t xml:space="preserve">5-Démarches environnementales / engagements </t>
  </si>
  <si>
    <t>Somme</t>
  </si>
  <si>
    <t>2.3 Préciser les coordonnées du contact de crise</t>
  </si>
  <si>
    <t>&gt; 4 heures et 12 heures</t>
  </si>
  <si>
    <t>Commentaires Qualité</t>
  </si>
  <si>
    <t>Points de vigilance ou points d'attention</t>
  </si>
  <si>
    <t>Points critiques</t>
  </si>
  <si>
    <t xml:space="preserve">4.1.1 Avez-vous une personne en charge de la qualité? </t>
  </si>
  <si>
    <t xml:space="preserve">4.1.2 Merci de nous préciser ses coordonnées (téléphone et mail), si ce n’est pas la personne déclarée dans la partie contact crise
</t>
  </si>
  <si>
    <t>4.3.1 Avez-vous un plan de contrôle sur vos produits (Exemples: analytique, organoleptique, étiquetage, etc.)?</t>
  </si>
  <si>
    <t xml:space="preserve">3.8 Avez-vous des critères de sélection et de surveillance de vos fabricants ? </t>
  </si>
  <si>
    <t>3.6 Quels sont les produits fabriqués sur votre site?</t>
  </si>
  <si>
    <t>3.7.1</t>
  </si>
  <si>
    <t>3.7.2</t>
  </si>
  <si>
    <t>3.4 Si oui, effectuez-vous des revues annuelles de votre système HACCP et/ou votre Plan de Maîtrise Sanitaire?</t>
  </si>
  <si>
    <t>Demande faite au fournisseur</t>
  </si>
  <si>
    <t>Retour du fournisseur</t>
  </si>
  <si>
    <t>Avis Qualité</t>
  </si>
  <si>
    <t>Commentaire</t>
  </si>
  <si>
    <t xml:space="preserve">Si le référentiel fait partie de la liste proposée, compléter UNIQUEMENT  les rubriques 1, 2 et 5 </t>
  </si>
  <si>
    <r>
      <t xml:space="preserve">- Plan </t>
    </r>
    <r>
      <rPr>
        <u/>
        <sz val="10"/>
        <rFont val="Arial"/>
        <family val="2"/>
      </rPr>
      <t>HACCP</t>
    </r>
    <r>
      <rPr>
        <sz val="10"/>
        <rFont val="Arial"/>
        <family val="2"/>
      </rPr>
      <t xml:space="preserve"> ou une analyse des dangers en lien avec la sécurité des denrées alimentaires, intégrant l'étude des différents dangers : microbiologiques, chimiques, corps étrangers, allergènes, etc.</t>
    </r>
  </si>
  <si>
    <t>Les informations de traçabilité sont-elles présentes sur les bons de livraison ou transmises par message informatique (Exemple : DESADV) ?</t>
  </si>
  <si>
    <t>5.3 Réduction des additifs / substances indésirables</t>
  </si>
  <si>
    <t xml:space="preserve">5.3.1 Avez-vous une politique de réduction des additifs / substances indésirables  ? </t>
  </si>
  <si>
    <t>5.2.2 Si oui, sur quels produits?</t>
  </si>
  <si>
    <t>5.3.2 Si oui, sur quelles substances?</t>
  </si>
  <si>
    <t>5.4.2 Apposez-vous le nutriscore sur vos produits éligibles ?</t>
  </si>
  <si>
    <t>5.1.2 Si oui, quelle est votre empreinte globale scope 1,2 et 3</t>
  </si>
  <si>
    <t xml:space="preserve">5.1.3 Avez-vous pris des engagements de décarbonation ? </t>
  </si>
  <si>
    <t>Plus de 3 SCA</t>
  </si>
  <si>
    <t xml:space="preserve">                                                              Nom de l'entité, le cas échéant:</t>
  </si>
  <si>
    <t xml:space="preserve">Si oui, lesquelles ?       </t>
  </si>
  <si>
    <t xml:space="preserve">5.6.1 Avez-vous une politique de lutte contre le gaspillage alimentaire ? </t>
  </si>
  <si>
    <t>5.6 Politique gaspillage alimentaire</t>
  </si>
  <si>
    <t xml:space="preserve">5.5 Réduction emballage </t>
  </si>
  <si>
    <r>
      <t xml:space="preserve">Passez à la partie 5, </t>
    </r>
    <r>
      <rPr>
        <b/>
        <u/>
        <sz val="13"/>
        <color rgb="FFFF0000"/>
        <rFont val="Arial"/>
        <family val="2"/>
      </rPr>
      <t>en cas de certification du système qualité</t>
    </r>
    <r>
      <rPr>
        <b/>
        <sz val="13"/>
        <color rgb="FFFF0000"/>
        <rFont val="Arial"/>
        <family val="2"/>
      </rPr>
      <t xml:space="preserve"> selon un des référentiels précisés ci-dessus, sinon merci de poursuivre le questionnaire</t>
    </r>
  </si>
  <si>
    <t>Merci de lister les codes douaniers concernés</t>
  </si>
  <si>
    <r>
      <rPr>
        <b/>
        <sz val="10"/>
        <rFont val="Arial"/>
        <family val="2"/>
      </rPr>
      <t xml:space="preserve">Si oui, </t>
    </r>
    <r>
      <rPr>
        <sz val="10"/>
        <rFont val="Arial"/>
        <family val="2"/>
      </rPr>
      <t xml:space="preserve">est-ce que le code douanier de l'un de vos produits fait partie de l'ANNEXE I du Règlement (UE) 2023/1115 du Parlement européen et du Conseil du 31 mai 2023 </t>
    </r>
  </si>
  <si>
    <t>Si oui, merci de répondre aux 2 questions suivantes</t>
  </si>
  <si>
    <t>SI OUI, merci de répondre aux 2 questions suivantes</t>
  </si>
  <si>
    <t>Sommme 1, 2 et attestation</t>
  </si>
  <si>
    <t xml:space="preserve">Je certifie que l'ensemble des informations saisies dans ce questionnaire sont exactes </t>
  </si>
  <si>
    <t>Les matières premières concernées par le RDUE proviennent-elles de pays classés à risque élevé selon la Commission Européenne (Biélorussie, Corée du Nord, Myanmar, Russie)?</t>
  </si>
  <si>
    <t>Si le référentiel fait partie de la liste proposée, compléter UNIQUEMENT  les rubriques  «Certification de système environnementale », 1, 2 et 5.</t>
  </si>
  <si>
    <t xml:space="preserve">1.1 Quelle est votre activité ? </t>
  </si>
  <si>
    <t>A quelle distance vous situez vous de notre entité ?</t>
  </si>
  <si>
    <t>Si votre site est certifié, merci de préciser selon quel(s) référentiel(s) ? Et de nous transmettre les certificats</t>
  </si>
  <si>
    <t>Si votre référentiel ne fait pas partie de la liste proposée ou que vous n'êtes pas certifié, merci de compléter l'intégralité du questionnaire</t>
  </si>
  <si>
    <t xml:space="preserve">2.1 En cas d'urgence, êtes- vous joignable dans les 4 heures y compris soir, week-end et jours fériés ? </t>
  </si>
  <si>
    <t>2.2 Sinon, le délai dans lequel vous êtes joignables est-il inférieur à 12 heures y compris soir, week-end et jours fériés ?</t>
  </si>
  <si>
    <t xml:space="preserve">2.1 En cas d'urgence, ête- vous joignable dans les 4 heures y compris soir, week-end et jours fériés ? </t>
  </si>
  <si>
    <r>
      <t xml:space="preserve">3.3 </t>
    </r>
    <r>
      <rPr>
        <u/>
        <sz val="10"/>
        <rFont val="Arial"/>
        <family val="2"/>
      </rPr>
      <t>Plan de Maîtrise Sanitaire</t>
    </r>
    <r>
      <rPr>
        <sz val="10"/>
        <rFont val="Arial"/>
        <family val="2"/>
      </rPr>
      <t>, disposez-vous des éléments suivants:</t>
    </r>
  </si>
  <si>
    <t>3.5 Existe-t-il un dispositif pour lutter contre les actes de malveillance (Surêté produit/Food défense) ?</t>
  </si>
  <si>
    <t>3.7 Avez-vous recours à la sous-traitance (hors transport), dans le cadre des produits présentés en vue d'une sélection?</t>
  </si>
  <si>
    <t xml:space="preserve">4.6.3 Pouvez-vous nous fournir les éléments de traçabilité dans les 4 heures ? </t>
  </si>
  <si>
    <r>
      <t xml:space="preserve">Les points bloquants identifiés ci-dessus doivent </t>
    </r>
    <r>
      <rPr>
        <sz val="10.5"/>
        <color theme="1"/>
        <rFont val="Arial"/>
        <family val="2"/>
      </rPr>
      <t>êt</t>
    </r>
    <r>
      <rPr>
        <b/>
        <i/>
        <sz val="10.5"/>
        <color theme="1"/>
        <rFont val="Arial"/>
        <family val="2"/>
      </rPr>
      <t>re levés pour envisager le référencement des produits concernés</t>
    </r>
  </si>
  <si>
    <t>Au vu des réponses renseignées, les points d'alerte suivants ont été relevés:</t>
  </si>
  <si>
    <t>Producteur/Fabricant</t>
  </si>
  <si>
    <t>Producteur/fabricant + Grossiste/ Negociant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</si>
</sst>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C]d\ mmmm\ yyyy;@"/>
    <numFmt numFmtId="165" formatCode="0.0"/>
  </numFmts>
  <fonts count="64" x14ac:knownFonts="1">
    <font>
      <sz val="11"/>
      <color theme="1"/>
      <name val="Calibri"/>
      <family val="2"/>
      <scheme val="minor"/>
    </font>
    <font>
      <i/>
      <sz val="11"/>
      <color indexed="8"/>
      <name val="Arial"/>
      <family val="2"/>
    </font>
    <font>
      <b/>
      <i/>
      <sz val="11"/>
      <color indexed="8"/>
      <name val="Arial"/>
      <family val="2"/>
    </font>
    <font>
      <sz val="10"/>
      <name val="Arial"/>
      <family val="2"/>
    </font>
    <font>
      <b/>
      <sz val="10"/>
      <name val="Arial"/>
      <family val="2"/>
    </font>
    <font>
      <b/>
      <i/>
      <sz val="10"/>
      <name val="Arial"/>
      <family val="2"/>
    </font>
    <font>
      <b/>
      <sz val="10.5"/>
      <color indexed="8"/>
      <name val="Arial"/>
      <family val="2"/>
    </font>
    <font>
      <sz val="10.5"/>
      <color indexed="8"/>
      <name val="Arial"/>
      <family val="2"/>
    </font>
    <font>
      <b/>
      <sz val="10.5"/>
      <name val="Arial"/>
      <family val="2"/>
    </font>
    <font>
      <sz val="10.5"/>
      <name val="Arial"/>
      <family val="2"/>
    </font>
    <font>
      <sz val="9"/>
      <color indexed="81"/>
      <name val="Tahoma"/>
      <family val="2"/>
    </font>
    <font>
      <b/>
      <sz val="9"/>
      <color indexed="81"/>
      <name val="Tahoma"/>
      <family val="2"/>
    </font>
    <font>
      <i/>
      <sz val="8"/>
      <name val="Arial"/>
      <family val="2"/>
    </font>
    <font>
      <sz val="11"/>
      <color indexed="8"/>
      <name val="Calibri"/>
      <family val="2"/>
    </font>
    <font>
      <b/>
      <sz val="11"/>
      <name val="Arial"/>
      <family val="2"/>
    </font>
    <font>
      <b/>
      <u/>
      <sz val="10"/>
      <name val="Arial"/>
      <family val="2"/>
    </font>
    <font>
      <b/>
      <i/>
      <sz val="11"/>
      <name val="Arial"/>
      <family val="2"/>
    </font>
    <font>
      <b/>
      <i/>
      <u/>
      <sz val="11"/>
      <name val="Arial"/>
      <family val="2"/>
    </font>
    <font>
      <b/>
      <sz val="12"/>
      <name val="Arial"/>
      <family val="2"/>
    </font>
    <font>
      <b/>
      <sz val="13"/>
      <name val="Arial"/>
      <family val="2"/>
    </font>
    <font>
      <strike/>
      <sz val="10"/>
      <name val="Arial"/>
      <family val="2"/>
    </font>
    <font>
      <u/>
      <sz val="10"/>
      <name val="Arial"/>
      <family val="2"/>
    </font>
    <font>
      <b/>
      <u/>
      <sz val="13"/>
      <name val="Arial"/>
      <family val="2"/>
    </font>
    <font>
      <sz val="6"/>
      <name val="Arial"/>
      <family val="2"/>
    </font>
    <font>
      <u/>
      <sz val="11"/>
      <color theme="10"/>
      <name val="Calibri"/>
      <family val="2"/>
      <scheme val="minor"/>
    </font>
    <font>
      <sz val="10"/>
      <color theme="1"/>
      <name val="Arial"/>
      <family val="2"/>
    </font>
    <font>
      <b/>
      <sz val="10"/>
      <color theme="1"/>
      <name val="Arial"/>
      <family val="2"/>
    </font>
    <font>
      <sz val="10.5"/>
      <color theme="1"/>
      <name val="Arial"/>
      <family val="2"/>
    </font>
    <font>
      <i/>
      <sz val="10"/>
      <color theme="1"/>
      <name val="Arial"/>
      <family val="2"/>
    </font>
    <font>
      <b/>
      <sz val="12"/>
      <color theme="1"/>
      <name val="Arial"/>
      <family val="2"/>
    </font>
    <font>
      <i/>
      <sz val="8"/>
      <color theme="1"/>
      <name val="Arial"/>
      <family val="2"/>
    </font>
    <font>
      <b/>
      <sz val="10.5"/>
      <color theme="1"/>
      <name val="Arial"/>
      <family val="2"/>
    </font>
    <font>
      <b/>
      <sz val="11"/>
      <color theme="1"/>
      <name val="Arial"/>
      <family val="2"/>
    </font>
    <font>
      <u/>
      <sz val="11"/>
      <name val="Calibri"/>
      <family val="2"/>
      <scheme val="minor"/>
    </font>
    <font>
      <sz val="13"/>
      <color theme="1"/>
      <name val="Arial"/>
      <family val="2"/>
    </font>
    <font>
      <sz val="10"/>
      <color theme="0" tint="-0.14999847407452621"/>
      <name val="Arial"/>
      <family val="2"/>
    </font>
    <font>
      <sz val="10.5"/>
      <color theme="0" tint="-0.14999847407452621"/>
      <name val="Arial"/>
      <family val="2"/>
    </font>
    <font>
      <sz val="10.5"/>
      <color theme="0" tint="-4.9989318521683403E-2"/>
      <name val="Arial"/>
      <family val="2"/>
    </font>
    <font>
      <b/>
      <sz val="11"/>
      <color theme="0"/>
      <name val="Arial"/>
      <family val="2"/>
    </font>
    <font>
      <sz val="10"/>
      <color rgb="FFFF0000"/>
      <name val="Arial"/>
      <family val="2"/>
    </font>
    <font>
      <sz val="11"/>
      <color rgb="FF222222"/>
      <name val="Calibri"/>
      <family val="2"/>
      <scheme val="minor"/>
    </font>
    <font>
      <i/>
      <u/>
      <sz val="9"/>
      <name val="Calibri"/>
      <family val="2"/>
      <scheme val="minor"/>
    </font>
    <font>
      <b/>
      <sz val="10.5"/>
      <name val="Calibri"/>
      <family val="2"/>
      <scheme val="minor"/>
    </font>
    <font>
      <sz val="10"/>
      <color theme="0" tint="-0.499984740745262"/>
      <name val="Arial"/>
      <family val="2"/>
    </font>
    <font>
      <sz val="10.5"/>
      <color theme="0" tint="-0.499984740745262"/>
      <name val="Arial"/>
      <family val="2"/>
    </font>
    <font>
      <b/>
      <sz val="10.5"/>
      <color theme="0" tint="-0.499984740745262"/>
      <name val="Arial"/>
      <family val="2"/>
    </font>
    <font>
      <sz val="11"/>
      <name val="Calibri"/>
      <family val="2"/>
      <scheme val="minor"/>
    </font>
    <font>
      <b/>
      <sz val="11"/>
      <name val="Calibri"/>
      <family val="2"/>
      <scheme val="minor"/>
    </font>
    <font>
      <i/>
      <sz val="11"/>
      <color theme="1"/>
      <name val="Arial"/>
      <family val="2"/>
    </font>
    <font>
      <b/>
      <i/>
      <sz val="12"/>
      <color theme="1"/>
      <name val="Arial"/>
      <family val="2"/>
    </font>
    <font>
      <b/>
      <strike/>
      <sz val="10"/>
      <color rgb="FFFF0000"/>
      <name val="Arial"/>
      <family val="2"/>
    </font>
    <font>
      <b/>
      <sz val="10.5"/>
      <color theme="1"/>
      <name val="Calibri"/>
      <family val="2"/>
      <scheme val="minor"/>
    </font>
    <font>
      <b/>
      <i/>
      <sz val="10.5"/>
      <color theme="1"/>
      <name val="Arial"/>
      <family val="2"/>
    </font>
    <font>
      <b/>
      <sz val="10.5"/>
      <color rgb="FFFF0000"/>
      <name val="Arial"/>
      <family val="2"/>
    </font>
    <font>
      <b/>
      <sz val="10"/>
      <color rgb="FFFF0000"/>
      <name val="Arial"/>
      <family val="2"/>
    </font>
    <font>
      <b/>
      <sz val="11"/>
      <color theme="1"/>
      <name val="Calibri"/>
      <family val="2"/>
      <scheme val="minor"/>
    </font>
    <font>
      <sz val="7"/>
      <color rgb="FF1F1F1F"/>
      <name val="Google Sans"/>
    </font>
    <font>
      <b/>
      <sz val="11"/>
      <color rgb="FFFF0000"/>
      <name val="Arial"/>
      <family val="2"/>
    </font>
    <font>
      <b/>
      <sz val="11"/>
      <color rgb="FFFF0000"/>
      <name val="Calibri"/>
      <family val="2"/>
      <scheme val="minor"/>
    </font>
    <font>
      <b/>
      <sz val="13"/>
      <color rgb="FFFF0000"/>
      <name val="Arial"/>
      <family val="2"/>
    </font>
    <font>
      <b/>
      <u/>
      <sz val="13"/>
      <color rgb="FFFF0000"/>
      <name val="Arial"/>
      <family val="2"/>
    </font>
    <font>
      <b/>
      <sz val="14"/>
      <color rgb="FFFF0000"/>
      <name val="Arial"/>
      <family val="2"/>
    </font>
    <font>
      <b/>
      <sz val="12"/>
      <color rgb="FFFF0000"/>
      <name val="Arial"/>
      <family val="2"/>
    </font>
    <font>
      <sz val="9"/>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F2F2F2"/>
        <bgColor indexed="64"/>
      </patternFill>
    </fill>
    <fill>
      <patternFill patternType="solid">
        <fgColor theme="9"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indexed="64"/>
      </right>
      <top/>
      <bottom style="thin">
        <color indexed="64"/>
      </bottom>
      <diagonal/>
    </border>
  </borders>
  <cellStyleXfs count="2">
    <xf numFmtId="0" fontId="0" fillId="0" borderId="0"/>
    <xf numFmtId="0" fontId="24" fillId="0" borderId="0" applyNumberFormat="0" applyFill="0" applyBorder="0" applyAlignment="0" applyProtection="0"/>
  </cellStyleXfs>
  <cellXfs count="246">
    <xf numFmtId="0" fontId="0" fillId="0" borderId="0" xfId="0"/>
    <xf numFmtId="0" fontId="25" fillId="2" borderId="1" xfId="0" applyFont="1" applyFill="1" applyBorder="1" applyAlignment="1" applyProtection="1">
      <alignment horizontal="center" vertical="justify" wrapText="1"/>
      <protection locked="0"/>
    </xf>
    <xf numFmtId="0" fontId="25" fillId="2" borderId="1" xfId="0" applyFont="1" applyFill="1" applyBorder="1" applyAlignment="1" applyProtection="1">
      <alignment horizontal="center" vertical="center" wrapText="1"/>
      <protection locked="0"/>
    </xf>
    <xf numFmtId="0" fontId="25" fillId="2" borderId="1" xfId="0" applyFont="1" applyFill="1" applyBorder="1" applyAlignment="1" applyProtection="1">
      <alignment horizontal="center" vertical="center"/>
      <protection locked="0"/>
    </xf>
    <xf numFmtId="0" fontId="25" fillId="2" borderId="1" xfId="0" applyFont="1" applyFill="1" applyBorder="1" applyAlignment="1" applyProtection="1">
      <alignment horizontal="center" vertical="justify"/>
      <protection locked="0"/>
    </xf>
    <xf numFmtId="0" fontId="25" fillId="2" borderId="0" xfId="0" applyFont="1" applyFill="1" applyAlignment="1" applyProtection="1">
      <alignment wrapText="1"/>
      <protection locked="0"/>
    </xf>
    <xf numFmtId="0" fontId="25" fillId="2" borderId="0" xfId="0" applyFont="1" applyFill="1" applyAlignment="1">
      <alignment horizontal="center" vertical="center"/>
    </xf>
    <xf numFmtId="0" fontId="25" fillId="2" borderId="0" xfId="0" applyFont="1" applyFill="1"/>
    <xf numFmtId="0" fontId="25" fillId="2" borderId="0" xfId="0" applyFont="1" applyFill="1" applyAlignment="1">
      <alignment wrapText="1"/>
    </xf>
    <xf numFmtId="0" fontId="25" fillId="2" borderId="0" xfId="0" applyFont="1" applyFill="1" applyAlignment="1">
      <alignment vertical="justify"/>
    </xf>
    <xf numFmtId="0" fontId="25" fillId="2" borderId="0" xfId="0" applyFont="1" applyFill="1" applyAlignment="1">
      <alignment vertical="center"/>
    </xf>
    <xf numFmtId="0" fontId="25" fillId="2" borderId="1" xfId="0" applyFont="1" applyFill="1" applyBorder="1" applyAlignment="1" applyProtection="1">
      <alignment wrapText="1"/>
      <protection locked="0"/>
    </xf>
    <xf numFmtId="0" fontId="26" fillId="2" borderId="0" xfId="0" applyFont="1" applyFill="1" applyAlignment="1">
      <alignment wrapText="1"/>
    </xf>
    <xf numFmtId="14" fontId="25" fillId="2" borderId="0" xfId="0" applyNumberFormat="1" applyFont="1" applyFill="1" applyAlignment="1" applyProtection="1">
      <alignment horizontal="left" wrapText="1"/>
      <protection locked="0"/>
    </xf>
    <xf numFmtId="0" fontId="25" fillId="2" borderId="0" xfId="0" applyFont="1" applyFill="1" applyAlignment="1" applyProtection="1">
      <alignment horizontal="left" wrapText="1"/>
      <protection locked="0"/>
    </xf>
    <xf numFmtId="0" fontId="3" fillId="2" borderId="0" xfId="0" applyFont="1" applyFill="1"/>
    <xf numFmtId="0" fontId="26" fillId="2" borderId="0" xfId="0" applyFont="1" applyFill="1" applyAlignment="1">
      <alignment horizontal="center" wrapText="1"/>
    </xf>
    <xf numFmtId="0" fontId="27" fillId="2" borderId="0" xfId="0" applyFont="1" applyFill="1" applyAlignment="1">
      <alignment vertical="justify"/>
    </xf>
    <xf numFmtId="0" fontId="25" fillId="3" borderId="0" xfId="0" applyFont="1" applyFill="1" applyAlignment="1">
      <alignment horizontal="center" vertical="justify"/>
    </xf>
    <xf numFmtId="0" fontId="25" fillId="3" borderId="0" xfId="0" applyFont="1" applyFill="1" applyAlignment="1">
      <alignment wrapText="1"/>
    </xf>
    <xf numFmtId="0" fontId="25" fillId="3" borderId="0" xfId="0" applyFont="1" applyFill="1" applyAlignment="1">
      <alignment horizontal="center" vertical="center"/>
    </xf>
    <xf numFmtId="0" fontId="28" fillId="3" borderId="0" xfId="0" applyFont="1" applyFill="1" applyAlignment="1">
      <alignment horizontal="left" wrapText="1"/>
    </xf>
    <xf numFmtId="0" fontId="28" fillId="3" borderId="0" xfId="0" applyFont="1" applyFill="1" applyAlignment="1">
      <alignment wrapText="1"/>
    </xf>
    <xf numFmtId="0" fontId="28" fillId="3" borderId="0" xfId="0" applyFont="1" applyFill="1" applyAlignment="1">
      <alignment horizontal="center" wrapText="1"/>
    </xf>
    <xf numFmtId="0" fontId="25" fillId="3" borderId="0" xfId="0" applyFont="1" applyFill="1" applyAlignment="1">
      <alignment horizontal="center" wrapText="1"/>
    </xf>
    <xf numFmtId="0" fontId="25" fillId="3" borderId="0" xfId="0" applyFont="1" applyFill="1" applyAlignment="1">
      <alignment horizontal="right" wrapText="1"/>
    </xf>
    <xf numFmtId="0" fontId="25" fillId="3" borderId="0" xfId="0" applyFont="1" applyFill="1" applyAlignment="1">
      <alignment horizontal="right" vertical="top" wrapText="1"/>
    </xf>
    <xf numFmtId="0" fontId="30" fillId="3" borderId="0" xfId="0" applyFont="1" applyFill="1" applyAlignment="1">
      <alignment horizontal="center" vertical="justify" wrapText="1"/>
    </xf>
    <xf numFmtId="0" fontId="25" fillId="3" borderId="0" xfId="0" applyFont="1" applyFill="1" applyAlignment="1">
      <alignment vertical="justify"/>
    </xf>
    <xf numFmtId="0" fontId="8" fillId="3" borderId="0" xfId="0" applyFont="1" applyFill="1" applyAlignment="1">
      <alignment horizontal="right" vertical="justify" wrapText="1"/>
    </xf>
    <xf numFmtId="0" fontId="32" fillId="3" borderId="0" xfId="0" applyFont="1" applyFill="1" applyAlignment="1">
      <alignment horizontal="center" vertical="justify" wrapText="1"/>
    </xf>
    <xf numFmtId="0" fontId="31" fillId="3" borderId="0" xfId="0" applyFont="1" applyFill="1" applyAlignment="1">
      <alignment horizontal="center" vertical="justify" wrapText="1"/>
    </xf>
    <xf numFmtId="0" fontId="3" fillId="3" borderId="0" xfId="0" applyFont="1" applyFill="1" applyAlignment="1">
      <alignment vertical="justify" wrapText="1"/>
    </xf>
    <xf numFmtId="0" fontId="24" fillId="2" borderId="0" xfId="1" applyFill="1" applyBorder="1" applyAlignment="1" applyProtection="1">
      <alignment horizontal="left" vertical="justify" wrapText="1"/>
      <protection locked="0"/>
    </xf>
    <xf numFmtId="0" fontId="25" fillId="3" borderId="0" xfId="0" applyFont="1" applyFill="1" applyAlignment="1">
      <alignment horizontal="left" wrapText="1"/>
    </xf>
    <xf numFmtId="0" fontId="25" fillId="3" borderId="0" xfId="0" applyFont="1" applyFill="1"/>
    <xf numFmtId="0" fontId="25" fillId="3" borderId="0" xfId="0" applyFont="1" applyFill="1" applyAlignment="1">
      <alignment horizontal="center" vertical="justify" wrapText="1"/>
    </xf>
    <xf numFmtId="0" fontId="27" fillId="3" borderId="0" xfId="0" applyFont="1" applyFill="1" applyAlignment="1">
      <alignment vertical="justify"/>
    </xf>
    <xf numFmtId="0" fontId="25" fillId="3" borderId="0" xfId="0" applyFont="1" applyFill="1" applyAlignment="1">
      <alignment vertical="center"/>
    </xf>
    <xf numFmtId="0" fontId="3" fillId="3" borderId="0" xfId="0" applyFont="1" applyFill="1"/>
    <xf numFmtId="0" fontId="3" fillId="3" borderId="0" xfId="0" applyFont="1" applyFill="1" applyAlignment="1">
      <alignment vertical="justify"/>
    </xf>
    <xf numFmtId="0" fontId="27" fillId="2" borderId="1" xfId="0" applyFont="1" applyFill="1" applyBorder="1" applyAlignment="1" applyProtection="1">
      <alignment horizontal="center" vertical="justify"/>
      <protection locked="0"/>
    </xf>
    <xf numFmtId="0" fontId="27" fillId="3" borderId="0" xfId="0" applyFont="1" applyFill="1" applyAlignment="1">
      <alignment horizontal="center" vertical="justify"/>
    </xf>
    <xf numFmtId="0" fontId="27" fillId="2" borderId="1" xfId="0" applyFont="1" applyFill="1" applyBorder="1" applyAlignment="1" applyProtection="1">
      <alignment horizontal="center" vertical="justify" wrapText="1"/>
      <protection locked="0"/>
    </xf>
    <xf numFmtId="0" fontId="27" fillId="2" borderId="0" xfId="0" applyFont="1" applyFill="1" applyAlignment="1">
      <alignment vertical="center"/>
    </xf>
    <xf numFmtId="14" fontId="27" fillId="2" borderId="0" xfId="0" applyNumberFormat="1" applyFont="1" applyFill="1" applyAlignment="1" applyProtection="1">
      <alignment horizontal="left" wrapText="1"/>
      <protection locked="0"/>
    </xf>
    <xf numFmtId="0" fontId="27" fillId="3" borderId="0" xfId="0" applyFont="1" applyFill="1"/>
    <xf numFmtId="0" fontId="27" fillId="2" borderId="0" xfId="0" applyFont="1" applyFill="1"/>
    <xf numFmtId="0" fontId="27" fillId="2" borderId="0" xfId="0" applyFont="1" applyFill="1" applyAlignment="1" applyProtection="1">
      <alignment wrapText="1"/>
      <protection locked="0"/>
    </xf>
    <xf numFmtId="0" fontId="9" fillId="2" borderId="0" xfId="0" applyFont="1" applyFill="1"/>
    <xf numFmtId="0" fontId="9" fillId="3" borderId="0" xfId="0" applyFont="1" applyFill="1"/>
    <xf numFmtId="0" fontId="9" fillId="3" borderId="0" xfId="0" applyFont="1" applyFill="1" applyAlignment="1">
      <alignment vertical="justify"/>
    </xf>
    <xf numFmtId="0" fontId="27" fillId="2" borderId="0" xfId="0" applyFont="1" applyFill="1" applyAlignment="1">
      <alignment wrapText="1"/>
    </xf>
    <xf numFmtId="0" fontId="25" fillId="2" borderId="1" xfId="0" applyFont="1" applyFill="1" applyBorder="1" applyAlignment="1" applyProtection="1">
      <alignment horizontal="left" vertical="justify"/>
      <protection locked="0"/>
    </xf>
    <xf numFmtId="0" fontId="33" fillId="2" borderId="1" xfId="1" applyFont="1" applyFill="1" applyBorder="1" applyAlignment="1" applyProtection="1">
      <alignment horizontal="left" vertical="justify"/>
      <protection locked="0"/>
    </xf>
    <xf numFmtId="0" fontId="34" fillId="3" borderId="0" xfId="0" applyFont="1" applyFill="1" applyAlignment="1">
      <alignment vertical="justify"/>
    </xf>
    <xf numFmtId="0" fontId="34" fillId="2" borderId="0" xfId="0" applyFont="1" applyFill="1" applyAlignment="1">
      <alignment vertical="justify"/>
    </xf>
    <xf numFmtId="0" fontId="35" fillId="3" borderId="0" xfId="0" applyFont="1" applyFill="1"/>
    <xf numFmtId="0" fontId="35" fillId="3" borderId="0" xfId="0" applyFont="1" applyFill="1" applyAlignment="1">
      <alignment vertical="justify"/>
    </xf>
    <xf numFmtId="0" fontId="36" fillId="3" borderId="0" xfId="0" applyFont="1" applyFill="1"/>
    <xf numFmtId="0" fontId="37" fillId="3" borderId="0" xfId="0" applyFont="1" applyFill="1"/>
    <xf numFmtId="0" fontId="38" fillId="4" borderId="0" xfId="0" applyFont="1" applyFill="1" applyAlignment="1">
      <alignment horizontal="center" vertical="center" wrapText="1"/>
    </xf>
    <xf numFmtId="0" fontId="27" fillId="3" borderId="0" xfId="0" applyFont="1" applyFill="1" applyAlignment="1">
      <alignment horizontal="right" vertical="center" wrapText="1"/>
    </xf>
    <xf numFmtId="0" fontId="3" fillId="3" borderId="0" xfId="0" applyFont="1" applyFill="1" applyAlignment="1">
      <alignment horizontal="left" vertical="justify" wrapText="1"/>
    </xf>
    <xf numFmtId="0" fontId="25" fillId="3" borderId="0" xfId="0" applyFont="1" applyFill="1" applyAlignment="1">
      <alignment horizontal="left" vertical="center" wrapText="1"/>
    </xf>
    <xf numFmtId="0" fontId="25" fillId="3" borderId="0" xfId="0" applyFont="1" applyFill="1" applyAlignment="1">
      <alignment horizontal="right" vertical="justify" wrapText="1"/>
    </xf>
    <xf numFmtId="0" fontId="25" fillId="3" borderId="0" xfId="0" applyFont="1" applyFill="1" applyAlignment="1">
      <alignment horizontal="right" vertical="center" wrapText="1"/>
    </xf>
    <xf numFmtId="0" fontId="3" fillId="2" borderId="1" xfId="0" applyFont="1" applyFill="1" applyBorder="1" applyAlignment="1" applyProtection="1">
      <alignment horizontal="center" vertical="justify" wrapText="1"/>
      <protection locked="0"/>
    </xf>
    <xf numFmtId="0" fontId="3" fillId="2" borderId="1" xfId="0" applyFont="1" applyFill="1" applyBorder="1" applyAlignment="1" applyProtection="1">
      <alignment horizontal="center" vertical="justify"/>
      <protection locked="0"/>
    </xf>
    <xf numFmtId="0" fontId="35" fillId="2" borderId="0" xfId="0" applyFont="1" applyFill="1"/>
    <xf numFmtId="0" fontId="25" fillId="2" borderId="0" xfId="0" applyFont="1" applyFill="1" applyAlignment="1">
      <alignment horizontal="left" wrapText="1"/>
    </xf>
    <xf numFmtId="0" fontId="36" fillId="3" borderId="0" xfId="0" applyFont="1" applyFill="1" applyAlignment="1">
      <alignment vertical="justify"/>
    </xf>
    <xf numFmtId="0" fontId="36" fillId="3" borderId="0" xfId="0" applyFont="1" applyFill="1" applyAlignment="1">
      <alignment vertical="center"/>
    </xf>
    <xf numFmtId="0" fontId="29" fillId="2" borderId="3" xfId="0" applyFont="1" applyFill="1" applyBorder="1" applyAlignment="1">
      <alignment horizontal="center" vertical="center"/>
    </xf>
    <xf numFmtId="0" fontId="36" fillId="2" borderId="0" xfId="0" applyFont="1" applyFill="1"/>
    <xf numFmtId="0" fontId="31" fillId="2" borderId="0" xfId="0" applyFont="1" applyFill="1" applyAlignment="1">
      <alignment horizontal="center" wrapText="1"/>
    </xf>
    <xf numFmtId="0" fontId="27" fillId="2" borderId="0" xfId="0" applyFont="1" applyFill="1" applyAlignment="1">
      <alignment horizontal="center" vertical="center"/>
    </xf>
    <xf numFmtId="0" fontId="31" fillId="2"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8" fillId="2" borderId="0" xfId="0" applyFont="1" applyFill="1" applyAlignment="1">
      <alignment vertical="center"/>
    </xf>
    <xf numFmtId="0" fontId="36" fillId="2" borderId="0" xfId="0" applyFont="1" applyFill="1" applyAlignment="1">
      <alignment vertical="center"/>
    </xf>
    <xf numFmtId="0" fontId="25" fillId="2" borderId="1" xfId="0" applyFont="1" applyFill="1" applyBorder="1" applyAlignment="1">
      <alignment vertical="top" wrapText="1"/>
    </xf>
    <xf numFmtId="0" fontId="27" fillId="2" borderId="4" xfId="0" applyFont="1" applyFill="1" applyBorder="1" applyAlignment="1">
      <alignment wrapText="1"/>
    </xf>
    <xf numFmtId="0" fontId="7" fillId="2" borderId="0" xfId="0" applyFont="1" applyFill="1" applyAlignment="1">
      <alignment wrapText="1"/>
    </xf>
    <xf numFmtId="0" fontId="27" fillId="2" borderId="5" xfId="0" applyFont="1" applyFill="1" applyBorder="1" applyAlignment="1">
      <alignment horizontal="center" vertical="center"/>
    </xf>
    <xf numFmtId="0" fontId="27" fillId="2" borderId="0" xfId="0" applyFont="1" applyFill="1" applyAlignment="1">
      <alignment horizontal="right" wrapText="1"/>
    </xf>
    <xf numFmtId="0" fontId="27" fillId="2" borderId="6" xfId="0" applyFont="1" applyFill="1" applyBorder="1" applyAlignment="1">
      <alignment horizontal="right" wrapText="1"/>
    </xf>
    <xf numFmtId="0" fontId="27" fillId="2" borderId="7" xfId="0" applyFont="1" applyFill="1" applyBorder="1" applyAlignment="1">
      <alignment horizontal="center" vertical="center"/>
    </xf>
    <xf numFmtId="0" fontId="27" fillId="2" borderId="1" xfId="0" applyFont="1" applyFill="1" applyBorder="1" applyAlignment="1" applyProtection="1">
      <alignment wrapText="1"/>
      <protection locked="0"/>
    </xf>
    <xf numFmtId="0" fontId="27" fillId="2" borderId="6" xfId="0" applyFont="1" applyFill="1" applyBorder="1" applyAlignment="1" applyProtection="1">
      <alignment wrapText="1"/>
      <protection locked="0"/>
    </xf>
    <xf numFmtId="0" fontId="8" fillId="3" borderId="0" xfId="0" applyFont="1" applyFill="1" applyAlignment="1">
      <alignment horizontal="left" vertical="justify" wrapText="1"/>
    </xf>
    <xf numFmtId="0" fontId="3" fillId="3" borderId="0" xfId="0" applyFont="1" applyFill="1" applyAlignment="1">
      <alignment horizontal="right" vertical="justify" wrapText="1"/>
    </xf>
    <xf numFmtId="0" fontId="25" fillId="3" borderId="0" xfId="0" applyFont="1" applyFill="1" applyAlignment="1">
      <alignment horizontal="left" vertical="justify" wrapText="1"/>
    </xf>
    <xf numFmtId="0" fontId="3" fillId="3" borderId="0" xfId="0" applyFont="1" applyFill="1" applyAlignment="1">
      <alignment horizontal="left" vertical="center" wrapText="1"/>
    </xf>
    <xf numFmtId="0" fontId="3" fillId="3" borderId="0" xfId="0" applyFont="1" applyFill="1" applyAlignment="1">
      <alignment vertical="center"/>
    </xf>
    <xf numFmtId="0" fontId="39" fillId="3" borderId="0" xfId="0" applyFont="1" applyFill="1" applyAlignment="1">
      <alignment vertical="justify"/>
    </xf>
    <xf numFmtId="0" fontId="25" fillId="3" borderId="0" xfId="0" quotePrefix="1" applyFont="1" applyFill="1" applyAlignment="1">
      <alignment horizontal="left" vertical="justify" wrapText="1"/>
    </xf>
    <xf numFmtId="0" fontId="8" fillId="3" borderId="2" xfId="0" applyFont="1" applyFill="1" applyBorder="1" applyAlignment="1">
      <alignment horizontal="right" vertical="justify" wrapText="1"/>
    </xf>
    <xf numFmtId="0" fontId="8" fillId="3" borderId="2" xfId="0" applyFont="1" applyFill="1" applyBorder="1" applyAlignment="1">
      <alignment horizontal="left" vertical="justify" wrapText="1"/>
    </xf>
    <xf numFmtId="0" fontId="25" fillId="3" borderId="2" xfId="0" applyFont="1" applyFill="1" applyBorder="1" applyAlignment="1">
      <alignment vertical="justify"/>
    </xf>
    <xf numFmtId="0" fontId="3" fillId="3" borderId="2" xfId="0" applyFont="1" applyFill="1" applyBorder="1" applyAlignment="1">
      <alignment horizontal="right" vertical="justify" wrapText="1"/>
    </xf>
    <xf numFmtId="0" fontId="28" fillId="3" borderId="2" xfId="0" applyFont="1" applyFill="1" applyBorder="1" applyAlignment="1">
      <alignment horizontal="center" vertical="justify"/>
    </xf>
    <xf numFmtId="0" fontId="39" fillId="2" borderId="1" xfId="0" applyFont="1" applyFill="1" applyBorder="1" applyAlignment="1" applyProtection="1">
      <alignment horizontal="center" vertical="justify"/>
      <protection locked="0"/>
    </xf>
    <xf numFmtId="0" fontId="39" fillId="3" borderId="0" xfId="0" applyFont="1" applyFill="1" applyAlignment="1">
      <alignment horizontal="right" vertical="justify" wrapText="1"/>
    </xf>
    <xf numFmtId="164" fontId="39" fillId="2" borderId="1" xfId="0" applyNumberFormat="1" applyFont="1" applyFill="1" applyBorder="1" applyAlignment="1" applyProtection="1">
      <alignment horizontal="center" vertical="justify"/>
      <protection locked="0"/>
    </xf>
    <xf numFmtId="0" fontId="39" fillId="3" borderId="0" xfId="0" applyFont="1" applyFill="1" applyAlignment="1">
      <alignment wrapText="1"/>
    </xf>
    <xf numFmtId="0" fontId="39" fillId="3" borderId="0" xfId="0" applyFont="1" applyFill="1" applyAlignment="1">
      <alignment horizontal="center" vertical="center"/>
    </xf>
    <xf numFmtId="0" fontId="0" fillId="0" borderId="0" xfId="0" applyAlignment="1">
      <alignment wrapText="1"/>
    </xf>
    <xf numFmtId="0" fontId="40" fillId="0" borderId="0" xfId="0" applyFont="1"/>
    <xf numFmtId="0" fontId="3" fillId="3" borderId="0" xfId="0" applyFont="1" applyFill="1" applyAlignment="1">
      <alignment horizontal="center" vertical="justify" wrapText="1"/>
    </xf>
    <xf numFmtId="0" fontId="25" fillId="3" borderId="2" xfId="0" applyFont="1" applyFill="1" applyBorder="1" applyAlignment="1">
      <alignment horizontal="right" vertical="top" wrapText="1"/>
    </xf>
    <xf numFmtId="0" fontId="30" fillId="3" borderId="2" xfId="0" applyFont="1" applyFill="1" applyBorder="1" applyAlignment="1">
      <alignment horizontal="center" vertical="justify" wrapText="1"/>
    </xf>
    <xf numFmtId="0" fontId="25" fillId="3" borderId="2" xfId="0" applyFont="1" applyFill="1" applyBorder="1"/>
    <xf numFmtId="0" fontId="29" fillId="3" borderId="0" xfId="0" applyFont="1" applyFill="1" applyAlignment="1">
      <alignment horizontal="left" wrapText="1"/>
    </xf>
    <xf numFmtId="0" fontId="39" fillId="2" borderId="0" xfId="0" applyFont="1" applyFill="1" applyAlignment="1">
      <alignment vertical="justify"/>
    </xf>
    <xf numFmtId="0" fontId="0" fillId="0" borderId="0" xfId="0" applyAlignment="1">
      <alignment horizontal="left" vertical="center"/>
    </xf>
    <xf numFmtId="0" fontId="0" fillId="0" borderId="0" xfId="0" applyAlignment="1">
      <alignment horizontal="left" vertical="center" wrapText="1"/>
    </xf>
    <xf numFmtId="0" fontId="3" fillId="3" borderId="0" xfId="0" quotePrefix="1" applyFont="1" applyFill="1" applyAlignment="1">
      <alignment horizontal="left" vertical="justify" wrapText="1"/>
    </xf>
    <xf numFmtId="0" fontId="3" fillId="5" borderId="0" xfId="0" applyFont="1" applyFill="1" applyAlignment="1">
      <alignment horizontal="right" vertical="center" wrapText="1"/>
    </xf>
    <xf numFmtId="0" fontId="3" fillId="5" borderId="0" xfId="0" applyFont="1" applyFill="1" applyAlignment="1">
      <alignment vertical="center" wrapText="1"/>
    </xf>
    <xf numFmtId="0" fontId="4" fillId="3" borderId="0" xfId="0" quotePrefix="1" applyFont="1" applyFill="1" applyAlignment="1">
      <alignment horizontal="left" vertical="justify" wrapText="1"/>
    </xf>
    <xf numFmtId="0" fontId="15" fillId="3" borderId="0" xfId="0" applyFont="1" applyFill="1" applyAlignment="1">
      <alignment vertical="justify" wrapText="1"/>
    </xf>
    <xf numFmtId="0" fontId="4" fillId="3" borderId="0" xfId="0" applyFont="1" applyFill="1" applyAlignment="1">
      <alignment vertical="justify" wrapText="1"/>
    </xf>
    <xf numFmtId="0" fontId="41" fillId="3" borderId="0" xfId="1" applyFont="1" applyFill="1" applyBorder="1" applyAlignment="1" applyProtection="1">
      <alignment horizontal="left" vertical="justify" wrapText="1"/>
    </xf>
    <xf numFmtId="0" fontId="14" fillId="3" borderId="0" xfId="0" applyFont="1" applyFill="1" applyAlignment="1">
      <alignment horizontal="center" vertical="center" wrapText="1"/>
    </xf>
    <xf numFmtId="164" fontId="3" fillId="2" borderId="1" xfId="0" applyNumberFormat="1" applyFont="1" applyFill="1" applyBorder="1" applyAlignment="1" applyProtection="1">
      <alignment horizontal="center" vertical="justify"/>
      <protection locked="0"/>
    </xf>
    <xf numFmtId="0" fontId="3" fillId="3" borderId="0" xfId="0" applyFont="1" applyFill="1" applyAlignment="1">
      <alignment horizontal="center" vertical="justify"/>
    </xf>
    <xf numFmtId="0" fontId="42" fillId="3" borderId="0" xfId="0" applyFont="1" applyFill="1" applyAlignment="1">
      <alignment horizontal="left" vertical="justify" wrapText="1"/>
    </xf>
    <xf numFmtId="0" fontId="42" fillId="3" borderId="2" xfId="0" applyFont="1" applyFill="1" applyBorder="1" applyAlignment="1">
      <alignment horizontal="left" vertical="justify" wrapText="1"/>
    </xf>
    <xf numFmtId="0" fontId="3" fillId="2" borderId="1" xfId="0" applyFont="1" applyFill="1" applyBorder="1" applyAlignment="1" applyProtection="1">
      <alignment horizontal="center" vertical="center" wrapText="1"/>
      <protection locked="0"/>
    </xf>
    <xf numFmtId="0" fontId="3" fillId="3" borderId="0" xfId="0" applyFont="1" applyFill="1" applyAlignment="1">
      <alignment horizontal="center" vertical="center"/>
    </xf>
    <xf numFmtId="0" fontId="3" fillId="2" borderId="1" xfId="0" applyFont="1" applyFill="1" applyBorder="1" applyAlignment="1">
      <alignment vertical="justify"/>
    </xf>
    <xf numFmtId="0" fontId="20" fillId="3" borderId="0" xfId="0" applyFont="1" applyFill="1" applyAlignment="1">
      <alignment horizontal="left" vertical="justify" wrapText="1"/>
    </xf>
    <xf numFmtId="0" fontId="14" fillId="3" borderId="0" xfId="0" applyFont="1" applyFill="1" applyAlignment="1">
      <alignment horizontal="center" vertical="justify" wrapText="1"/>
    </xf>
    <xf numFmtId="0" fontId="3" fillId="3" borderId="0" xfId="0" quotePrefix="1" applyFont="1" applyFill="1" applyAlignment="1">
      <alignment horizontal="left" vertical="center" wrapText="1"/>
    </xf>
    <xf numFmtId="0" fontId="25" fillId="3" borderId="0" xfId="0" applyFont="1" applyFill="1" applyAlignment="1" applyProtection="1">
      <alignment horizontal="center" vertical="center"/>
      <protection locked="0"/>
    </xf>
    <xf numFmtId="0" fontId="25" fillId="3" borderId="9" xfId="0" applyFont="1" applyFill="1" applyBorder="1" applyAlignment="1">
      <alignment horizontal="right" vertical="top" wrapText="1"/>
    </xf>
    <xf numFmtId="0" fontId="25" fillId="3" borderId="9" xfId="0" applyFont="1" applyFill="1" applyBorder="1" applyAlignment="1">
      <alignment horizontal="center" vertical="center"/>
    </xf>
    <xf numFmtId="0" fontId="23" fillId="3" borderId="0" xfId="0" applyFont="1" applyFill="1" applyAlignment="1">
      <alignment vertical="justify"/>
    </xf>
    <xf numFmtId="0" fontId="4" fillId="3" borderId="0" xfId="0" applyFont="1" applyFill="1" applyAlignment="1">
      <alignment vertical="justify"/>
    </xf>
    <xf numFmtId="0" fontId="3" fillId="3" borderId="2" xfId="0" applyFont="1" applyFill="1" applyBorder="1"/>
    <xf numFmtId="0" fontId="8" fillId="3" borderId="0" xfId="0" applyFont="1" applyFill="1" applyAlignment="1">
      <alignment horizontal="center" vertical="center" wrapText="1"/>
    </xf>
    <xf numFmtId="0" fontId="43" fillId="3" borderId="0" xfId="0" applyFont="1" applyFill="1" applyAlignment="1">
      <alignment vertical="justify"/>
    </xf>
    <xf numFmtId="0" fontId="44" fillId="3" borderId="0" xfId="0" applyFont="1" applyFill="1" applyAlignment="1">
      <alignment vertical="justify"/>
    </xf>
    <xf numFmtId="0" fontId="45" fillId="3" borderId="0" xfId="0" applyFont="1" applyFill="1" applyAlignment="1">
      <alignment vertical="justify"/>
    </xf>
    <xf numFmtId="0" fontId="53" fillId="2" borderId="0" xfId="0" applyFont="1" applyFill="1" applyAlignment="1">
      <alignment horizontal="center" wrapText="1"/>
    </xf>
    <xf numFmtId="0" fontId="54" fillId="2" borderId="0" xfId="0" applyFont="1" applyFill="1" applyAlignment="1">
      <alignment wrapText="1"/>
    </xf>
    <xf numFmtId="0" fontId="53" fillId="2" borderId="19" xfId="0" applyFont="1" applyFill="1" applyBorder="1" applyAlignment="1">
      <alignment horizontal="center" wrapText="1"/>
    </xf>
    <xf numFmtId="0" fontId="53" fillId="2" borderId="5" xfId="0" applyFont="1" applyFill="1" applyBorder="1" applyAlignment="1">
      <alignment horizontal="left" wrapText="1"/>
    </xf>
    <xf numFmtId="0" fontId="39" fillId="2" borderId="20" xfId="0" applyFont="1" applyFill="1" applyBorder="1" applyAlignment="1">
      <alignment wrapText="1"/>
    </xf>
    <xf numFmtId="0" fontId="39" fillId="2" borderId="7" xfId="0" applyFont="1" applyFill="1" applyBorder="1" applyAlignment="1">
      <alignment horizontal="center" vertical="center"/>
    </xf>
    <xf numFmtId="0" fontId="7" fillId="2" borderId="14" xfId="0" applyFont="1" applyFill="1" applyBorder="1" applyAlignment="1">
      <alignment wrapText="1"/>
    </xf>
    <xf numFmtId="0" fontId="7" fillId="2" borderId="15" xfId="0" applyFont="1" applyFill="1" applyBorder="1" applyAlignment="1">
      <alignment wrapText="1"/>
    </xf>
    <xf numFmtId="0" fontId="7" fillId="2" borderId="17" xfId="0" applyFont="1" applyFill="1" applyBorder="1" applyAlignment="1">
      <alignment wrapText="1"/>
    </xf>
    <xf numFmtId="0" fontId="25" fillId="2" borderId="1" xfId="0" applyFont="1" applyFill="1" applyBorder="1" applyAlignment="1">
      <alignment horizontal="left" vertical="top" wrapText="1"/>
    </xf>
    <xf numFmtId="0" fontId="3" fillId="2" borderId="1" xfId="0" applyFont="1" applyFill="1" applyBorder="1" applyAlignment="1">
      <alignment vertical="top"/>
    </xf>
    <xf numFmtId="0" fontId="46" fillId="0" borderId="0" xfId="0" applyFont="1"/>
    <xf numFmtId="0" fontId="31" fillId="2" borderId="3" xfId="0" applyFont="1" applyFill="1" applyBorder="1" applyAlignment="1">
      <alignment horizontal="center" vertical="center" wrapText="1"/>
    </xf>
    <xf numFmtId="0" fontId="25" fillId="2" borderId="3" xfId="0" applyFont="1" applyFill="1" applyBorder="1" applyAlignment="1">
      <alignment horizontal="left" vertical="top" wrapText="1"/>
    </xf>
    <xf numFmtId="0" fontId="0" fillId="0" borderId="1" xfId="0" applyBorder="1"/>
    <xf numFmtId="0" fontId="3" fillId="2" borderId="1" xfId="0" applyFont="1" applyFill="1" applyBorder="1" applyAlignment="1">
      <alignment vertical="top" wrapText="1"/>
    </xf>
    <xf numFmtId="0" fontId="8" fillId="2" borderId="0" xfId="0" applyFont="1" applyFill="1" applyAlignment="1">
      <alignment vertical="center" wrapText="1"/>
    </xf>
    <xf numFmtId="0" fontId="55" fillId="0" borderId="1" xfId="0" applyFont="1" applyBorder="1"/>
    <xf numFmtId="0" fontId="56" fillId="0" borderId="0" xfId="0" applyFont="1"/>
    <xf numFmtId="165" fontId="4" fillId="2" borderId="8" xfId="0" applyNumberFormat="1" applyFont="1" applyFill="1" applyBorder="1" applyAlignment="1">
      <alignment horizontal="center" vertical="center" wrapText="1"/>
    </xf>
    <xf numFmtId="0" fontId="15" fillId="3" borderId="0" xfId="0" applyFont="1" applyFill="1" applyAlignment="1">
      <alignment horizontal="left" wrapText="1"/>
    </xf>
    <xf numFmtId="0" fontId="25" fillId="2" borderId="1" xfId="0" applyFont="1" applyFill="1" applyBorder="1" applyAlignment="1">
      <alignment horizontal="center" vertical="justify"/>
    </xf>
    <xf numFmtId="0" fontId="61" fillId="3" borderId="26" xfId="0" applyFont="1" applyFill="1" applyBorder="1" applyAlignment="1">
      <alignment horizontal="center" vertical="center"/>
      <extLst>
        <ext xmlns:xfpb="http://schemas.microsoft.com/office/spreadsheetml/2022/featurepropertybag" uri="{C7286773-470A-42A8-94C5-96B5CB345126}">
          <xfpb:xfComplement i="0"/>
        </ext>
      </extLst>
    </xf>
    <xf numFmtId="0" fontId="63" fillId="3" borderId="0" xfId="0" applyFont="1" applyFill="1" applyAlignment="1">
      <alignment vertical="justify"/>
    </xf>
    <xf numFmtId="0" fontId="27" fillId="2" borderId="1" xfId="0" applyFont="1" applyFill="1" applyBorder="1" applyAlignment="1">
      <alignment horizontal="left" vertical="top" wrapText="1"/>
    </xf>
    <xf numFmtId="0" fontId="0" fillId="6" borderId="0" xfId="0" applyFill="1"/>
    <xf numFmtId="0" fontId="25" fillId="2" borderId="1" xfId="0" applyFont="1" applyFill="1" applyBorder="1"/>
    <xf numFmtId="0" fontId="39" fillId="2" borderId="1" xfId="0" applyFont="1" applyFill="1" applyBorder="1" applyAlignment="1">
      <alignment horizontal="center"/>
    </xf>
    <xf numFmtId="0" fontId="31" fillId="2" borderId="18" xfId="0" applyFont="1" applyFill="1" applyBorder="1" applyAlignment="1">
      <alignment horizontal="center" vertical="center"/>
    </xf>
    <xf numFmtId="0" fontId="5" fillId="3" borderId="0" xfId="0" applyFont="1" applyFill="1" applyAlignment="1">
      <alignment horizontal="left" wrapText="1"/>
    </xf>
    <xf numFmtId="0" fontId="3" fillId="3" borderId="0" xfId="0" quotePrefix="1" applyFont="1" applyFill="1" applyAlignment="1">
      <alignment horizontal="left" vertical="justify" wrapText="1" indent="4"/>
    </xf>
    <xf numFmtId="0" fontId="3" fillId="3" borderId="10" xfId="0" quotePrefix="1" applyFont="1" applyFill="1" applyBorder="1" applyAlignment="1">
      <alignment horizontal="left" vertical="justify" wrapText="1" indent="4"/>
    </xf>
    <xf numFmtId="0" fontId="8" fillId="3" borderId="0" xfId="0" applyFont="1" applyFill="1" applyAlignment="1">
      <alignment horizontal="left" vertical="justify" wrapText="1"/>
    </xf>
    <xf numFmtId="0" fontId="42" fillId="3" borderId="0" xfId="0" applyFont="1" applyFill="1" applyAlignment="1">
      <alignment horizontal="left" vertical="justify" wrapText="1"/>
    </xf>
    <xf numFmtId="0" fontId="3" fillId="3" borderId="0" xfId="0" applyFont="1" applyFill="1" applyAlignment="1">
      <alignment horizontal="left" vertical="justify" wrapText="1"/>
    </xf>
    <xf numFmtId="0" fontId="4" fillId="3" borderId="0" xfId="0" applyFont="1" applyFill="1" applyAlignment="1">
      <alignment horizontal="left" vertical="justify" wrapText="1"/>
    </xf>
    <xf numFmtId="0" fontId="39" fillId="2" borderId="11" xfId="0" applyFont="1" applyFill="1" applyBorder="1" applyAlignment="1" applyProtection="1">
      <alignment horizontal="center" wrapText="1"/>
      <protection locked="0"/>
    </xf>
    <xf numFmtId="0" fontId="39" fillId="2" borderId="12" xfId="0" applyFont="1" applyFill="1" applyBorder="1" applyAlignment="1" applyProtection="1">
      <alignment horizontal="center" wrapText="1"/>
      <protection locked="0"/>
    </xf>
    <xf numFmtId="0" fontId="48" fillId="3" borderId="0" xfId="0" applyFont="1" applyFill="1" applyAlignment="1">
      <alignment horizontal="center" vertical="center" wrapText="1"/>
    </xf>
    <xf numFmtId="0" fontId="49" fillId="3" borderId="0" xfId="0" applyFont="1" applyFill="1" applyAlignment="1">
      <alignment horizontal="left" wrapText="1"/>
    </xf>
    <xf numFmtId="0" fontId="49" fillId="3" borderId="10" xfId="0" applyFont="1" applyFill="1" applyBorder="1" applyAlignment="1">
      <alignment horizontal="left" wrapText="1"/>
    </xf>
    <xf numFmtId="0" fontId="3" fillId="3" borderId="10" xfId="0" applyFont="1" applyFill="1" applyBorder="1" applyAlignment="1">
      <alignment horizontal="left" vertical="justify" wrapText="1"/>
    </xf>
    <xf numFmtId="0" fontId="3" fillId="5" borderId="0" xfId="0" applyFont="1" applyFill="1" applyAlignment="1">
      <alignment vertical="center" wrapText="1"/>
    </xf>
    <xf numFmtId="0" fontId="25" fillId="3" borderId="0" xfId="0" applyFont="1" applyFill="1" applyAlignment="1">
      <alignment horizontal="left" vertical="justify" wrapText="1"/>
    </xf>
    <xf numFmtId="0" fontId="3" fillId="3" borderId="0" xfId="0" quotePrefix="1" applyFont="1" applyFill="1" applyAlignment="1">
      <alignment vertical="justify" wrapText="1"/>
    </xf>
    <xf numFmtId="0" fontId="3" fillId="3" borderId="10" xfId="0" quotePrefix="1" applyFont="1" applyFill="1" applyBorder="1" applyAlignment="1">
      <alignment vertical="justify" wrapText="1"/>
    </xf>
    <xf numFmtId="0" fontId="3" fillId="3" borderId="0" xfId="0" applyFont="1" applyFill="1" applyAlignment="1">
      <alignment horizontal="left" vertical="center" wrapText="1"/>
    </xf>
    <xf numFmtId="0" fontId="3" fillId="3" borderId="0" xfId="0" quotePrefix="1" applyFont="1" applyFill="1" applyAlignment="1">
      <alignment horizontal="left" vertical="justify" wrapText="1"/>
    </xf>
    <xf numFmtId="0" fontId="3" fillId="3" borderId="10" xfId="0" quotePrefix="1" applyFont="1" applyFill="1" applyBorder="1" applyAlignment="1">
      <alignment horizontal="left" vertical="justify" wrapText="1"/>
    </xf>
    <xf numFmtId="0" fontId="18" fillId="3" borderId="6" xfId="0" applyFont="1" applyFill="1" applyBorder="1" applyAlignment="1">
      <alignment horizontal="center" vertical="center" wrapText="1"/>
    </xf>
    <xf numFmtId="0" fontId="46" fillId="0" borderId="6" xfId="0" applyFont="1" applyBorder="1" applyAlignment="1">
      <alignment horizontal="center" vertical="center"/>
    </xf>
    <xf numFmtId="0" fontId="46" fillId="0" borderId="6" xfId="0" applyFont="1" applyBorder="1" applyAlignment="1">
      <alignment horizontal="center" wrapText="1"/>
    </xf>
    <xf numFmtId="0" fontId="3" fillId="3" borderId="0" xfId="0" applyFont="1" applyFill="1" applyAlignment="1">
      <alignment horizontal="left" wrapText="1"/>
    </xf>
    <xf numFmtId="0" fontId="3" fillId="3" borderId="10" xfId="0" applyFont="1" applyFill="1" applyBorder="1" applyAlignment="1">
      <alignment horizontal="left" wrapText="1"/>
    </xf>
    <xf numFmtId="0" fontId="14" fillId="4" borderId="0" xfId="0" applyFont="1" applyFill="1" applyAlignment="1">
      <alignment horizontal="center" vertical="center" wrapText="1"/>
    </xf>
    <xf numFmtId="0" fontId="4" fillId="3" borderId="0" xfId="0" applyFont="1" applyFill="1" applyAlignment="1">
      <alignment horizontal="left" wrapText="1"/>
    </xf>
    <xf numFmtId="0" fontId="25" fillId="3" borderId="0" xfId="0" applyFont="1" applyFill="1" applyAlignment="1">
      <alignment horizontal="left" vertical="center" wrapText="1"/>
    </xf>
    <xf numFmtId="0" fontId="25" fillId="3" borderId="10"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50" fillId="3" borderId="0" xfId="0" applyFont="1" applyFill="1" applyAlignment="1">
      <alignment horizontal="left" wrapText="1"/>
    </xf>
    <xf numFmtId="0" fontId="26" fillId="3" borderId="0" xfId="0" applyFont="1" applyFill="1" applyAlignment="1">
      <alignment horizontal="left" wrapText="1"/>
    </xf>
    <xf numFmtId="0" fontId="25" fillId="3" borderId="0" xfId="0" quotePrefix="1" applyFont="1" applyFill="1" applyAlignment="1">
      <alignment horizontal="left" vertical="justify" wrapText="1"/>
    </xf>
    <xf numFmtId="0" fontId="25" fillId="3" borderId="10" xfId="0" quotePrefix="1" applyFont="1" applyFill="1" applyBorder="1" applyAlignment="1">
      <alignment horizontal="left" vertical="justify" wrapText="1"/>
    </xf>
    <xf numFmtId="0" fontId="62" fillId="3" borderId="24" xfId="0" applyFont="1" applyFill="1" applyBorder="1" applyAlignment="1">
      <alignment horizontal="center" wrapText="1"/>
    </xf>
    <xf numFmtId="0" fontId="62" fillId="3" borderId="25" xfId="0" applyFont="1" applyFill="1" applyBorder="1" applyAlignment="1">
      <alignment horizontal="center" wrapText="1"/>
    </xf>
    <xf numFmtId="0" fontId="16" fillId="3" borderId="0" xfId="0" applyFont="1" applyFill="1" applyAlignment="1">
      <alignment horizontal="left" wrapText="1"/>
    </xf>
    <xf numFmtId="0" fontId="16" fillId="3" borderId="10" xfId="0" applyFont="1" applyFill="1" applyBorder="1" applyAlignment="1">
      <alignment horizontal="left" wrapText="1"/>
    </xf>
    <xf numFmtId="0" fontId="57" fillId="3" borderId="2" xfId="0" applyFont="1" applyFill="1" applyBorder="1" applyAlignment="1">
      <alignment horizontal="left" vertical="justify" wrapText="1"/>
    </xf>
    <xf numFmtId="0" fontId="58" fillId="3" borderId="2" xfId="0" applyFont="1" applyFill="1" applyBorder="1" applyAlignment="1">
      <alignment horizontal="left" vertical="justify" wrapText="1"/>
    </xf>
    <xf numFmtId="0" fontId="59" fillId="5" borderId="0" xfId="0" applyFont="1" applyFill="1" applyAlignment="1">
      <alignment horizontal="center" vertical="center" wrapText="1"/>
    </xf>
    <xf numFmtId="0" fontId="31" fillId="2" borderId="13"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4" fillId="2" borderId="0" xfId="0" applyFont="1" applyFill="1" applyAlignment="1">
      <alignment horizontal="right" wrapText="1"/>
    </xf>
    <xf numFmtId="0" fontId="53" fillId="2" borderId="0" xfId="0" applyFont="1" applyFill="1" applyAlignment="1">
      <alignment horizontal="center" wrapText="1"/>
    </xf>
    <xf numFmtId="0" fontId="8" fillId="3" borderId="0" xfId="0" applyFont="1" applyFill="1" applyAlignment="1">
      <alignment horizontal="center" vertical="center" wrapText="1"/>
    </xf>
    <xf numFmtId="0" fontId="52" fillId="2" borderId="2" xfId="0" applyFont="1" applyFill="1" applyBorder="1" applyAlignment="1">
      <alignment horizontal="center" vertical="center" wrapText="1"/>
    </xf>
    <xf numFmtId="0" fontId="53" fillId="2" borderId="4" xfId="0" applyFont="1" applyFill="1" applyBorder="1" applyAlignment="1">
      <alignment horizontal="center" wrapText="1"/>
    </xf>
    <xf numFmtId="0" fontId="53" fillId="2" borderId="16" xfId="0" applyFont="1" applyFill="1" applyBorder="1" applyAlignment="1">
      <alignment horizontal="center" wrapText="1"/>
    </xf>
    <xf numFmtId="0" fontId="51" fillId="0" borderId="21" xfId="0" applyFont="1" applyBorder="1" applyAlignment="1">
      <alignment horizontal="center" vertical="center" wrapText="1"/>
    </xf>
    <xf numFmtId="0" fontId="51" fillId="0" borderId="22" xfId="0" applyFont="1" applyBorder="1" applyAlignment="1">
      <alignment horizontal="center" vertical="center" wrapText="1"/>
    </xf>
    <xf numFmtId="0" fontId="51" fillId="0" borderId="23" xfId="0" applyFont="1" applyBorder="1" applyAlignment="1">
      <alignment horizontal="center" vertical="center" wrapText="1"/>
    </xf>
    <xf numFmtId="0" fontId="31" fillId="2" borderId="18"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27"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wrapText="1"/>
    </xf>
    <xf numFmtId="0" fontId="25" fillId="2" borderId="11" xfId="0" applyFont="1" applyFill="1" applyBorder="1" applyAlignment="1">
      <alignment horizontal="center" wrapText="1"/>
    </xf>
    <xf numFmtId="0" fontId="25" fillId="2" borderId="12" xfId="0" applyFont="1" applyFill="1" applyBorder="1" applyAlignment="1">
      <alignment horizontal="center" wrapText="1"/>
    </xf>
    <xf numFmtId="0" fontId="26" fillId="2" borderId="11" xfId="0" applyFont="1" applyFill="1" applyBorder="1" applyAlignment="1">
      <alignment horizontal="center" wrapText="1"/>
    </xf>
    <xf numFmtId="0" fontId="26" fillId="2" borderId="12" xfId="0" applyFont="1" applyFill="1" applyBorder="1" applyAlignment="1">
      <alignment horizontal="center" wrapText="1"/>
    </xf>
    <xf numFmtId="0" fontId="14" fillId="3" borderId="2" xfId="0" applyFont="1" applyFill="1" applyBorder="1" applyAlignment="1">
      <alignment horizontal="left" vertical="justify" wrapText="1"/>
    </xf>
    <xf numFmtId="0" fontId="47" fillId="3" borderId="2" xfId="0" applyFont="1" applyFill="1" applyBorder="1" applyAlignment="1">
      <alignment horizontal="left" vertical="justify" wrapText="1"/>
    </xf>
    <xf numFmtId="0" fontId="19" fillId="5" borderId="0" xfId="0" applyFont="1" applyFill="1" applyAlignment="1">
      <alignment horizontal="center" vertical="center" wrapText="1"/>
    </xf>
    <xf numFmtId="0" fontId="25" fillId="3" borderId="0" xfId="0" quotePrefix="1" applyFont="1" applyFill="1" applyAlignment="1">
      <alignment horizontal="left" vertical="justify" wrapText="1" indent="4"/>
    </xf>
    <xf numFmtId="0" fontId="25" fillId="3" borderId="10" xfId="0" quotePrefix="1" applyFont="1" applyFill="1" applyBorder="1" applyAlignment="1">
      <alignment horizontal="left" vertical="justify" wrapText="1" indent="4"/>
    </xf>
    <xf numFmtId="0" fontId="0" fillId="0" borderId="10" xfId="0" applyBorder="1" applyAlignment="1">
      <alignment horizontal="center" vertical="center" wrapText="1"/>
    </xf>
    <xf numFmtId="0" fontId="52" fillId="6" borderId="2" xfId="0" applyFont="1" applyFill="1" applyBorder="1" applyAlignment="1">
      <alignment horizontal="center" vertical="center" wrapText="1"/>
    </xf>
    <xf numFmtId="0" fontId="51" fillId="0" borderId="14" xfId="0" applyFont="1" applyBorder="1" applyAlignment="1">
      <alignment horizontal="center" vertical="center" wrapText="1"/>
    </xf>
    <xf numFmtId="0" fontId="51" fillId="0" borderId="15" xfId="0" applyFont="1" applyBorder="1" applyAlignment="1">
      <alignment horizontal="center" vertical="center" wrapText="1"/>
    </xf>
    <xf numFmtId="0" fontId="51" fillId="0" borderId="17" xfId="0" applyFont="1" applyBorder="1" applyAlignment="1">
      <alignment horizontal="center" vertical="center" wrapText="1"/>
    </xf>
  </cellXfs>
  <cellStyles count="2">
    <cellStyle name="Lien hypertexte" xfId="1" builtinId="8"/>
    <cellStyle name="Normal" xfId="0" builtinId="0"/>
  </cellStyles>
  <dxfs count="93">
    <dxf>
      <font>
        <color theme="0" tint="-0.24994659260841701"/>
      </font>
      <fill>
        <patternFill>
          <bgColor theme="0" tint="-0.24994659260841701"/>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ill>
        <patternFill>
          <bgColor rgb="FFFFC000"/>
        </patternFill>
      </fill>
    </dxf>
    <dxf>
      <fill>
        <patternFill>
          <bgColor rgb="FFFF0000"/>
        </patternFill>
      </fill>
    </dxf>
    <dxf>
      <fill>
        <patternFill>
          <bgColor rgb="FF00B050"/>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ont>
        <color rgb="FFFFC000"/>
      </font>
      <fill>
        <patternFill>
          <bgColor rgb="FFFFC000"/>
        </patternFill>
      </fill>
    </dxf>
    <dxf>
      <font>
        <color rgb="FF92D050"/>
      </font>
      <fill>
        <patternFill>
          <bgColor rgb="FF92D050"/>
        </patternFill>
      </fill>
    </dxf>
    <dxf>
      <font>
        <color theme="0"/>
      </font>
      <fill>
        <patternFill>
          <bgColor theme="0"/>
        </patternFill>
      </fill>
    </dxf>
    <dxf>
      <font>
        <color rgb="FFFF0000"/>
      </font>
      <fill>
        <patternFill>
          <bgColor rgb="FFFF0000"/>
        </patternFill>
      </fill>
    </dxf>
    <dxf>
      <font>
        <color rgb="FFFFC000"/>
      </font>
      <fill>
        <patternFill>
          <bgColor rgb="FFFFC000"/>
        </patternFill>
      </fill>
    </dxf>
    <dxf>
      <font>
        <color rgb="FF92D050"/>
      </font>
      <fill>
        <patternFill>
          <bgColor rgb="FF92D050"/>
        </patternFill>
      </fill>
    </dxf>
    <dxf>
      <font>
        <color theme="0"/>
      </font>
      <fill>
        <patternFill>
          <bgColor theme="0"/>
        </patternFill>
      </fill>
    </dxf>
    <dxf>
      <font>
        <color rgb="FFFF0000"/>
      </font>
      <fill>
        <patternFill>
          <bgColor rgb="FFFF0000"/>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92D050"/>
      </font>
      <fill>
        <patternFill>
          <bgColor rgb="FF92D050"/>
        </patternFill>
      </fill>
    </dxf>
    <dxf>
      <font>
        <color theme="0"/>
      </font>
      <fill>
        <patternFill>
          <bgColor theme="0"/>
        </patternFill>
      </fill>
    </dxf>
    <dxf>
      <font>
        <color rgb="FFFF0000"/>
      </font>
      <fill>
        <patternFill>
          <bgColor rgb="FFFF0000"/>
        </patternFill>
      </fill>
    </dxf>
    <dxf>
      <font>
        <color rgb="FFFFC000"/>
      </font>
      <fill>
        <patternFill>
          <bgColor rgb="FFFFC000"/>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ill>
        <patternFill>
          <bgColor rgb="FFFF0000"/>
        </patternFill>
      </fill>
    </dxf>
    <dxf>
      <fill>
        <patternFill>
          <bgColor rgb="FF92D050"/>
        </patternFill>
      </fill>
    </dxf>
    <dxf>
      <fill>
        <patternFill>
          <bgColor theme="9"/>
        </patternFill>
      </fill>
    </dxf>
    <dxf>
      <font>
        <color rgb="FFFFC000"/>
      </font>
      <fill>
        <patternFill>
          <bgColor rgb="FFFFC000"/>
        </patternFill>
      </fill>
    </dxf>
    <dxf>
      <font>
        <color theme="0"/>
      </font>
      <fill>
        <patternFill>
          <bgColor theme="0"/>
        </patternFill>
      </fill>
    </dxf>
    <dxf>
      <font>
        <color rgb="FF92D050"/>
      </font>
      <fill>
        <patternFill>
          <bgColor rgb="FF92D050"/>
        </patternFill>
      </fill>
    </dxf>
    <dxf>
      <font>
        <color rgb="FFFF0000"/>
      </font>
      <fill>
        <patternFill>
          <bgColor rgb="FFFF0000"/>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ont>
        <color rgb="FFFFC000"/>
      </font>
      <fill>
        <patternFill>
          <bgColor rgb="FFFFC000"/>
        </patternFill>
      </fill>
    </dxf>
    <dxf>
      <font>
        <color rgb="FF92D050"/>
      </font>
      <fill>
        <patternFill>
          <bgColor rgb="FF92D050"/>
        </patternFill>
      </fill>
    </dxf>
    <dxf>
      <font>
        <color theme="0"/>
      </font>
      <fill>
        <patternFill>
          <bgColor theme="0"/>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theme="0"/>
      </font>
      <fill>
        <patternFill>
          <bgColor theme="0"/>
        </patternFill>
      </fill>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ont>
        <color theme="0"/>
      </font>
      <fill>
        <patternFill>
          <bgColor theme="0"/>
        </patternFill>
      </fill>
    </dxf>
    <dxf>
      <font>
        <color rgb="FFFF0000"/>
      </font>
      <fill>
        <patternFill>
          <bgColor rgb="FFFF0000"/>
        </patternFill>
      </fill>
    </dxf>
    <dxf>
      <font>
        <color rgb="FFFFC000"/>
      </font>
      <fill>
        <patternFill>
          <bgColor rgb="FFFFC00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92D050"/>
      </font>
      <fill>
        <patternFill>
          <bgColor rgb="FF92D050"/>
        </patternFill>
      </fill>
    </dxf>
    <dxf>
      <font>
        <color theme="0"/>
      </font>
      <fill>
        <patternFill>
          <bgColor theme="0"/>
        </patternFill>
      </fill>
    </dxf>
    <dxf>
      <font>
        <color rgb="FFFF0000"/>
      </font>
      <fill>
        <patternFill>
          <bgColor rgb="FFFF0000"/>
        </patternFill>
      </fill>
    </dxf>
    <dxf>
      <font>
        <color theme="0"/>
      </font>
      <fill>
        <patternFill>
          <bgColor theme="0"/>
        </patternFill>
      </fill>
    </dxf>
    <dxf>
      <font>
        <color rgb="FF92D050"/>
      </font>
      <fill>
        <patternFill>
          <bgColor rgb="FF92D050"/>
        </patternFill>
      </fill>
    </dxf>
    <dxf>
      <font>
        <color rgb="FFFFC000"/>
      </font>
      <fill>
        <patternFill>
          <bgColor rgb="FFFFC000"/>
        </patternFill>
      </fill>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ont>
        <color theme="0"/>
      </font>
      <fill>
        <patternFill>
          <bgColor theme="0"/>
        </patternFill>
      </fill>
    </dxf>
    <dxf>
      <font>
        <color theme="0"/>
      </font>
      <fill>
        <patternFill>
          <bgColor theme="0"/>
        </patternFill>
      </fill>
    </dxf>
    <dxf>
      <font>
        <color rgb="FFFF0000"/>
      </font>
      <fill>
        <patternFill>
          <bgColor rgb="FFFF0000"/>
        </patternFill>
      </fill>
    </dxf>
    <dxf>
      <font>
        <color rgb="FFFFC000"/>
      </font>
      <fill>
        <patternFill>
          <bgColor rgb="FFFFC000"/>
        </patternFill>
      </fill>
    </dxf>
    <dxf>
      <font>
        <color rgb="FF92D050"/>
      </font>
      <fill>
        <patternFill>
          <bgColor rgb="FF92D050"/>
        </patternFill>
      </fill>
    </dxf>
    <dxf>
      <font>
        <color rgb="FF92D050"/>
      </font>
      <fill>
        <patternFill>
          <bgColor rgb="FF92D050"/>
        </patternFill>
      </fill>
    </dxf>
    <dxf>
      <font>
        <color rgb="FFFF0000"/>
      </font>
      <fill>
        <patternFill>
          <bgColor rgb="FFFF0000"/>
        </patternFill>
      </fill>
    </dxf>
    <dxf>
      <font>
        <color theme="0"/>
      </font>
      <fill>
        <patternFill>
          <bgColor theme="0"/>
        </patternFill>
      </fill>
    </dxf>
    <dxf>
      <font>
        <color rgb="FFFFC000"/>
      </font>
      <fill>
        <patternFill>
          <bgColor rgb="FFFFC000"/>
        </patternFill>
      </fill>
    </dxf>
    <dxf>
      <font>
        <color rgb="FFFF0000"/>
      </font>
      <fill>
        <patternFill>
          <bgColor rgb="FFFF0000"/>
        </patternFill>
      </fill>
    </dxf>
    <dxf>
      <font>
        <color theme="0"/>
      </font>
      <fill>
        <patternFill>
          <bgColor theme="0"/>
        </patternFill>
      </fill>
    </dxf>
    <dxf>
      <font>
        <color rgb="FF92D050"/>
      </font>
      <fill>
        <patternFill>
          <bgColor rgb="FF92D05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theme="0"/>
      </font>
      <fill>
        <patternFill>
          <bgColor theme="0"/>
        </patternFill>
      </fill>
    </dxf>
    <dxf>
      <fill>
        <patternFill>
          <bgColor rgb="FFFF0000"/>
        </patternFill>
      </fill>
    </dxf>
    <dxf>
      <fill>
        <patternFill>
          <bgColor rgb="FF92D050"/>
        </patternFill>
      </fill>
    </dxf>
    <dxf>
      <fill>
        <patternFill>
          <bgColor theme="9"/>
        </patternFill>
      </fill>
    </dxf>
    <dxf>
      <font>
        <color rgb="FFFFC000"/>
      </font>
      <fill>
        <patternFill>
          <bgColor rgb="FFFFC000"/>
        </patternFill>
      </fill>
    </dxf>
    <dxf>
      <font>
        <color rgb="FF92D050"/>
      </font>
      <fill>
        <patternFill>
          <bgColor rgb="FF92D050"/>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roze\Documents\RISKY%202024\RISKY2_Questionnaire%20alimentaire%20_2706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t Alimentaires "/>
      <sheetName val="Analyse"/>
      <sheetName val="listes"/>
    </sheetNames>
    <sheetDataSet>
      <sheetData sheetId="0"/>
      <sheetData sheetId="1"/>
      <sheetData sheetId="2">
        <row r="1">
          <cell r="E1" t="str">
            <v>Producteur</v>
          </cell>
          <cell r="M1" t="str">
            <v>&lt;10 km</v>
          </cell>
        </row>
        <row r="2">
          <cell r="E2" t="str">
            <v>Producteur transformateur</v>
          </cell>
          <cell r="M2" t="str">
            <v>10 à 50 km</v>
          </cell>
          <cell r="N2" t="str">
            <v>Label Rouge</v>
          </cell>
        </row>
        <row r="3">
          <cell r="E3" t="str">
            <v>Eleveur</v>
          </cell>
          <cell r="M3" t="str">
            <v>50 à 100 km</v>
          </cell>
          <cell r="N3" t="str">
            <v>Agriculture Biologique</v>
          </cell>
        </row>
        <row r="4">
          <cell r="E4" t="str">
            <v>agriculteur</v>
          </cell>
          <cell r="M4" t="str">
            <v>&gt; 100 km</v>
          </cell>
          <cell r="N4" t="str">
            <v>AOP</v>
          </cell>
        </row>
        <row r="5">
          <cell r="E5" t="str">
            <v>viticulteur</v>
          </cell>
          <cell r="N5" t="str">
            <v>IGP</v>
          </cell>
        </row>
        <row r="6">
          <cell r="E6" t="str">
            <v>Grossiste/ Negociant</v>
          </cell>
          <cell r="N6" t="str">
            <v>STG</v>
          </cell>
        </row>
        <row r="7">
          <cell r="E7" t="str">
            <v>Producteur + Grossiste/ Negociant</v>
          </cell>
          <cell r="N7" t="str">
            <v>autre? précisez:</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eur-lex.europa.eu/legal-content/FR/TXT/?uri=uriserv%3AOJ.L_.2023.150.01.0206.01.FRA&amp;toc=OJ%3AL%3A2023%3A150%3ATOC"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eur-lex.europa.eu/legal-content/FR/TXT/?uri=uriserv%3AOJ.L_.2023.150.01.0206.01.FRA&amp;toc=OJ%3AL%3A2023%3A150%3ATOC" TargetMode="External"/><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tabColor theme="4" tint="0.39997558519241921"/>
    <pageSetUpPr fitToPage="1"/>
  </sheetPr>
  <dimension ref="A1:D162"/>
  <sheetViews>
    <sheetView tabSelected="1" view="pageBreakPreview" topLeftCell="A47" zoomScale="85" zoomScaleNormal="115" zoomScaleSheetLayoutView="85" workbookViewId="0">
      <selection activeCell="E57" sqref="E57"/>
    </sheetView>
  </sheetViews>
  <sheetFormatPr baseColWidth="10" defaultColWidth="11.42578125" defaultRowHeight="12.75" x14ac:dyDescent="0.2"/>
  <cols>
    <col min="1" max="1" width="15.42578125" style="8" customWidth="1"/>
    <col min="2" max="2" width="82.42578125" style="8" customWidth="1"/>
    <col min="3" max="3" width="35.140625" style="6" customWidth="1"/>
    <col min="4" max="4" width="1.42578125" style="7" customWidth="1"/>
    <col min="5" max="16384" width="11.42578125" style="7"/>
  </cols>
  <sheetData>
    <row r="1" spans="1:4" x14ac:dyDescent="0.2">
      <c r="A1" s="19"/>
      <c r="B1" s="19"/>
      <c r="C1" s="20"/>
      <c r="D1" s="35"/>
    </row>
    <row r="2" spans="1:4" ht="15.6" customHeight="1" thickBot="1" x14ac:dyDescent="0.25">
      <c r="A2" s="21"/>
      <c r="B2" s="194" t="s">
        <v>157</v>
      </c>
      <c r="C2" s="195"/>
      <c r="D2" s="35"/>
    </row>
    <row r="3" spans="1:4" ht="57" customHeight="1" thickBot="1" x14ac:dyDescent="0.25">
      <c r="A3" s="21"/>
      <c r="B3" s="181"/>
      <c r="C3" s="182"/>
      <c r="D3" s="35"/>
    </row>
    <row r="4" spans="1:4" ht="6.6" customHeight="1" x14ac:dyDescent="0.2">
      <c r="A4" s="19"/>
      <c r="B4" s="105"/>
      <c r="C4" s="106"/>
      <c r="D4" s="35"/>
    </row>
    <row r="5" spans="1:4" ht="15" customHeight="1" thickBot="1" x14ac:dyDescent="0.3">
      <c r="A5" s="21"/>
      <c r="B5" s="194" t="s">
        <v>158</v>
      </c>
      <c r="C5" s="196"/>
      <c r="D5" s="35"/>
    </row>
    <row r="6" spans="1:4" ht="13.5" thickBot="1" x14ac:dyDescent="0.25">
      <c r="A6" s="21"/>
      <c r="B6" s="181"/>
      <c r="C6" s="182"/>
      <c r="D6" s="35"/>
    </row>
    <row r="7" spans="1:4" ht="12.75" customHeight="1" x14ac:dyDescent="0.2">
      <c r="A7" s="19"/>
      <c r="B7" s="19"/>
      <c r="C7" s="20"/>
      <c r="D7" s="35"/>
    </row>
    <row r="8" spans="1:4" ht="86.25" customHeight="1" x14ac:dyDescent="0.2">
      <c r="A8" s="183" t="s">
        <v>160</v>
      </c>
      <c r="B8" s="183"/>
      <c r="C8" s="183"/>
      <c r="D8" s="35"/>
    </row>
    <row r="9" spans="1:4" ht="11.25" customHeight="1" x14ac:dyDescent="0.2">
      <c r="A9" s="23"/>
      <c r="B9" s="23"/>
      <c r="C9" s="24"/>
      <c r="D9" s="35"/>
    </row>
    <row r="10" spans="1:4" x14ac:dyDescent="0.2">
      <c r="A10" s="25" t="s">
        <v>35</v>
      </c>
      <c r="B10" s="13"/>
      <c r="D10" s="35"/>
    </row>
    <row r="11" spans="1:4" ht="10.5" customHeight="1" x14ac:dyDescent="0.2">
      <c r="A11" s="25"/>
      <c r="B11" s="19"/>
      <c r="C11" s="20"/>
      <c r="D11" s="35"/>
    </row>
    <row r="12" spans="1:4" x14ac:dyDescent="0.2">
      <c r="A12" s="25" t="s">
        <v>40</v>
      </c>
      <c r="B12" s="5"/>
      <c r="D12" s="35"/>
    </row>
    <row r="13" spans="1:4" x14ac:dyDescent="0.2">
      <c r="A13" s="25" t="s">
        <v>39</v>
      </c>
      <c r="B13" s="5"/>
      <c r="D13" s="35"/>
    </row>
    <row r="14" spans="1:4" x14ac:dyDescent="0.2">
      <c r="A14" s="25" t="s">
        <v>153</v>
      </c>
      <c r="B14" s="14"/>
      <c r="D14" s="35"/>
    </row>
    <row r="15" spans="1:4" ht="15" x14ac:dyDescent="0.2">
      <c r="A15" s="26" t="s">
        <v>52</v>
      </c>
      <c r="B15" s="33"/>
      <c r="C15" s="7"/>
      <c r="D15" s="35"/>
    </row>
    <row r="16" spans="1:4" ht="15" x14ac:dyDescent="0.2">
      <c r="A16" s="26"/>
      <c r="B16" s="33"/>
      <c r="C16" s="7"/>
      <c r="D16" s="35"/>
    </row>
    <row r="17" spans="1:4" x14ac:dyDescent="0.2">
      <c r="A17" s="26"/>
      <c r="B17" s="19" t="s">
        <v>221</v>
      </c>
      <c r="C17" s="171"/>
      <c r="D17" s="35"/>
    </row>
    <row r="18" spans="1:4" x14ac:dyDescent="0.2">
      <c r="A18" s="26"/>
      <c r="B18" s="19"/>
      <c r="C18" s="19"/>
      <c r="D18" s="35"/>
    </row>
    <row r="19" spans="1:4" s="19" customFormat="1" ht="15.75" x14ac:dyDescent="0.25">
      <c r="A19" s="208" t="s">
        <v>217</v>
      </c>
      <c r="B19" s="209"/>
      <c r="C19" s="172"/>
    </row>
    <row r="20" spans="1:4" ht="22.5" x14ac:dyDescent="0.2">
      <c r="A20" s="26"/>
      <c r="B20" s="26"/>
      <c r="C20" s="27" t="s">
        <v>159</v>
      </c>
      <c r="D20" s="112"/>
    </row>
    <row r="21" spans="1:4" ht="43.5" customHeight="1" x14ac:dyDescent="0.2">
      <c r="A21" s="184" t="s">
        <v>154</v>
      </c>
      <c r="B21" s="185"/>
      <c r="C21" s="11"/>
      <c r="D21" s="35"/>
    </row>
    <row r="22" spans="1:4" ht="15.75" x14ac:dyDescent="0.25">
      <c r="A22" s="113"/>
      <c r="B22" s="113"/>
      <c r="C22" s="20"/>
      <c r="D22" s="35"/>
    </row>
    <row r="23" spans="1:4" s="9" customFormat="1" x14ac:dyDescent="0.25">
      <c r="A23" s="109"/>
      <c r="B23" s="63" t="s">
        <v>161</v>
      </c>
      <c r="C23" s="68"/>
      <c r="D23" s="28"/>
    </row>
    <row r="24" spans="1:4" s="9" customFormat="1" ht="14.1" customHeight="1" x14ac:dyDescent="0.25">
      <c r="A24" s="63"/>
      <c r="B24" s="63" t="s">
        <v>111</v>
      </c>
      <c r="C24" s="129"/>
      <c r="D24" s="28"/>
    </row>
    <row r="25" spans="1:4" s="9" customFormat="1" x14ac:dyDescent="0.25">
      <c r="A25" s="63"/>
      <c r="B25" s="91" t="s">
        <v>110</v>
      </c>
      <c r="C25" s="129"/>
      <c r="D25" s="28"/>
    </row>
    <row r="26" spans="1:4" s="9" customFormat="1" x14ac:dyDescent="0.25">
      <c r="A26" s="63"/>
      <c r="B26" s="91"/>
      <c r="C26" s="129"/>
      <c r="D26" s="28"/>
    </row>
    <row r="27" spans="1:4" s="9" customFormat="1" x14ac:dyDescent="0.25">
      <c r="A27" s="63"/>
      <c r="B27" s="91"/>
      <c r="C27" s="129"/>
      <c r="D27" s="28"/>
    </row>
    <row r="28" spans="1:4" s="9" customFormat="1" x14ac:dyDescent="0.25">
      <c r="A28" s="63"/>
      <c r="B28" s="91"/>
      <c r="C28" s="129"/>
      <c r="D28" s="28"/>
    </row>
    <row r="29" spans="1:4" s="9" customFormat="1" x14ac:dyDescent="0.25">
      <c r="A29" s="180" t="s">
        <v>131</v>
      </c>
      <c r="B29" s="180"/>
      <c r="C29" s="130"/>
      <c r="D29" s="28"/>
    </row>
    <row r="30" spans="1:4" s="9" customFormat="1" ht="29.45" customHeight="1" x14ac:dyDescent="0.25">
      <c r="A30" s="63"/>
      <c r="B30" s="63" t="s">
        <v>162</v>
      </c>
      <c r="C30" s="131"/>
      <c r="D30" s="28"/>
    </row>
    <row r="31" spans="1:4" s="9" customFormat="1" ht="29.45" customHeight="1" x14ac:dyDescent="0.25">
      <c r="A31" s="63"/>
      <c r="B31" s="63" t="s">
        <v>213</v>
      </c>
      <c r="C31" s="131"/>
      <c r="D31" s="28"/>
    </row>
    <row r="32" spans="1:4" s="9" customFormat="1" ht="29.45" customHeight="1" x14ac:dyDescent="0.2">
      <c r="A32" s="63"/>
      <c r="B32" s="165" t="s">
        <v>215</v>
      </c>
      <c r="C32" s="130"/>
      <c r="D32" s="28"/>
    </row>
    <row r="33" spans="1:4" s="9" customFormat="1" x14ac:dyDescent="0.25">
      <c r="A33" s="63"/>
      <c r="B33" s="32" t="s">
        <v>212</v>
      </c>
      <c r="C33" s="129"/>
      <c r="D33" s="28"/>
    </row>
    <row r="34" spans="1:4" s="9" customFormat="1" ht="25.5" x14ac:dyDescent="0.25">
      <c r="A34" s="63"/>
      <c r="B34" s="32" t="s">
        <v>218</v>
      </c>
      <c r="C34" s="131"/>
      <c r="D34" s="28"/>
    </row>
    <row r="35" spans="1:4" s="9" customFormat="1" ht="12" customHeight="1" x14ac:dyDescent="0.25">
      <c r="A35" s="91"/>
      <c r="B35" s="91"/>
      <c r="C35" s="20"/>
      <c r="D35" s="28"/>
    </row>
    <row r="36" spans="1:4" s="9" customFormat="1" ht="9" customHeight="1" x14ac:dyDescent="0.25">
      <c r="A36" s="100"/>
      <c r="B36" s="100"/>
      <c r="C36" s="101"/>
      <c r="D36" s="28"/>
    </row>
    <row r="37" spans="1:4" s="9" customFormat="1" ht="28.5" customHeight="1" x14ac:dyDescent="0.2">
      <c r="A37" s="210" t="s">
        <v>145</v>
      </c>
      <c r="B37" s="211"/>
      <c r="C37" s="68"/>
      <c r="D37" s="28"/>
    </row>
    <row r="38" spans="1:4" s="9" customFormat="1" x14ac:dyDescent="0.25">
      <c r="A38" s="63"/>
      <c r="B38" s="40"/>
      <c r="C38" s="40"/>
      <c r="D38" s="28"/>
    </row>
    <row r="39" spans="1:4" s="9" customFormat="1" ht="27" x14ac:dyDescent="0.25">
      <c r="A39" s="29"/>
      <c r="B39" s="90" t="s">
        <v>222</v>
      </c>
      <c r="C39" s="40" t="s">
        <v>46</v>
      </c>
      <c r="D39" s="28"/>
    </row>
    <row r="40" spans="1:4" s="9" customFormat="1" x14ac:dyDescent="0.25">
      <c r="A40" s="91"/>
      <c r="B40" s="125"/>
      <c r="C40" s="125"/>
      <c r="D40" s="28"/>
    </row>
    <row r="41" spans="1:4" s="9" customFormat="1" x14ac:dyDescent="0.25">
      <c r="A41" s="91"/>
      <c r="B41" s="125"/>
      <c r="C41" s="125"/>
      <c r="D41" s="28"/>
    </row>
    <row r="42" spans="1:4" s="9" customFormat="1" x14ac:dyDescent="0.25">
      <c r="A42" s="91"/>
      <c r="B42" s="125"/>
      <c r="C42" s="125"/>
      <c r="D42" s="28"/>
    </row>
    <row r="43" spans="1:4" s="9" customFormat="1" ht="30" customHeight="1" x14ac:dyDescent="0.25">
      <c r="A43" s="91"/>
      <c r="B43" s="212" t="s">
        <v>219</v>
      </c>
      <c r="C43" s="213"/>
      <c r="D43" s="28"/>
    </row>
    <row r="44" spans="1:4" s="9" customFormat="1" x14ac:dyDescent="0.25">
      <c r="A44" s="91"/>
      <c r="B44" s="91"/>
      <c r="C44" s="126"/>
      <c r="D44" s="28"/>
    </row>
    <row r="45" spans="1:4" s="9" customFormat="1" ht="35.450000000000003" customHeight="1" x14ac:dyDescent="0.25">
      <c r="A45" s="29"/>
      <c r="B45" s="177" t="s">
        <v>223</v>
      </c>
      <c r="C45" s="178"/>
      <c r="D45" s="99"/>
    </row>
    <row r="46" spans="1:4" s="9" customFormat="1" ht="31.5" customHeight="1" x14ac:dyDescent="0.25">
      <c r="A46" s="29"/>
      <c r="B46" s="90"/>
      <c r="C46" s="127"/>
      <c r="D46" s="28"/>
    </row>
    <row r="47" spans="1:4" s="9" customFormat="1" ht="9" customHeight="1" x14ac:dyDescent="0.25">
      <c r="A47" s="97"/>
      <c r="B47" s="98"/>
      <c r="C47" s="128"/>
      <c r="D47" s="28"/>
    </row>
    <row r="48" spans="1:4" s="9" customFormat="1" ht="27" customHeight="1" x14ac:dyDescent="0.2">
      <c r="A48" s="210" t="s">
        <v>146</v>
      </c>
      <c r="B48" s="211"/>
      <c r="C48" s="68"/>
      <c r="D48" s="28"/>
    </row>
    <row r="49" spans="1:4" s="9" customFormat="1" x14ac:dyDescent="0.25">
      <c r="A49" s="63"/>
      <c r="B49" s="40"/>
      <c r="C49" s="40"/>
      <c r="D49" s="28"/>
    </row>
    <row r="50" spans="1:4" s="9" customFormat="1" ht="13.5" x14ac:dyDescent="0.25">
      <c r="A50" s="29" t="s">
        <v>78</v>
      </c>
      <c r="B50" s="90" t="s">
        <v>69</v>
      </c>
      <c r="C50" s="40" t="s">
        <v>46</v>
      </c>
      <c r="D50" s="28"/>
    </row>
    <row r="51" spans="1:4" s="9" customFormat="1" ht="11.1" customHeight="1" x14ac:dyDescent="0.25">
      <c r="A51" s="103"/>
      <c r="B51" s="102"/>
      <c r="C51" s="104"/>
      <c r="D51" s="28"/>
    </row>
    <row r="52" spans="1:4" ht="11.1" customHeight="1" x14ac:dyDescent="0.2">
      <c r="A52" s="103"/>
      <c r="B52" s="102"/>
      <c r="C52" s="104"/>
      <c r="D52" s="35"/>
    </row>
    <row r="53" spans="1:4" ht="11.1" customHeight="1" x14ac:dyDescent="0.2">
      <c r="A53" s="103"/>
      <c r="B53" s="102"/>
      <c r="C53" s="104"/>
      <c r="D53" s="35"/>
    </row>
    <row r="54" spans="1:4" s="9" customFormat="1" ht="24" customHeight="1" x14ac:dyDescent="0.2">
      <c r="A54" s="22"/>
      <c r="B54" s="22"/>
      <c r="C54" s="19"/>
      <c r="D54" s="28"/>
    </row>
    <row r="55" spans="1:4" s="9" customFormat="1" ht="15" customHeight="1" x14ac:dyDescent="0.25">
      <c r="A55" s="199" t="s">
        <v>164</v>
      </c>
      <c r="B55" s="199"/>
      <c r="C55" s="61"/>
      <c r="D55" s="28"/>
    </row>
    <row r="56" spans="1:4" s="9" customFormat="1" ht="15" customHeight="1" x14ac:dyDescent="0.25">
      <c r="A56" s="121" t="s">
        <v>41</v>
      </c>
      <c r="B56" s="122"/>
      <c r="C56" s="18"/>
      <c r="D56" s="28"/>
    </row>
    <row r="57" spans="1:4" s="9" customFormat="1" ht="15" customHeight="1" x14ac:dyDescent="0.25">
      <c r="A57" s="179" t="s">
        <v>220</v>
      </c>
      <c r="B57" s="186"/>
      <c r="C57" s="67"/>
      <c r="D57" s="28"/>
    </row>
    <row r="58" spans="1:4" s="9" customFormat="1" ht="15" customHeight="1" x14ac:dyDescent="0.25">
      <c r="A58" s="63"/>
      <c r="B58" s="63" t="s">
        <v>167</v>
      </c>
      <c r="C58" s="68"/>
      <c r="D58" s="28"/>
    </row>
    <row r="59" spans="1:4" s="9" customFormat="1" ht="15" customHeight="1" x14ac:dyDescent="0.25">
      <c r="A59" s="179" t="s">
        <v>129</v>
      </c>
      <c r="B59" s="186"/>
      <c r="C59" s="68"/>
      <c r="D59" s="28"/>
    </row>
    <row r="60" spans="1:4" s="10" customFormat="1" ht="12.75" customHeight="1" x14ac:dyDescent="0.25">
      <c r="A60" s="179" t="s">
        <v>168</v>
      </c>
      <c r="B60" s="186"/>
      <c r="C60" s="68"/>
      <c r="D60" s="38"/>
    </row>
    <row r="61" spans="1:4" s="10" customFormat="1" x14ac:dyDescent="0.25">
      <c r="A61" s="63"/>
      <c r="B61" s="63" t="s">
        <v>130</v>
      </c>
      <c r="C61" s="68"/>
      <c r="D61" s="38"/>
    </row>
    <row r="62" spans="1:4" s="9" customFormat="1" x14ac:dyDescent="0.25">
      <c r="A62" s="191" t="s">
        <v>147</v>
      </c>
      <c r="B62" s="203"/>
      <c r="C62" s="166"/>
      <c r="D62" s="28"/>
    </row>
    <row r="63" spans="1:4" s="9" customFormat="1" x14ac:dyDescent="0.25">
      <c r="A63" s="191" t="s">
        <v>166</v>
      </c>
      <c r="B63" s="203"/>
      <c r="C63" s="68"/>
      <c r="D63" s="28"/>
    </row>
    <row r="64" spans="1:4" s="9" customFormat="1" ht="22.5" customHeight="1" x14ac:dyDescent="0.25">
      <c r="A64" s="187" t="s">
        <v>169</v>
      </c>
      <c r="B64" s="187"/>
      <c r="C64" s="68"/>
      <c r="D64" s="28"/>
    </row>
    <row r="65" spans="1:4" s="9" customFormat="1" x14ac:dyDescent="0.25">
      <c r="A65" s="123"/>
      <c r="B65" s="123"/>
      <c r="C65" s="18"/>
      <c r="D65" s="28"/>
    </row>
    <row r="66" spans="1:4" s="9" customFormat="1" ht="12.75" customHeight="1" x14ac:dyDescent="0.25">
      <c r="A66" s="199" t="s">
        <v>121</v>
      </c>
      <c r="B66" s="199"/>
      <c r="C66" s="61"/>
      <c r="D66" s="28"/>
    </row>
    <row r="67" spans="1:4" s="9" customFormat="1" ht="12.75" customHeight="1" x14ac:dyDescent="0.25">
      <c r="A67" s="124"/>
      <c r="B67" s="124"/>
      <c r="C67" s="27"/>
      <c r="D67" s="28"/>
    </row>
    <row r="68" spans="1:4" s="9" customFormat="1" ht="12.75" customHeight="1" x14ac:dyDescent="0.25">
      <c r="A68" s="179" t="s">
        <v>224</v>
      </c>
      <c r="B68" s="186"/>
      <c r="C68" s="4"/>
      <c r="D68" s="28"/>
    </row>
    <row r="69" spans="1:4" s="9" customFormat="1" ht="12.75" customHeight="1" x14ac:dyDescent="0.25">
      <c r="A69" s="179" t="s">
        <v>225</v>
      </c>
      <c r="B69" s="186"/>
      <c r="C69" s="4"/>
      <c r="D69" s="28"/>
    </row>
    <row r="70" spans="1:4" s="9" customFormat="1" ht="24.95" customHeight="1" x14ac:dyDescent="0.25">
      <c r="A70" s="188" t="s">
        <v>178</v>
      </c>
      <c r="B70" s="188"/>
      <c r="C70" s="28"/>
      <c r="D70" s="28"/>
    </row>
    <row r="71" spans="1:4" s="9" customFormat="1" x14ac:dyDescent="0.25">
      <c r="A71" s="92"/>
      <c r="B71" s="66" t="s">
        <v>36</v>
      </c>
      <c r="C71" s="53"/>
      <c r="D71" s="28"/>
    </row>
    <row r="72" spans="1:4" s="9" customFormat="1" x14ac:dyDescent="0.25">
      <c r="A72" s="92"/>
      <c r="B72" s="66" t="s">
        <v>39</v>
      </c>
      <c r="C72" s="53"/>
      <c r="D72" s="28"/>
    </row>
    <row r="73" spans="1:4" s="9" customFormat="1" x14ac:dyDescent="0.25">
      <c r="A73" s="92"/>
      <c r="B73" s="66" t="s">
        <v>64</v>
      </c>
      <c r="C73" s="53"/>
      <c r="D73" s="28"/>
    </row>
    <row r="74" spans="1:4" s="56" customFormat="1" ht="35.25" customHeight="1" x14ac:dyDescent="0.25">
      <c r="A74" s="92"/>
      <c r="B74" s="66" t="s">
        <v>52</v>
      </c>
      <c r="C74" s="54"/>
      <c r="D74" s="55"/>
    </row>
    <row r="75" spans="1:4" s="17" customFormat="1" ht="8.25" customHeight="1" x14ac:dyDescent="0.25">
      <c r="A75" s="65"/>
      <c r="B75" s="65"/>
      <c r="C75" s="28"/>
      <c r="D75" s="37"/>
    </row>
    <row r="76" spans="1:4" s="9" customFormat="1" ht="33" customHeight="1" x14ac:dyDescent="0.25">
      <c r="A76" s="214" t="s">
        <v>211</v>
      </c>
      <c r="B76" s="214"/>
      <c r="C76" s="214"/>
      <c r="D76" s="28"/>
    </row>
    <row r="77" spans="1:4" s="9" customFormat="1" ht="15" customHeight="1" x14ac:dyDescent="0.25">
      <c r="A77" s="31"/>
      <c r="B77" s="31"/>
      <c r="C77" s="31"/>
      <c r="D77" s="28"/>
    </row>
    <row r="78" spans="1:4" s="9" customFormat="1" ht="15" x14ac:dyDescent="0.25">
      <c r="A78" s="199" t="s">
        <v>42</v>
      </c>
      <c r="B78" s="199"/>
      <c r="C78" s="61"/>
      <c r="D78" s="28"/>
    </row>
    <row r="79" spans="1:4" s="9" customFormat="1" ht="15" x14ac:dyDescent="0.25">
      <c r="A79" s="30"/>
      <c r="B79" s="30"/>
      <c r="C79" s="28"/>
      <c r="D79" s="28"/>
    </row>
    <row r="80" spans="1:4" s="9" customFormat="1" x14ac:dyDescent="0.25">
      <c r="A80" s="201" t="s">
        <v>170</v>
      </c>
      <c r="B80" s="202"/>
      <c r="C80" s="4"/>
      <c r="D80" s="28"/>
    </row>
    <row r="81" spans="1:4" s="9" customFormat="1" x14ac:dyDescent="0.25">
      <c r="A81" s="64"/>
      <c r="B81" s="64"/>
      <c r="C81" s="28"/>
      <c r="D81" s="28"/>
    </row>
    <row r="82" spans="1:4" s="9" customFormat="1" ht="13.5" x14ac:dyDescent="0.25">
      <c r="A82" s="66" t="s">
        <v>43</v>
      </c>
      <c r="B82" s="64" t="s">
        <v>207</v>
      </c>
      <c r="C82" s="43"/>
      <c r="D82" s="28"/>
    </row>
    <row r="83" spans="1:4" s="9" customFormat="1" x14ac:dyDescent="0.25">
      <c r="A83" s="65"/>
      <c r="B83" s="66" t="s">
        <v>206</v>
      </c>
      <c r="C83" s="1"/>
      <c r="D83" s="28"/>
    </row>
    <row r="84" spans="1:4" s="9" customFormat="1" ht="13.5" x14ac:dyDescent="0.25">
      <c r="A84" s="65"/>
      <c r="B84" s="66"/>
      <c r="C84" s="43"/>
      <c r="D84" s="28"/>
    </row>
    <row r="85" spans="1:4" s="9" customFormat="1" x14ac:dyDescent="0.25">
      <c r="A85" s="65"/>
      <c r="B85" s="66" t="s">
        <v>76</v>
      </c>
      <c r="C85" s="1"/>
      <c r="D85" s="28"/>
    </row>
    <row r="86" spans="1:4" s="9" customFormat="1" ht="13.5" x14ac:dyDescent="0.25">
      <c r="A86" s="65"/>
      <c r="B86" s="66"/>
      <c r="C86" s="43"/>
      <c r="D86" s="28"/>
    </row>
    <row r="87" spans="1:4" s="9" customFormat="1" x14ac:dyDescent="0.25">
      <c r="A87" s="65"/>
      <c r="B87" s="66" t="s">
        <v>77</v>
      </c>
      <c r="C87" s="1"/>
      <c r="D87" s="28"/>
    </row>
    <row r="88" spans="1:4" s="9" customFormat="1" x14ac:dyDescent="0.25">
      <c r="A88" s="65"/>
      <c r="B88" s="65"/>
      <c r="C88" s="36"/>
      <c r="D88" s="28"/>
    </row>
    <row r="89" spans="1:4" s="9" customFormat="1" x14ac:dyDescent="0.25">
      <c r="A89" s="66" t="s">
        <v>44</v>
      </c>
      <c r="B89" s="64" t="s">
        <v>72</v>
      </c>
      <c r="C89" s="3"/>
      <c r="D89" s="28"/>
    </row>
    <row r="90" spans="1:4" s="9" customFormat="1" x14ac:dyDescent="0.25">
      <c r="A90" s="66"/>
      <c r="B90" s="64"/>
      <c r="C90" s="135"/>
      <c r="D90" s="28"/>
    </row>
    <row r="91" spans="1:4" s="9" customFormat="1" x14ac:dyDescent="0.25">
      <c r="A91" s="201" t="s">
        <v>86</v>
      </c>
      <c r="B91" s="201"/>
      <c r="C91" s="2"/>
      <c r="D91" s="28"/>
    </row>
    <row r="92" spans="1:4" s="9" customFormat="1" x14ac:dyDescent="0.25">
      <c r="A92" s="64"/>
      <c r="B92" s="64"/>
      <c r="C92" s="2"/>
      <c r="D92" s="28"/>
    </row>
    <row r="93" spans="1:4" s="9" customFormat="1" x14ac:dyDescent="0.25">
      <c r="A93" s="64"/>
      <c r="B93" s="64"/>
      <c r="C93" s="2"/>
      <c r="D93" s="28"/>
    </row>
    <row r="94" spans="1:4" s="9" customFormat="1" ht="13.5" x14ac:dyDescent="0.2">
      <c r="A94" s="64"/>
      <c r="B94" s="62" t="s">
        <v>87</v>
      </c>
      <c r="C94" s="11"/>
      <c r="D94" s="28"/>
    </row>
    <row r="95" spans="1:4" s="9" customFormat="1" ht="15" x14ac:dyDescent="0.25">
      <c r="A95" s="30"/>
      <c r="B95" s="30"/>
      <c r="C95" s="28"/>
      <c r="D95" s="28"/>
    </row>
    <row r="96" spans="1:4" s="9" customFormat="1" ht="13.5" x14ac:dyDescent="0.25">
      <c r="A96" s="191" t="s">
        <v>227</v>
      </c>
      <c r="B96" s="191"/>
      <c r="C96" s="42"/>
      <c r="D96" s="28"/>
    </row>
    <row r="97" spans="1:4" s="9" customFormat="1" ht="38.25" x14ac:dyDescent="0.25">
      <c r="A97" s="93"/>
      <c r="B97" s="134" t="s">
        <v>196</v>
      </c>
      <c r="C97" s="41"/>
      <c r="D97" s="28"/>
    </row>
    <row r="98" spans="1:4" s="9" customFormat="1" ht="13.5" x14ac:dyDescent="0.25">
      <c r="A98" s="93"/>
      <c r="B98" s="134" t="s">
        <v>91</v>
      </c>
      <c r="C98" s="41"/>
      <c r="D98" s="28"/>
    </row>
    <row r="99" spans="1:4" s="9" customFormat="1" ht="13.5" x14ac:dyDescent="0.25">
      <c r="A99" s="93"/>
      <c r="B99" s="134" t="s">
        <v>92</v>
      </c>
      <c r="C99" s="41"/>
      <c r="D99" s="28"/>
    </row>
    <row r="100" spans="1:4" s="9" customFormat="1" ht="12.75" customHeight="1" x14ac:dyDescent="0.2">
      <c r="A100" s="204"/>
      <c r="B100" s="204"/>
      <c r="C100" s="28"/>
      <c r="D100" s="28"/>
    </row>
    <row r="101" spans="1:4" s="9" customFormat="1" ht="12.75" customHeight="1" x14ac:dyDescent="0.25">
      <c r="A101" s="179" t="s">
        <v>190</v>
      </c>
      <c r="B101" s="186"/>
      <c r="C101" s="4"/>
      <c r="D101" s="28"/>
    </row>
    <row r="102" spans="1:4" s="9" customFormat="1" ht="12.75" customHeight="1" x14ac:dyDescent="0.25">
      <c r="A102" s="132"/>
      <c r="B102" s="132"/>
      <c r="C102" s="28"/>
      <c r="D102" s="28"/>
    </row>
    <row r="103" spans="1:4" s="9" customFormat="1" ht="13.5" customHeight="1" x14ac:dyDescent="0.25">
      <c r="A103" s="187" t="s">
        <v>228</v>
      </c>
      <c r="B103" s="187"/>
      <c r="C103" s="4"/>
      <c r="D103" s="28"/>
    </row>
    <row r="104" spans="1:4" s="9" customFormat="1" x14ac:dyDescent="0.25">
      <c r="A104" s="63"/>
      <c r="B104" s="93"/>
      <c r="C104" s="28"/>
      <c r="D104" s="28"/>
    </row>
    <row r="105" spans="1:4" s="9" customFormat="1" x14ac:dyDescent="0.25">
      <c r="A105" s="180" t="s">
        <v>149</v>
      </c>
      <c r="B105" s="180"/>
      <c r="C105" s="28"/>
      <c r="D105" s="28"/>
    </row>
    <row r="106" spans="1:4" s="9" customFormat="1" x14ac:dyDescent="0.25">
      <c r="A106" s="179" t="s">
        <v>187</v>
      </c>
      <c r="B106" s="180"/>
      <c r="C106" s="4"/>
      <c r="D106" s="28"/>
    </row>
    <row r="107" spans="1:4" s="9" customFormat="1" x14ac:dyDescent="0.25">
      <c r="A107" s="192" t="s">
        <v>229</v>
      </c>
      <c r="B107" s="179"/>
      <c r="C107" s="4"/>
      <c r="D107" s="28"/>
    </row>
    <row r="108" spans="1:4" s="9" customFormat="1" x14ac:dyDescent="0.25">
      <c r="A108" s="91" t="s">
        <v>188</v>
      </c>
      <c r="B108" s="32" t="s">
        <v>151</v>
      </c>
      <c r="C108" s="4"/>
      <c r="D108" s="28"/>
    </row>
    <row r="109" spans="1:4" s="9" customFormat="1" x14ac:dyDescent="0.25">
      <c r="A109" s="91" t="s">
        <v>189</v>
      </c>
      <c r="B109" s="32" t="s">
        <v>150</v>
      </c>
      <c r="C109" s="4"/>
      <c r="D109" s="28"/>
    </row>
    <row r="110" spans="1:4" s="9" customFormat="1" ht="12" customHeight="1" x14ac:dyDescent="0.25">
      <c r="A110" s="32"/>
      <c r="B110" s="32"/>
      <c r="C110" s="32"/>
      <c r="D110" s="28"/>
    </row>
    <row r="111" spans="1:4" s="9" customFormat="1" ht="12" customHeight="1" x14ac:dyDescent="0.25">
      <c r="A111" s="180" t="s">
        <v>74</v>
      </c>
      <c r="B111" s="180"/>
      <c r="C111" s="28"/>
      <c r="D111" s="28"/>
    </row>
    <row r="112" spans="1:4" s="9" customFormat="1" x14ac:dyDescent="0.25">
      <c r="A112" s="179" t="s">
        <v>186</v>
      </c>
      <c r="B112" s="179"/>
      <c r="C112" s="4"/>
      <c r="D112" s="28"/>
    </row>
    <row r="113" spans="1:4" s="9" customFormat="1" ht="15" x14ac:dyDescent="0.25">
      <c r="A113" s="133"/>
      <c r="B113" s="133"/>
      <c r="C113" s="28"/>
      <c r="D113" s="28"/>
    </row>
    <row r="114" spans="1:4" s="9" customFormat="1" ht="15" customHeight="1" x14ac:dyDescent="0.25">
      <c r="A114" s="199" t="s">
        <v>165</v>
      </c>
      <c r="B114" s="199"/>
      <c r="C114" s="61"/>
      <c r="D114" s="28"/>
    </row>
    <row r="115" spans="1:4" s="9" customFormat="1" ht="15" x14ac:dyDescent="0.25">
      <c r="A115" s="30"/>
      <c r="B115" s="30"/>
      <c r="C115" s="28"/>
      <c r="D115" s="28"/>
    </row>
    <row r="116" spans="1:4" s="9" customFormat="1" x14ac:dyDescent="0.2">
      <c r="A116" s="200" t="s">
        <v>45</v>
      </c>
      <c r="B116" s="200"/>
      <c r="C116" s="28"/>
      <c r="D116" s="28"/>
    </row>
    <row r="117" spans="1:4" s="9" customFormat="1" x14ac:dyDescent="0.25">
      <c r="A117" s="179" t="s">
        <v>183</v>
      </c>
      <c r="B117" s="186"/>
      <c r="C117" s="4"/>
      <c r="D117" s="28"/>
    </row>
    <row r="118" spans="1:4" s="9" customFormat="1" ht="27.95" customHeight="1" x14ac:dyDescent="0.2">
      <c r="A118" s="179" t="s">
        <v>184</v>
      </c>
      <c r="B118" s="186"/>
      <c r="C118" s="11"/>
      <c r="D118" s="28"/>
    </row>
    <row r="119" spans="1:4" s="9" customFormat="1" x14ac:dyDescent="0.25">
      <c r="A119" s="63"/>
      <c r="B119" s="63"/>
      <c r="C119" s="28"/>
      <c r="D119" s="28"/>
    </row>
    <row r="120" spans="1:4" s="9" customFormat="1" ht="12.75" customHeight="1" x14ac:dyDescent="0.2">
      <c r="A120" s="200" t="s">
        <v>47</v>
      </c>
      <c r="B120" s="200"/>
      <c r="C120" s="28"/>
      <c r="D120" s="28"/>
    </row>
    <row r="121" spans="1:4" s="9" customFormat="1" x14ac:dyDescent="0.25">
      <c r="A121" s="192" t="s">
        <v>97</v>
      </c>
      <c r="B121" s="193"/>
      <c r="C121" s="4"/>
      <c r="D121" s="28"/>
    </row>
    <row r="122" spans="1:4" s="9" customFormat="1" ht="25.5" x14ac:dyDescent="0.25">
      <c r="A122" s="118" t="s">
        <v>132</v>
      </c>
      <c r="B122" s="119" t="s">
        <v>197</v>
      </c>
      <c r="C122" s="4"/>
      <c r="D122" s="28"/>
    </row>
    <row r="123" spans="1:4" s="9" customFormat="1" x14ac:dyDescent="0.25">
      <c r="A123" s="63"/>
      <c r="B123" s="63"/>
      <c r="C123" s="28"/>
      <c r="D123" s="28"/>
    </row>
    <row r="124" spans="1:4" s="9" customFormat="1" ht="12.95" customHeight="1" x14ac:dyDescent="0.25">
      <c r="A124" s="120" t="s">
        <v>155</v>
      </c>
      <c r="B124" s="117"/>
      <c r="C124" s="28"/>
      <c r="D124" s="28"/>
    </row>
    <row r="125" spans="1:4" s="9" customFormat="1" ht="12.95" customHeight="1" x14ac:dyDescent="0.25">
      <c r="A125" s="189" t="s">
        <v>185</v>
      </c>
      <c r="B125" s="190"/>
      <c r="C125" s="4"/>
      <c r="D125" s="28"/>
    </row>
    <row r="126" spans="1:4" s="9" customFormat="1" ht="12.95" customHeight="1" x14ac:dyDescent="0.25">
      <c r="A126" s="189" t="s">
        <v>135</v>
      </c>
      <c r="B126" s="189"/>
      <c r="C126" s="4"/>
      <c r="D126" s="28"/>
    </row>
    <row r="127" spans="1:4" s="9" customFormat="1" ht="12.6" customHeight="1" x14ac:dyDescent="0.25">
      <c r="A127" s="117"/>
      <c r="B127" s="117"/>
      <c r="C127" s="28"/>
      <c r="D127" s="28"/>
    </row>
    <row r="128" spans="1:4" s="9" customFormat="1" ht="12.95" customHeight="1" x14ac:dyDescent="0.2">
      <c r="A128" s="200" t="s">
        <v>172</v>
      </c>
      <c r="B128" s="200"/>
      <c r="C128" s="28"/>
      <c r="D128" s="28"/>
    </row>
    <row r="129" spans="1:4" s="9" customFormat="1" x14ac:dyDescent="0.2">
      <c r="A129" s="197" t="s">
        <v>171</v>
      </c>
      <c r="B129" s="198"/>
      <c r="C129" s="4"/>
      <c r="D129" s="28"/>
    </row>
    <row r="130" spans="1:4" s="9" customFormat="1" x14ac:dyDescent="0.2">
      <c r="A130" s="197" t="s">
        <v>90</v>
      </c>
      <c r="B130" s="198"/>
      <c r="C130" s="4"/>
      <c r="D130" s="28"/>
    </row>
    <row r="131" spans="1:4" s="9" customFormat="1" x14ac:dyDescent="0.2">
      <c r="A131" s="197" t="s">
        <v>73</v>
      </c>
      <c r="B131" s="198"/>
      <c r="C131" s="4"/>
      <c r="D131" s="28"/>
    </row>
    <row r="132" spans="1:4" s="9" customFormat="1" x14ac:dyDescent="0.2">
      <c r="A132" s="34"/>
      <c r="B132" s="34"/>
      <c r="C132" s="28"/>
      <c r="D132" s="28"/>
    </row>
    <row r="133" spans="1:4" s="9" customFormat="1" x14ac:dyDescent="0.2">
      <c r="A133" s="200" t="s">
        <v>173</v>
      </c>
      <c r="B133" s="200"/>
      <c r="C133" s="28"/>
      <c r="D133" s="28"/>
    </row>
    <row r="134" spans="1:4" s="9" customFormat="1" x14ac:dyDescent="0.25">
      <c r="A134" s="179" t="s">
        <v>174</v>
      </c>
      <c r="B134" s="179"/>
      <c r="C134" s="4"/>
      <c r="D134" s="28"/>
    </row>
    <row r="135" spans="1:4" s="9" customFormat="1" x14ac:dyDescent="0.25">
      <c r="A135" s="179" t="s">
        <v>175</v>
      </c>
      <c r="B135" s="179"/>
      <c r="C135" s="4"/>
      <c r="D135" s="28"/>
    </row>
    <row r="136" spans="1:4" s="9" customFormat="1" x14ac:dyDescent="0.25">
      <c r="A136" s="179" t="s">
        <v>75</v>
      </c>
      <c r="B136" s="179"/>
      <c r="C136" s="4"/>
      <c r="D136" s="28"/>
    </row>
    <row r="137" spans="1:4" s="9" customFormat="1" ht="12" customHeight="1" x14ac:dyDescent="0.25">
      <c r="A137" s="63"/>
      <c r="B137" s="63"/>
      <c r="C137" s="28"/>
      <c r="D137" s="28"/>
    </row>
    <row r="138" spans="1:4" s="9" customFormat="1" ht="12" customHeight="1" x14ac:dyDescent="0.2">
      <c r="A138" s="205" t="s">
        <v>48</v>
      </c>
      <c r="B138" s="205"/>
      <c r="C138" s="28"/>
      <c r="D138" s="28"/>
    </row>
    <row r="139" spans="1:4" s="9" customFormat="1" x14ac:dyDescent="0.25">
      <c r="A139" s="206" t="s">
        <v>96</v>
      </c>
      <c r="B139" s="207"/>
      <c r="C139" s="4"/>
      <c r="D139" s="28"/>
    </row>
    <row r="140" spans="1:4" s="9" customFormat="1" x14ac:dyDescent="0.25">
      <c r="A140" s="206" t="s">
        <v>99</v>
      </c>
      <c r="B140" s="207"/>
      <c r="C140" s="4"/>
      <c r="D140" s="28"/>
    </row>
    <row r="141" spans="1:4" s="114" customFormat="1" ht="17.100000000000001" customHeight="1" x14ac:dyDescent="0.25">
      <c r="A141" s="192" t="s">
        <v>230</v>
      </c>
      <c r="B141" s="193"/>
      <c r="C141" s="4"/>
      <c r="D141" s="95"/>
    </row>
    <row r="142" spans="1:4" s="114" customFormat="1" x14ac:dyDescent="0.25">
      <c r="A142" s="117"/>
      <c r="B142" s="117"/>
      <c r="C142" s="117"/>
      <c r="D142" s="95"/>
    </row>
    <row r="143" spans="1:4" ht="15" x14ac:dyDescent="0.2">
      <c r="A143" s="199" t="s">
        <v>176</v>
      </c>
      <c r="B143" s="199"/>
      <c r="C143" s="61"/>
      <c r="D143" s="35"/>
    </row>
    <row r="144" spans="1:4" x14ac:dyDescent="0.2">
      <c r="A144" s="96"/>
      <c r="B144" s="96"/>
      <c r="C144" s="35"/>
      <c r="D144" s="35"/>
    </row>
    <row r="145" spans="1:4" x14ac:dyDescent="0.2">
      <c r="A145" s="174" t="s">
        <v>139</v>
      </c>
      <c r="B145" s="174"/>
      <c r="C145" s="35"/>
      <c r="D145" s="35"/>
    </row>
    <row r="146" spans="1:4" x14ac:dyDescent="0.2">
      <c r="A146" s="175" t="s">
        <v>142</v>
      </c>
      <c r="B146" s="176"/>
      <c r="C146" s="4"/>
      <c r="D146" s="35"/>
    </row>
    <row r="147" spans="1:4" x14ac:dyDescent="0.2">
      <c r="A147" s="175" t="s">
        <v>203</v>
      </c>
      <c r="B147" s="176"/>
      <c r="C147" s="3"/>
      <c r="D147" s="35"/>
    </row>
    <row r="148" spans="1:4" x14ac:dyDescent="0.2">
      <c r="A148" s="175" t="s">
        <v>204</v>
      </c>
      <c r="B148" s="176"/>
      <c r="C148" s="4"/>
      <c r="D148" s="35"/>
    </row>
    <row r="149" spans="1:4" x14ac:dyDescent="0.2">
      <c r="A149" s="174" t="s">
        <v>156</v>
      </c>
      <c r="B149" s="174"/>
      <c r="C149" s="35"/>
      <c r="D149" s="35"/>
    </row>
    <row r="150" spans="1:4" x14ac:dyDescent="0.2">
      <c r="A150" s="175" t="s">
        <v>152</v>
      </c>
      <c r="B150" s="176"/>
      <c r="C150" s="4"/>
      <c r="D150" s="35"/>
    </row>
    <row r="151" spans="1:4" x14ac:dyDescent="0.2">
      <c r="A151" s="175" t="s">
        <v>200</v>
      </c>
      <c r="B151" s="176"/>
      <c r="C151" s="3"/>
      <c r="D151" s="35"/>
    </row>
    <row r="152" spans="1:4" x14ac:dyDescent="0.2">
      <c r="A152" s="174" t="s">
        <v>198</v>
      </c>
      <c r="B152" s="174"/>
      <c r="C152" s="35"/>
      <c r="D152" s="35"/>
    </row>
    <row r="153" spans="1:4" x14ac:dyDescent="0.2">
      <c r="A153" s="175" t="s">
        <v>199</v>
      </c>
      <c r="B153" s="176"/>
      <c r="C153" s="4"/>
      <c r="D153" s="35"/>
    </row>
    <row r="154" spans="1:4" x14ac:dyDescent="0.2">
      <c r="A154" s="175" t="s">
        <v>201</v>
      </c>
      <c r="B154" s="176"/>
      <c r="C154" s="3"/>
      <c r="D154" s="35"/>
    </row>
    <row r="155" spans="1:4" x14ac:dyDescent="0.2">
      <c r="A155" s="174" t="s">
        <v>140</v>
      </c>
      <c r="B155" s="174"/>
      <c r="C155" s="35"/>
      <c r="D155" s="35"/>
    </row>
    <row r="156" spans="1:4" x14ac:dyDescent="0.2">
      <c r="A156" s="175" t="s">
        <v>143</v>
      </c>
      <c r="B156" s="176"/>
      <c r="C156" s="4"/>
      <c r="D156" s="35"/>
    </row>
    <row r="157" spans="1:4" ht="14.45" customHeight="1" x14ac:dyDescent="0.2">
      <c r="A157" s="175" t="s">
        <v>202</v>
      </c>
      <c r="B157" s="176"/>
      <c r="C157" s="4"/>
      <c r="D157" s="35"/>
    </row>
    <row r="158" spans="1:4" ht="14.45" customHeight="1" x14ac:dyDescent="0.2">
      <c r="A158" s="174" t="s">
        <v>210</v>
      </c>
      <c r="B158" s="174"/>
      <c r="C158" s="35"/>
      <c r="D158" s="35"/>
    </row>
    <row r="159" spans="1:4" ht="14.45" customHeight="1" x14ac:dyDescent="0.2">
      <c r="A159" s="175" t="s">
        <v>144</v>
      </c>
      <c r="B159" s="176"/>
      <c r="C159" s="4"/>
      <c r="D159" s="35"/>
    </row>
    <row r="160" spans="1:4" ht="14.45" customHeight="1" x14ac:dyDescent="0.2">
      <c r="A160" s="174" t="s">
        <v>209</v>
      </c>
      <c r="B160" s="174"/>
      <c r="C160" s="35"/>
      <c r="D160" s="35"/>
    </row>
    <row r="161" spans="1:4" ht="14.45" customHeight="1" x14ac:dyDescent="0.2">
      <c r="A161" s="175" t="s">
        <v>208</v>
      </c>
      <c r="B161" s="176"/>
      <c r="C161" s="4"/>
      <c r="D161" s="35"/>
    </row>
    <row r="162" spans="1:4" ht="14.25" x14ac:dyDescent="0.2">
      <c r="A162" s="183" t="s">
        <v>49</v>
      </c>
      <c r="B162" s="183"/>
      <c r="C162" s="183"/>
    </row>
  </sheetData>
  <sheetProtection formatRows="0"/>
  <mergeCells count="75">
    <mergeCell ref="A19:B19"/>
    <mergeCell ref="A105:B105"/>
    <mergeCell ref="A37:B37"/>
    <mergeCell ref="A66:B66"/>
    <mergeCell ref="B43:C43"/>
    <mergeCell ref="A48:B48"/>
    <mergeCell ref="A68:B68"/>
    <mergeCell ref="A55:B55"/>
    <mergeCell ref="A76:C76"/>
    <mergeCell ref="A60:B60"/>
    <mergeCell ref="A62:B62"/>
    <mergeCell ref="A162:C162"/>
    <mergeCell ref="A100:B100"/>
    <mergeCell ref="A135:B135"/>
    <mergeCell ref="A136:B136"/>
    <mergeCell ref="A138:B138"/>
    <mergeCell ref="A139:B139"/>
    <mergeCell ref="A140:B140"/>
    <mergeCell ref="A141:B141"/>
    <mergeCell ref="A126:B126"/>
    <mergeCell ref="A130:B130"/>
    <mergeCell ref="A131:B131"/>
    <mergeCell ref="A133:B133"/>
    <mergeCell ref="A107:B107"/>
    <mergeCell ref="A112:B112"/>
    <mergeCell ref="A149:B149"/>
    <mergeCell ref="A128:B128"/>
    <mergeCell ref="B2:C2"/>
    <mergeCell ref="B5:C5"/>
    <mergeCell ref="A129:B129"/>
    <mergeCell ref="A143:B143"/>
    <mergeCell ref="A134:B134"/>
    <mergeCell ref="A120:B120"/>
    <mergeCell ref="A80:B80"/>
    <mergeCell ref="A114:B114"/>
    <mergeCell ref="A116:B116"/>
    <mergeCell ref="A117:B117"/>
    <mergeCell ref="A91:B91"/>
    <mergeCell ref="A111:B111"/>
    <mergeCell ref="A101:B101"/>
    <mergeCell ref="A63:B63"/>
    <mergeCell ref="A78:B78"/>
    <mergeCell ref="A57:B57"/>
    <mergeCell ref="A148:B148"/>
    <mergeCell ref="A106:B106"/>
    <mergeCell ref="B3:C3"/>
    <mergeCell ref="B6:C6"/>
    <mergeCell ref="A8:C8"/>
    <mergeCell ref="A21:B21"/>
    <mergeCell ref="A59:B59"/>
    <mergeCell ref="A64:B64"/>
    <mergeCell ref="A70:B70"/>
    <mergeCell ref="A69:B69"/>
    <mergeCell ref="A29:B29"/>
    <mergeCell ref="A118:B118"/>
    <mergeCell ref="A125:B125"/>
    <mergeCell ref="A103:B103"/>
    <mergeCell ref="A96:B96"/>
    <mergeCell ref="A121:B121"/>
    <mergeCell ref="A160:B160"/>
    <mergeCell ref="A161:B161"/>
    <mergeCell ref="A158:B158"/>
    <mergeCell ref="A159:B159"/>
    <mergeCell ref="B45:C45"/>
    <mergeCell ref="A152:B152"/>
    <mergeCell ref="A154:B154"/>
    <mergeCell ref="A155:B155"/>
    <mergeCell ref="A157:B157"/>
    <mergeCell ref="A150:B150"/>
    <mergeCell ref="A151:B151"/>
    <mergeCell ref="A153:B153"/>
    <mergeCell ref="A156:B156"/>
    <mergeCell ref="A145:B145"/>
    <mergeCell ref="A146:B146"/>
    <mergeCell ref="A147:B147"/>
  </mergeCells>
  <dataValidations xWindow="834" yWindow="527" count="23">
    <dataValidation errorStyle="warning" showInputMessage="1" showErrorMessage="1" error="Vous devez saisir une réponse" sqref="C61 C65"/>
    <dataValidation allowBlank="1" showInputMessage="1" prompt="préciser le nom du centre E. Leclec avec lequel vous travaillez déjà" sqref="C83 C85 C87:C88"/>
    <dataValidation errorStyle="warning" showInputMessage="1" sqref="C106 C96"/>
    <dataValidation type="date" errorStyle="warning" operator="greaterThan" allowBlank="1" showInputMessage="1" showErrorMessage="1" error="la date que vous avez saisie est non valide" sqref="C51:C53 C40:C42">
      <formula1>TODAY()</formula1>
    </dataValidation>
    <dataValidation type="list" errorStyle="warning" showInputMessage="1" showErrorMessage="1" error="Vous devez choisir une réponse dans la liste proposée" prompt="Choisissez votre réponse dans le menu déroulant" sqref="C44">
      <formula1>produits</formula1>
    </dataValidation>
    <dataValidation type="list" showInputMessage="1" showErrorMessage="1" error="champ obligatoire" prompt="Choisissez votre réponse dans le menu déroulant" sqref="C57">
      <formula1>fournisseur</formula1>
    </dataValidation>
    <dataValidation type="list" showInputMessage="1" showErrorMessage="1" prompt="Choisissez votre réponse dans le menu déroulant" sqref="C92:C93">
      <formula1>localisation</formula1>
    </dataValidation>
    <dataValidation type="list" allowBlank="1" showInputMessage="1" showErrorMessage="1" sqref="C78">
      <formula1>ouinon</formula1>
    </dataValidation>
    <dataValidation type="textLength" errorStyle="warning" showInputMessage="1" showErrorMessage="1" error="Vous devez indiquer l'effectif" prompt="saisissez l'effectif de votre entité" sqref="C59">
      <formula1>1</formula1>
      <formula2>400</formula2>
    </dataValidation>
    <dataValidation allowBlank="1" showErrorMessage="1" sqref="C7 C35 C29 C10:C14 C32"/>
    <dataValidation type="list" errorStyle="warning" showInputMessage="1" showErrorMessage="1" error="Vous devez saisir une réponse" sqref="C107 C103 C109 C112">
      <formula1>fermee</formula1>
    </dataValidation>
    <dataValidation type="textLength" errorStyle="warning" allowBlank="1" showInputMessage="1" showErrorMessage="1" error="Vous devez choisir une réponse dans la liste proposée" sqref="C89:C90 C147 C151 C154">
      <formula1>1</formula1>
      <formula2>400</formula2>
    </dataValidation>
    <dataValidation allowBlank="1" showInputMessage="1" showErrorMessage="1" sqref="C152 C149 C155 C144:C145 C158 C160"/>
    <dataValidation type="textLength" allowBlank="1" showInputMessage="1" showErrorMessage="1" error="champ obligatoire" sqref="B6:C6 B3:C4">
      <formula1>1</formula1>
      <formula2>400</formula2>
    </dataValidation>
    <dataValidation type="date" operator="greaterThan" showInputMessage="1" showErrorMessage="1" error="la date saisie est incorrecte" sqref="B10">
      <formula1>42636</formula1>
    </dataValidation>
    <dataValidation type="textLength" showInputMessage="1" showErrorMessage="1" error="champ obligatoire" sqref="C71:C74 C21:C22 B12:B18 C18">
      <formula1>1</formula1>
      <formula2>400</formula2>
    </dataValidation>
    <dataValidation type="list" showInputMessage="1" showErrorMessage="1" error="Vous devez saisir une réponse" sqref="C37 C63:C64 C60 C68:C69 C80 C139:C141 C125:C126 C97:C99 C129:C131 C134:C136 C24 C146 C148 C48 C150 C153 C117 C58 C121 C101 C156:C157 C159 C161">
      <formula1>fermee</formula1>
    </dataValidation>
    <dataValidation type="list" showInputMessage="1" showErrorMessage="1" error="Champ Obligatoire" prompt="Choisissez votre réponse dans le menu déroulant" sqref="C91">
      <formula1>localisation</formula1>
    </dataValidation>
    <dataValidation type="list" allowBlank="1" showInputMessage="1" showErrorMessage="1" sqref="C30:C31 C122 C34 C19">
      <formula1>fermee</formula1>
    </dataValidation>
    <dataValidation type="list" showInputMessage="1" showErrorMessage="1" error="Vous devez choisir une réponse dans la liste proposée" prompt="Choisissez votre réponse dans le menu déroulant" sqref="C23">
      <formula1>famille</formula1>
    </dataValidation>
    <dataValidation type="textLength" allowBlank="1" showInputMessage="1" showErrorMessage="1" error="Champ obligatoire" sqref="B71:B74">
      <formula1>1</formula1>
      <formula2>400</formula2>
    </dataValidation>
    <dataValidation type="list" showInputMessage="1" showErrorMessage="1" error="champ obligatoire" prompt="Choisissez votre réponse dans le menu déroulant" sqref="C34">
      <formula1>localisation</formula1>
    </dataValidation>
    <dataValidation type="list" allowBlank="1" showInputMessage="1" showErrorMessage="1" sqref="C62">
      <formula1>localisation</formula1>
    </dataValidation>
  </dataValidations>
  <hyperlinks>
    <hyperlink ref="B31" r:id="rId1" display="https://eur-lex.europa.eu/legal-content/FR/TXT/?uri=uriserv%3AOJ.L_.2023.150.01.0206.01.FRA&amp;toc=OJ%3AL%3A2023%3A150%3ATOC"/>
  </hyperlinks>
  <pageMargins left="0.70866141732283472" right="0.70866141732283472" top="0.74803149606299213" bottom="0.74803149606299213" header="0.31496062992125984" footer="0.31496062992125984"/>
  <pageSetup paperSize="9" scale="64" fitToHeight="0" orientation="portrait" r:id="rId2"/>
  <headerFooter>
    <oddHeader>&amp;C&amp;"Arial,Gras"Questionnaire Fournisseur 
Produits alimentaires&amp;RENR-SUP-QRALIM_Questionnaire Risky Alimentaire V1</oddHeader>
    <oddFooter>&amp;LVersion du 06/02/2026&amp;RPage &amp;P/&amp;N</oddFooter>
  </headerFooter>
  <rowBreaks count="2" manualBreakCount="2">
    <brk id="54" max="3" man="1"/>
    <brk id="113" max="3" man="1"/>
  </rowBreaks>
  <legacyDrawing r:id="rId3"/>
  <extLst>
    <ext xmlns:x14="http://schemas.microsoft.com/office/spreadsheetml/2009/9/main" uri="{CCE6A557-97BC-4b89-ADB6-D9C93CAAB3DF}">
      <x14:dataValidations xmlns:xm="http://schemas.microsoft.com/office/excel/2006/main" xWindow="834" yWindow="527" count="4">
        <x14:dataValidation type="list" allowBlank="1" showInputMessage="1" showErrorMessage="1">
          <x14:formula1>
            <xm:f>listes!$I$1:$I$2</xm:f>
          </x14:formula1>
          <xm:sqref>B51:B53</xm:sqref>
        </x14:dataValidation>
        <x14:dataValidation type="list" allowBlank="1" showInputMessage="1" showErrorMessage="1">
          <x14:formula1>
            <xm:f>listes!$J$1:$J$9</xm:f>
          </x14:formula1>
          <xm:sqref>C25:C28</xm:sqref>
        </x14:dataValidation>
        <x14:dataValidation type="list" errorStyle="warning" allowBlank="1" showInputMessage="1" showErrorMessage="1" error="vous devez choisir parmi la liste ci jointe" prompt="Choisissez l'entité avec laquelle vous travaillez déjà parmi la liste suivante._x000a_">
          <x14:formula1>
            <xm:f>listes!$F$1:$F$31</xm:f>
          </x14:formula1>
          <xm:sqref>C82 C84 C86</xm:sqref>
        </x14:dataValidation>
        <x14:dataValidation type="list" errorStyle="warning" operator="greaterThan" allowBlank="1" showInputMessage="1" showErrorMessage="1" error="la date que vous avez saisie est non valide">
          <x14:formula1>
            <xm:f>listes!$H$1:$H$8</xm:f>
          </x14:formula1>
          <xm:sqref>B40:B42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tabColor theme="4" tint="0.39997558519241921"/>
    <pageSetUpPr fitToPage="1"/>
  </sheetPr>
  <dimension ref="A1:V223"/>
  <sheetViews>
    <sheetView view="pageBreakPreview" topLeftCell="A109" zoomScale="70" zoomScaleNormal="100" zoomScaleSheetLayoutView="70" workbookViewId="0">
      <selection activeCell="C57" sqref="C57"/>
    </sheetView>
  </sheetViews>
  <sheetFormatPr baseColWidth="10" defaultColWidth="11.42578125" defaultRowHeight="12.75" x14ac:dyDescent="0.2"/>
  <cols>
    <col min="1" max="1" width="12.42578125" style="8" customWidth="1"/>
    <col min="2" max="2" width="82.42578125" style="8" customWidth="1"/>
    <col min="3" max="3" width="35.140625" style="6" customWidth="1"/>
    <col min="4" max="4" width="9.42578125" style="15" customWidth="1"/>
    <col min="5" max="5" width="18" style="39" customWidth="1"/>
    <col min="6" max="8" width="11.42578125" style="39"/>
    <col min="9" max="19" width="11.42578125" style="57"/>
    <col min="20" max="21" width="11.42578125" style="69"/>
    <col min="22" max="16384" width="11.42578125" style="7"/>
  </cols>
  <sheetData>
    <row r="1" spans="1:4" x14ac:dyDescent="0.2">
      <c r="A1" s="19"/>
      <c r="B1" s="19"/>
      <c r="C1" s="20"/>
      <c r="D1" s="39"/>
    </row>
    <row r="2" spans="1:4" ht="16.5" customHeight="1" thickBot="1" x14ac:dyDescent="0.25">
      <c r="A2" s="21"/>
      <c r="B2" s="229" t="str">
        <f>'Questionnaire Alimentaire'!B2</f>
        <v>NOM du fournisseur /  Raison sociale / Pays:</v>
      </c>
      <c r="C2" s="230"/>
      <c r="D2" s="39"/>
    </row>
    <row r="3" spans="1:4" ht="34.5" customHeight="1" thickBot="1" x14ac:dyDescent="0.25">
      <c r="A3" s="21"/>
      <c r="B3" s="232">
        <f>'Questionnaire Alimentaire'!B3</f>
        <v>0</v>
      </c>
      <c r="C3" s="233">
        <f>'Questionnaire Alimentaire'!C3</f>
        <v>0</v>
      </c>
      <c r="D3" s="39"/>
    </row>
    <row r="4" spans="1:4" ht="7.5" customHeight="1" x14ac:dyDescent="0.2">
      <c r="A4" s="21"/>
      <c r="B4" s="24"/>
      <c r="C4" s="24"/>
      <c r="D4" s="39"/>
    </row>
    <row r="5" spans="1:4" ht="19.5" customHeight="1" thickBot="1" x14ac:dyDescent="0.3">
      <c r="A5" s="21"/>
      <c r="B5" s="229" t="str">
        <f>'Questionnaire Alimentaire'!B5</f>
        <v>SITE de production /Pays :</v>
      </c>
      <c r="C5" s="231"/>
      <c r="D5" s="39"/>
    </row>
    <row r="6" spans="1:4" ht="13.5" thickBot="1" x14ac:dyDescent="0.25">
      <c r="A6" s="21"/>
      <c r="B6" s="234">
        <f>'Questionnaire Alimentaire'!B6</f>
        <v>0</v>
      </c>
      <c r="C6" s="235">
        <f>'Questionnaire Alimentaire'!C6</f>
        <v>0</v>
      </c>
      <c r="D6" s="39"/>
    </row>
    <row r="7" spans="1:4" ht="12.75" customHeight="1" x14ac:dyDescent="0.2">
      <c r="A7" s="19"/>
      <c r="B7" s="19"/>
      <c r="C7" s="20"/>
      <c r="D7" s="39"/>
    </row>
    <row r="8" spans="1:4" ht="86.25" customHeight="1" x14ac:dyDescent="0.2">
      <c r="A8" s="183" t="s">
        <v>160</v>
      </c>
      <c r="B8" s="183"/>
      <c r="C8" s="183"/>
      <c r="D8" s="39"/>
    </row>
    <row r="9" spans="1:4" ht="11.25" customHeight="1" x14ac:dyDescent="0.2">
      <c r="A9" s="23"/>
      <c r="B9" s="23"/>
      <c r="C9" s="24"/>
      <c r="D9" s="39"/>
    </row>
    <row r="10" spans="1:4" x14ac:dyDescent="0.2">
      <c r="A10" s="25" t="str">
        <f>'Questionnaire Alimentaire'!A10</f>
        <v>fait le:</v>
      </c>
      <c r="B10" s="70">
        <f>'Questionnaire Alimentaire'!B10</f>
        <v>0</v>
      </c>
      <c r="C10" s="20"/>
      <c r="D10" s="39"/>
    </row>
    <row r="11" spans="1:4" ht="10.5" customHeight="1" x14ac:dyDescent="0.2">
      <c r="A11" s="25"/>
      <c r="B11" s="34"/>
      <c r="C11" s="20"/>
      <c r="D11" s="39"/>
    </row>
    <row r="12" spans="1:4" x14ac:dyDescent="0.2">
      <c r="A12" s="25" t="str">
        <f>'Questionnaire Alimentaire'!A12</f>
        <v xml:space="preserve">par: Nom: </v>
      </c>
      <c r="B12" s="70">
        <f>'Questionnaire Alimentaire'!B12</f>
        <v>0</v>
      </c>
      <c r="C12" s="20"/>
      <c r="D12" s="39"/>
    </row>
    <row r="13" spans="1:4" x14ac:dyDescent="0.2">
      <c r="A13" s="25" t="str">
        <f>'Questionnaire Alimentaire'!A13</f>
        <v>Fonction:</v>
      </c>
      <c r="B13" s="70">
        <f>'Questionnaire Alimentaire'!B13</f>
        <v>0</v>
      </c>
      <c r="C13" s="20"/>
      <c r="D13" s="39"/>
    </row>
    <row r="14" spans="1:4" x14ac:dyDescent="0.2">
      <c r="A14" s="25" t="str">
        <f>'Questionnaire Alimentaire'!A14</f>
        <v>N° téléphone:</v>
      </c>
      <c r="B14" s="70">
        <f>'Questionnaire Alimentaire'!B14</f>
        <v>0</v>
      </c>
      <c r="C14" s="20"/>
      <c r="D14" s="39"/>
    </row>
    <row r="15" spans="1:4" x14ac:dyDescent="0.2">
      <c r="A15" s="136" t="str">
        <f>'Questionnaire Alimentaire'!A15</f>
        <v>email:</v>
      </c>
      <c r="B15" s="70">
        <f>'Questionnaire Alimentaire'!B15</f>
        <v>0</v>
      </c>
      <c r="C15" s="137"/>
      <c r="D15" s="39"/>
    </row>
    <row r="16" spans="1:4" x14ac:dyDescent="0.2">
      <c r="A16" s="26"/>
      <c r="B16" s="70"/>
      <c r="C16" s="20"/>
      <c r="D16" s="39"/>
    </row>
    <row r="17" spans="1:21" x14ac:dyDescent="0.2">
      <c r="A17" s="26"/>
      <c r="B17" s="70"/>
      <c r="C17" s="20"/>
      <c r="D17" s="39"/>
    </row>
    <row r="18" spans="1:21" x14ac:dyDescent="0.2">
      <c r="A18" s="26"/>
      <c r="B18" s="20" t="str">
        <f>'Questionnaire Alimentaire'!B17</f>
        <v>A quelle distance vous situez vous de notre entité ?</v>
      </c>
      <c r="C18" s="20">
        <f>'Questionnaire Alimentaire'!C17</f>
        <v>0</v>
      </c>
      <c r="D18" s="39"/>
    </row>
    <row r="19" spans="1:21" s="19" customFormat="1" ht="18" customHeight="1" x14ac:dyDescent="0.25">
      <c r="A19" s="208" t="s">
        <v>217</v>
      </c>
      <c r="B19" s="209"/>
      <c r="C19" s="167">
        <f>'Questionnaire Alimentaire'!C19</f>
        <v>0</v>
      </c>
      <c r="D19" s="49">
        <f>E19</f>
        <v>3</v>
      </c>
      <c r="E19" s="144">
        <f>IF(C19=listes!$A$1,1,3)</f>
        <v>3</v>
      </c>
      <c r="F19" s="143">
        <f>IF(E19=1,1,0)</f>
        <v>0</v>
      </c>
      <c r="G19" s="143">
        <f>IF(E19=2,1,0)</f>
        <v>0</v>
      </c>
      <c r="H19" s="143">
        <f>IF(E19=3,1,0)</f>
        <v>1</v>
      </c>
    </row>
    <row r="20" spans="1:21" ht="22.5" x14ac:dyDescent="0.2">
      <c r="A20" s="110"/>
      <c r="B20" s="110"/>
      <c r="C20" s="111" t="s">
        <v>159</v>
      </c>
      <c r="D20" s="140"/>
      <c r="I20" s="35"/>
      <c r="J20" s="35"/>
      <c r="K20" s="35"/>
      <c r="L20" s="35"/>
      <c r="M20" s="35"/>
      <c r="N20" s="35"/>
      <c r="O20" s="35"/>
      <c r="P20" s="35"/>
      <c r="Q20" s="35"/>
      <c r="R20" s="35"/>
      <c r="S20" s="35"/>
      <c r="T20" s="7"/>
      <c r="U20" s="7"/>
    </row>
    <row r="21" spans="1:21" ht="43.5" customHeight="1" x14ac:dyDescent="0.2">
      <c r="A21" s="184" t="s">
        <v>154</v>
      </c>
      <c r="B21" s="185"/>
      <c r="C21" s="11">
        <f>'Questionnaire Alimentaire'!C21</f>
        <v>0</v>
      </c>
      <c r="D21" s="39"/>
      <c r="I21" s="35"/>
      <c r="J21" s="35"/>
      <c r="K21" s="35"/>
      <c r="L21" s="35"/>
      <c r="M21" s="35"/>
      <c r="N21" s="35"/>
      <c r="O21" s="35"/>
      <c r="P21" s="35"/>
      <c r="Q21" s="35"/>
      <c r="R21" s="35"/>
      <c r="S21" s="35"/>
      <c r="T21" s="7"/>
      <c r="U21" s="7"/>
    </row>
    <row r="22" spans="1:21" ht="15.75" x14ac:dyDescent="0.25">
      <c r="A22" s="113"/>
      <c r="B22" s="113"/>
      <c r="C22" s="20"/>
      <c r="D22" s="39"/>
      <c r="I22" s="35"/>
      <c r="J22" s="35"/>
      <c r="K22" s="35"/>
      <c r="L22" s="35"/>
      <c r="M22" s="35"/>
      <c r="N22" s="35"/>
      <c r="O22" s="35"/>
      <c r="P22" s="35"/>
      <c r="Q22" s="35"/>
      <c r="R22" s="35"/>
      <c r="S22" s="35"/>
      <c r="T22" s="7"/>
      <c r="U22" s="7"/>
    </row>
    <row r="23" spans="1:21" s="9" customFormat="1" x14ac:dyDescent="0.25">
      <c r="A23" s="109"/>
      <c r="B23" s="63" t="s">
        <v>161</v>
      </c>
      <c r="C23" s="129">
        <f>'Questionnaire Alimentaire'!C23</f>
        <v>0</v>
      </c>
      <c r="D23" s="40">
        <f>E23</f>
        <v>3</v>
      </c>
      <c r="E23" s="40">
        <f>IF(C23=listes!$G$3,2,IF(C23=listes!$G$9,2,3))</f>
        <v>3</v>
      </c>
      <c r="F23" s="40"/>
      <c r="G23" s="40"/>
      <c r="H23" s="40"/>
      <c r="I23" s="28"/>
      <c r="J23" s="28"/>
      <c r="K23" s="28"/>
      <c r="L23" s="28"/>
      <c r="M23" s="28"/>
      <c r="N23" s="28"/>
      <c r="O23" s="28"/>
      <c r="P23" s="28"/>
      <c r="Q23" s="28"/>
      <c r="R23" s="28"/>
      <c r="S23" s="28"/>
    </row>
    <row r="24" spans="1:21" s="9" customFormat="1" ht="14.1" customHeight="1" x14ac:dyDescent="0.25">
      <c r="A24" s="63"/>
      <c r="B24" s="63" t="s">
        <v>111</v>
      </c>
      <c r="C24" s="129">
        <f>'Questionnaire Alimentaire'!C24</f>
        <v>0</v>
      </c>
      <c r="D24" s="40"/>
      <c r="E24" s="40"/>
      <c r="F24" s="51"/>
      <c r="G24" s="51"/>
      <c r="H24" s="51"/>
      <c r="I24" s="28"/>
      <c r="J24" s="28"/>
      <c r="K24" s="28"/>
      <c r="L24" s="28"/>
      <c r="M24" s="28"/>
      <c r="N24" s="28"/>
      <c r="O24" s="28"/>
      <c r="P24" s="28"/>
      <c r="Q24" s="28"/>
      <c r="R24" s="28"/>
      <c r="S24" s="28"/>
    </row>
    <row r="25" spans="1:21" s="9" customFormat="1" x14ac:dyDescent="0.25">
      <c r="A25" s="63"/>
      <c r="B25" s="91" t="s">
        <v>110</v>
      </c>
      <c r="C25" s="129">
        <f>'Questionnaire Alimentaire'!C25</f>
        <v>0</v>
      </c>
      <c r="D25" s="40"/>
      <c r="E25" s="40"/>
      <c r="F25" s="40"/>
      <c r="G25" s="40"/>
      <c r="H25" s="40"/>
      <c r="I25" s="28"/>
      <c r="J25" s="28"/>
      <c r="K25" s="28"/>
      <c r="L25" s="28"/>
      <c r="M25" s="28"/>
      <c r="N25" s="28"/>
      <c r="O25" s="28"/>
      <c r="P25" s="28"/>
      <c r="Q25" s="28"/>
      <c r="R25" s="28"/>
      <c r="S25" s="28"/>
    </row>
    <row r="26" spans="1:21" s="9" customFormat="1" x14ac:dyDescent="0.25">
      <c r="A26" s="63"/>
      <c r="B26" s="91"/>
      <c r="C26" s="129">
        <f>'Questionnaire Alimentaire'!C26</f>
        <v>0</v>
      </c>
      <c r="D26" s="40"/>
      <c r="E26" s="40"/>
      <c r="F26" s="40"/>
      <c r="G26" s="40"/>
      <c r="H26" s="40"/>
      <c r="I26" s="28"/>
      <c r="J26" s="28"/>
      <c r="K26" s="28"/>
      <c r="L26" s="28"/>
      <c r="M26" s="28"/>
      <c r="N26" s="28"/>
      <c r="O26" s="28"/>
      <c r="P26" s="28"/>
      <c r="Q26" s="28"/>
      <c r="R26" s="28"/>
      <c r="S26" s="28"/>
    </row>
    <row r="27" spans="1:21" s="9" customFormat="1" x14ac:dyDescent="0.25">
      <c r="A27" s="63"/>
      <c r="B27" s="91"/>
      <c r="C27" s="129">
        <f>'Questionnaire Alimentaire'!C27</f>
        <v>0</v>
      </c>
      <c r="D27" s="40"/>
      <c r="E27" s="40"/>
      <c r="F27" s="40"/>
      <c r="G27" s="40"/>
      <c r="H27" s="40"/>
      <c r="I27" s="28"/>
      <c r="J27" s="28"/>
      <c r="K27" s="28"/>
      <c r="L27" s="28"/>
      <c r="M27" s="28"/>
      <c r="N27" s="28"/>
      <c r="O27" s="28"/>
      <c r="P27" s="28"/>
      <c r="Q27" s="28"/>
      <c r="R27" s="28"/>
      <c r="S27" s="28"/>
    </row>
    <row r="28" spans="1:21" s="9" customFormat="1" x14ac:dyDescent="0.25">
      <c r="A28" s="63"/>
      <c r="B28" s="91"/>
      <c r="C28" s="129">
        <f>'Questionnaire Alimentaire'!C28</f>
        <v>0</v>
      </c>
      <c r="D28" s="40"/>
      <c r="E28" s="40"/>
      <c r="F28" s="40"/>
      <c r="G28" s="40"/>
      <c r="H28" s="40"/>
      <c r="I28" s="28"/>
      <c r="J28" s="28"/>
      <c r="K28" s="28"/>
      <c r="L28" s="28"/>
      <c r="M28" s="28"/>
      <c r="N28" s="28"/>
      <c r="O28" s="28"/>
      <c r="P28" s="28"/>
      <c r="Q28" s="28"/>
      <c r="R28" s="28"/>
      <c r="S28" s="28"/>
    </row>
    <row r="29" spans="1:21" s="9" customFormat="1" x14ac:dyDescent="0.25">
      <c r="A29" s="180" t="s">
        <v>131</v>
      </c>
      <c r="B29" s="180"/>
      <c r="C29" s="130"/>
      <c r="D29" s="40"/>
      <c r="E29" s="40"/>
      <c r="F29" s="40"/>
      <c r="G29" s="40"/>
      <c r="H29" s="40"/>
      <c r="I29" s="28"/>
      <c r="J29" s="28"/>
      <c r="K29" s="28"/>
      <c r="L29" s="28"/>
      <c r="M29" s="28"/>
      <c r="N29" s="28"/>
      <c r="O29" s="28"/>
      <c r="P29" s="28"/>
      <c r="Q29" s="28"/>
      <c r="R29" s="28"/>
      <c r="S29" s="28"/>
    </row>
    <row r="30" spans="1:21" s="9" customFormat="1" ht="29.45" customHeight="1" x14ac:dyDescent="0.25">
      <c r="A30" s="63"/>
      <c r="B30" s="63" t="s">
        <v>162</v>
      </c>
      <c r="C30" s="129">
        <f>'Questionnaire Alimentaire'!C30</f>
        <v>0</v>
      </c>
      <c r="D30" s="40"/>
      <c r="E30" s="40">
        <v>0</v>
      </c>
      <c r="F30" s="40"/>
      <c r="G30" s="40"/>
      <c r="H30" s="40"/>
      <c r="I30" s="28"/>
      <c r="J30" s="28"/>
      <c r="K30" s="28"/>
      <c r="L30" s="28"/>
      <c r="M30" s="28"/>
      <c r="N30" s="28"/>
      <c r="O30" s="28"/>
      <c r="P30" s="28"/>
      <c r="Q30" s="28"/>
      <c r="R30" s="28"/>
      <c r="S30" s="28"/>
    </row>
    <row r="31" spans="1:21" s="9" customFormat="1" ht="29.45" customHeight="1" x14ac:dyDescent="0.25">
      <c r="A31" s="63"/>
      <c r="B31" s="63" t="s">
        <v>163</v>
      </c>
      <c r="C31" s="129">
        <f>'Questionnaire Alimentaire'!C31</f>
        <v>0</v>
      </c>
      <c r="D31" s="40"/>
      <c r="E31" s="40">
        <v>0</v>
      </c>
      <c r="F31" s="40"/>
      <c r="G31" s="40"/>
      <c r="H31" s="40"/>
      <c r="I31" s="28"/>
      <c r="J31" s="28"/>
      <c r="K31" s="28"/>
      <c r="L31" s="28"/>
      <c r="M31" s="28"/>
      <c r="N31" s="28"/>
      <c r="O31" s="28"/>
      <c r="P31" s="28"/>
      <c r="Q31" s="28"/>
      <c r="R31" s="28"/>
      <c r="S31" s="28"/>
    </row>
    <row r="32" spans="1:21" s="9" customFormat="1" ht="29.45" customHeight="1" x14ac:dyDescent="0.2">
      <c r="A32" s="63"/>
      <c r="B32" s="165" t="s">
        <v>214</v>
      </c>
      <c r="C32" s="130"/>
      <c r="D32" s="40"/>
      <c r="E32" s="40"/>
      <c r="F32" s="40"/>
      <c r="G32" s="40"/>
      <c r="H32" s="40"/>
      <c r="I32" s="28"/>
      <c r="J32" s="28"/>
      <c r="K32" s="28"/>
      <c r="L32" s="28"/>
      <c r="M32" s="28"/>
      <c r="N32" s="28"/>
      <c r="O32" s="28"/>
      <c r="P32" s="28"/>
      <c r="Q32" s="28"/>
      <c r="R32" s="28"/>
      <c r="S32" s="28"/>
    </row>
    <row r="33" spans="1:19" s="9" customFormat="1" ht="29.45" customHeight="1" x14ac:dyDescent="0.25">
      <c r="A33" s="63"/>
      <c r="B33" s="32" t="s">
        <v>212</v>
      </c>
      <c r="C33" s="129">
        <f>'Questionnaire Alimentaire'!C33</f>
        <v>0</v>
      </c>
      <c r="D33" s="40"/>
      <c r="E33" s="40">
        <v>0</v>
      </c>
      <c r="F33" s="40"/>
      <c r="G33" s="40"/>
      <c r="H33" s="40"/>
      <c r="I33" s="28"/>
      <c r="J33" s="28"/>
      <c r="K33" s="28"/>
      <c r="L33" s="28"/>
      <c r="M33" s="28"/>
      <c r="N33" s="28"/>
      <c r="O33" s="28"/>
      <c r="P33" s="28"/>
      <c r="Q33" s="28"/>
      <c r="R33" s="28"/>
      <c r="S33" s="28"/>
    </row>
    <row r="34" spans="1:19" s="9" customFormat="1" ht="33" customHeight="1" x14ac:dyDescent="0.25">
      <c r="A34" s="63"/>
      <c r="B34" s="32" t="s">
        <v>218</v>
      </c>
      <c r="C34" s="129">
        <f>'Questionnaire Alimentaire'!C34</f>
        <v>0</v>
      </c>
      <c r="D34" s="40"/>
      <c r="E34" s="40">
        <v>0</v>
      </c>
      <c r="F34" s="40"/>
      <c r="G34" s="40"/>
      <c r="H34" s="40"/>
      <c r="I34" s="28"/>
      <c r="J34" s="28"/>
      <c r="K34" s="28"/>
      <c r="L34" s="28"/>
      <c r="M34" s="28"/>
      <c r="N34" s="28"/>
      <c r="O34" s="28"/>
      <c r="P34" s="28"/>
      <c r="Q34" s="28"/>
      <c r="R34" s="28"/>
      <c r="S34" s="28"/>
    </row>
    <row r="35" spans="1:19" s="9" customFormat="1" ht="12" customHeight="1" x14ac:dyDescent="0.25">
      <c r="A35" s="91"/>
      <c r="B35" s="91"/>
      <c r="C35" s="20"/>
      <c r="D35" s="40"/>
      <c r="E35" s="40"/>
      <c r="F35" s="40"/>
      <c r="G35" s="40"/>
      <c r="H35" s="40"/>
      <c r="I35" s="28"/>
      <c r="J35" s="28"/>
      <c r="K35" s="28"/>
      <c r="L35" s="28"/>
      <c r="M35" s="28"/>
      <c r="N35" s="28"/>
      <c r="O35" s="28"/>
      <c r="P35" s="28"/>
      <c r="Q35" s="28"/>
      <c r="R35" s="28"/>
      <c r="S35" s="28"/>
    </row>
    <row r="36" spans="1:19" s="9" customFormat="1" ht="9" customHeight="1" x14ac:dyDescent="0.25">
      <c r="A36" s="100"/>
      <c r="B36" s="100"/>
      <c r="C36" s="101"/>
      <c r="D36" s="40"/>
      <c r="E36" s="40"/>
      <c r="F36" s="40"/>
      <c r="G36" s="40"/>
      <c r="H36" s="40"/>
      <c r="I36" s="28"/>
      <c r="J36" s="28"/>
      <c r="K36" s="28"/>
      <c r="L36" s="28"/>
      <c r="M36" s="28"/>
      <c r="N36" s="28"/>
      <c r="O36" s="28"/>
      <c r="P36" s="28"/>
      <c r="Q36" s="28"/>
      <c r="R36" s="28"/>
      <c r="S36" s="28"/>
    </row>
    <row r="37" spans="1:19" s="9" customFormat="1" ht="28.5" customHeight="1" x14ac:dyDescent="0.2">
      <c r="A37" s="210" t="s">
        <v>145</v>
      </c>
      <c r="B37" s="211"/>
      <c r="C37" s="129">
        <f>'Questionnaire Alimentaire'!C37</f>
        <v>0</v>
      </c>
      <c r="D37" s="40">
        <f>IF(C37=listes!A1,1,2)</f>
        <v>2</v>
      </c>
      <c r="E37" s="40"/>
      <c r="F37" s="51"/>
      <c r="G37" s="51"/>
      <c r="H37" s="51"/>
      <c r="I37" s="28"/>
      <c r="J37" s="28"/>
      <c r="K37" s="28"/>
      <c r="L37" s="28"/>
      <c r="M37" s="28"/>
      <c r="N37" s="28"/>
      <c r="O37" s="28"/>
      <c r="P37" s="28"/>
      <c r="Q37" s="28"/>
      <c r="R37" s="28"/>
      <c r="S37" s="28"/>
    </row>
    <row r="38" spans="1:19" s="9" customFormat="1" x14ac:dyDescent="0.25">
      <c r="A38" s="63"/>
      <c r="B38" s="40"/>
      <c r="C38" s="40"/>
      <c r="D38" s="40"/>
      <c r="E38" s="40"/>
      <c r="F38" s="40"/>
      <c r="G38" s="40"/>
      <c r="H38" s="40"/>
      <c r="I38" s="28"/>
      <c r="J38" s="28"/>
      <c r="K38" s="28"/>
      <c r="L38" s="28"/>
      <c r="M38" s="28"/>
      <c r="N38" s="28"/>
      <c r="O38" s="28"/>
      <c r="P38" s="28"/>
      <c r="Q38" s="28"/>
      <c r="R38" s="28"/>
      <c r="S38" s="28"/>
    </row>
    <row r="39" spans="1:19" s="9" customFormat="1" ht="27" x14ac:dyDescent="0.25">
      <c r="A39" s="29"/>
      <c r="B39" s="90" t="s">
        <v>222</v>
      </c>
      <c r="C39" s="40" t="s">
        <v>46</v>
      </c>
      <c r="D39" s="40"/>
      <c r="E39" s="40"/>
      <c r="F39" s="40"/>
      <c r="G39" s="40"/>
      <c r="H39" s="40"/>
      <c r="I39" s="28"/>
      <c r="J39" s="28"/>
      <c r="K39" s="28"/>
      <c r="L39" s="28"/>
      <c r="M39" s="28"/>
      <c r="N39" s="28"/>
      <c r="O39" s="28"/>
      <c r="P39" s="28"/>
      <c r="Q39" s="28"/>
      <c r="R39" s="28"/>
      <c r="S39" s="28"/>
    </row>
    <row r="40" spans="1:19" s="9" customFormat="1" x14ac:dyDescent="0.25">
      <c r="A40" s="91"/>
      <c r="B40" s="68">
        <f>'Questionnaire Alimentaire'!B41</f>
        <v>0</v>
      </c>
      <c r="C40" s="68">
        <f>'Questionnaire Alimentaire'!C40</f>
        <v>0</v>
      </c>
      <c r="D40" s="40"/>
      <c r="E40" s="40"/>
      <c r="F40" s="40"/>
      <c r="G40" s="40"/>
      <c r="H40" s="40"/>
      <c r="I40" s="28"/>
      <c r="J40" s="28"/>
      <c r="K40" s="28"/>
      <c r="L40" s="28"/>
      <c r="M40" s="28"/>
      <c r="N40" s="28"/>
      <c r="O40" s="28"/>
      <c r="P40" s="28"/>
      <c r="Q40" s="28"/>
      <c r="R40" s="28"/>
      <c r="S40" s="28"/>
    </row>
    <row r="41" spans="1:19" s="9" customFormat="1" x14ac:dyDescent="0.25">
      <c r="A41" s="91"/>
      <c r="B41" s="68">
        <f>'Questionnaire Alimentaire'!B42</f>
        <v>0</v>
      </c>
      <c r="C41" s="68">
        <f>'Questionnaire Alimentaire'!C41</f>
        <v>0</v>
      </c>
      <c r="D41" s="40"/>
      <c r="E41" s="40"/>
      <c r="F41" s="40"/>
      <c r="G41" s="40"/>
      <c r="H41" s="40"/>
      <c r="I41" s="28"/>
      <c r="J41" s="28"/>
      <c r="K41" s="28"/>
      <c r="L41" s="28"/>
      <c r="M41" s="28"/>
      <c r="N41" s="28"/>
      <c r="O41" s="28"/>
      <c r="P41" s="28"/>
      <c r="Q41" s="28"/>
      <c r="R41" s="28"/>
      <c r="S41" s="28"/>
    </row>
    <row r="42" spans="1:19" s="9" customFormat="1" x14ac:dyDescent="0.25">
      <c r="A42" s="91"/>
      <c r="B42" s="68">
        <f>'Questionnaire Alimentaire'!B42</f>
        <v>0</v>
      </c>
      <c r="C42" s="68">
        <f>'Questionnaire Alimentaire'!C42</f>
        <v>0</v>
      </c>
      <c r="D42" s="40"/>
      <c r="E42" s="40"/>
      <c r="F42" s="40"/>
      <c r="G42" s="40"/>
      <c r="H42" s="40"/>
      <c r="I42" s="28"/>
      <c r="J42" s="28"/>
      <c r="K42" s="28"/>
      <c r="L42" s="28"/>
      <c r="M42" s="28"/>
      <c r="N42" s="28"/>
      <c r="O42" s="28"/>
      <c r="P42" s="28"/>
      <c r="Q42" s="28"/>
      <c r="R42" s="28"/>
      <c r="S42" s="28"/>
    </row>
    <row r="43" spans="1:19" s="9" customFormat="1" ht="30" customHeight="1" x14ac:dyDescent="0.25">
      <c r="A43" s="91"/>
      <c r="B43" s="236" t="s">
        <v>195</v>
      </c>
      <c r="C43" s="237"/>
      <c r="D43" s="40"/>
      <c r="E43" s="40"/>
      <c r="F43" s="40"/>
      <c r="G43" s="40"/>
      <c r="H43" s="40"/>
      <c r="I43" s="28"/>
      <c r="J43" s="28"/>
      <c r="K43" s="28"/>
      <c r="L43" s="28"/>
      <c r="M43" s="28"/>
      <c r="N43" s="28"/>
      <c r="O43" s="28"/>
      <c r="P43" s="28"/>
      <c r="Q43" s="28"/>
      <c r="R43" s="28"/>
      <c r="S43" s="28"/>
    </row>
    <row r="44" spans="1:19" s="9" customFormat="1" x14ac:dyDescent="0.25">
      <c r="A44" s="91"/>
      <c r="B44" s="91"/>
      <c r="C44" s="126"/>
      <c r="D44" s="40"/>
      <c r="E44" s="40"/>
      <c r="F44" s="40"/>
      <c r="G44" s="40"/>
      <c r="H44" s="40"/>
      <c r="I44" s="28"/>
      <c r="J44" s="28"/>
      <c r="K44" s="28"/>
      <c r="L44" s="28"/>
      <c r="M44" s="28"/>
      <c r="N44" s="28"/>
      <c r="O44" s="28"/>
      <c r="P44" s="28"/>
      <c r="Q44" s="28"/>
      <c r="R44" s="28"/>
      <c r="S44" s="28"/>
    </row>
    <row r="45" spans="1:19" s="9" customFormat="1" ht="26.45" customHeight="1" x14ac:dyDescent="0.25">
      <c r="A45" s="29"/>
      <c r="B45" s="177" t="s">
        <v>223</v>
      </c>
      <c r="C45" s="178"/>
      <c r="D45" s="40"/>
      <c r="E45" s="40"/>
      <c r="F45" s="40"/>
      <c r="G45" s="40"/>
      <c r="H45" s="40"/>
      <c r="I45" s="28"/>
      <c r="J45" s="28"/>
      <c r="K45" s="28"/>
      <c r="L45" s="28"/>
      <c r="M45" s="28"/>
      <c r="N45" s="28"/>
      <c r="O45" s="28"/>
      <c r="P45" s="28"/>
      <c r="Q45" s="28"/>
      <c r="R45" s="28"/>
      <c r="S45" s="28"/>
    </row>
    <row r="46" spans="1:19" s="9" customFormat="1" ht="11.45" customHeight="1" x14ac:dyDescent="0.25">
      <c r="A46" s="29"/>
      <c r="B46" s="90"/>
      <c r="C46" s="127"/>
      <c r="D46" s="40"/>
      <c r="E46" s="40"/>
      <c r="F46" s="40"/>
      <c r="G46" s="40"/>
      <c r="H46" s="40"/>
      <c r="I46" s="28"/>
      <c r="J46" s="28"/>
      <c r="K46" s="28"/>
      <c r="L46" s="28"/>
      <c r="M46" s="28"/>
      <c r="N46" s="28"/>
      <c r="O46" s="28"/>
      <c r="P46" s="28"/>
      <c r="Q46" s="28"/>
      <c r="R46" s="28"/>
      <c r="S46" s="28"/>
    </row>
    <row r="47" spans="1:19" s="9" customFormat="1" ht="9" customHeight="1" x14ac:dyDescent="0.25">
      <c r="A47" s="97"/>
      <c r="B47" s="98"/>
      <c r="C47" s="128"/>
      <c r="D47" s="40"/>
      <c r="E47" s="40"/>
      <c r="F47" s="40"/>
      <c r="G47" s="40"/>
      <c r="H47" s="40"/>
      <c r="I47" s="28"/>
      <c r="J47" s="28"/>
      <c r="K47" s="28"/>
      <c r="L47" s="28"/>
      <c r="M47" s="28"/>
      <c r="N47" s="28"/>
      <c r="O47" s="28"/>
      <c r="P47" s="28"/>
      <c r="Q47" s="28"/>
      <c r="R47" s="28"/>
      <c r="S47" s="28"/>
    </row>
    <row r="48" spans="1:19" s="9" customFormat="1" ht="14.25" x14ac:dyDescent="0.2">
      <c r="A48" s="210" t="s">
        <v>146</v>
      </c>
      <c r="B48" s="211"/>
      <c r="C48" s="129">
        <f>'Questionnaire Alimentaire'!C48</f>
        <v>0</v>
      </c>
      <c r="D48" s="40"/>
      <c r="E48" s="40"/>
      <c r="F48" s="40"/>
      <c r="G48" s="40"/>
      <c r="H48" s="40"/>
      <c r="I48" s="28"/>
      <c r="J48" s="28"/>
      <c r="K48" s="28"/>
      <c r="L48" s="28"/>
      <c r="M48" s="28"/>
      <c r="N48" s="28"/>
      <c r="O48" s="28"/>
      <c r="P48" s="28"/>
      <c r="Q48" s="28"/>
      <c r="R48" s="28"/>
      <c r="S48" s="28"/>
    </row>
    <row r="49" spans="1:21" s="9" customFormat="1" ht="24" x14ac:dyDescent="0.25">
      <c r="A49" s="63"/>
      <c r="B49" s="40"/>
      <c r="C49" s="40"/>
      <c r="D49" s="40"/>
      <c r="E49" s="168" t="s">
        <v>216</v>
      </c>
      <c r="F49" s="40">
        <f>F55+F66+F19</f>
        <v>1</v>
      </c>
      <c r="G49" s="40">
        <f>G55+G66+G19</f>
        <v>3</v>
      </c>
      <c r="H49" s="40">
        <f>H55+H66+H19</f>
        <v>3</v>
      </c>
      <c r="I49" s="28"/>
      <c r="J49" s="28"/>
      <c r="K49" s="28"/>
      <c r="L49" s="28"/>
      <c r="M49" s="28"/>
      <c r="N49" s="28"/>
      <c r="O49" s="28"/>
      <c r="P49" s="28"/>
      <c r="Q49" s="28"/>
      <c r="R49" s="28"/>
      <c r="S49" s="28"/>
    </row>
    <row r="50" spans="1:21" s="9" customFormat="1" ht="13.5" x14ac:dyDescent="0.25">
      <c r="A50" s="29" t="s">
        <v>78</v>
      </c>
      <c r="B50" s="90" t="s">
        <v>69</v>
      </c>
      <c r="C50" s="40" t="s">
        <v>46</v>
      </c>
      <c r="D50" s="40"/>
      <c r="E50" s="40"/>
      <c r="F50" s="40"/>
      <c r="G50" s="40"/>
      <c r="H50" s="40"/>
      <c r="I50" s="28"/>
      <c r="J50" s="28"/>
      <c r="K50" s="28"/>
      <c r="L50" s="28"/>
      <c r="M50" s="28"/>
      <c r="N50" s="28"/>
      <c r="O50" s="28"/>
      <c r="P50" s="28"/>
      <c r="Q50" s="28"/>
      <c r="R50" s="28"/>
      <c r="S50" s="28"/>
    </row>
    <row r="51" spans="1:21" s="9" customFormat="1" ht="11.1" customHeight="1" x14ac:dyDescent="0.25">
      <c r="A51" s="103"/>
      <c r="B51" s="129">
        <f>'Questionnaire Alimentaire'!B51</f>
        <v>0</v>
      </c>
      <c r="C51" s="129">
        <f>'Questionnaire Alimentaire'!C51</f>
        <v>0</v>
      </c>
      <c r="D51" s="40"/>
      <c r="I51" s="28"/>
      <c r="J51" s="28"/>
      <c r="K51" s="28"/>
      <c r="L51" s="28"/>
      <c r="M51" s="28"/>
      <c r="N51" s="28"/>
      <c r="O51" s="28"/>
      <c r="P51" s="28"/>
      <c r="Q51" s="28"/>
      <c r="R51" s="28"/>
      <c r="S51" s="28"/>
    </row>
    <row r="52" spans="1:21" ht="11.1" customHeight="1" x14ac:dyDescent="0.2">
      <c r="A52" s="103"/>
      <c r="B52" s="129">
        <f>'Questionnaire Alimentaire'!B52</f>
        <v>0</v>
      </c>
      <c r="C52" s="129">
        <f>'Questionnaire Alimentaire'!C52</f>
        <v>0</v>
      </c>
      <c r="D52" s="39"/>
      <c r="I52" s="35"/>
      <c r="J52" s="35"/>
      <c r="K52" s="35"/>
      <c r="L52" s="35"/>
      <c r="M52" s="35"/>
      <c r="N52" s="35"/>
      <c r="O52" s="35"/>
      <c r="P52" s="35"/>
      <c r="Q52" s="35"/>
      <c r="R52" s="35"/>
      <c r="S52" s="35"/>
      <c r="T52" s="7"/>
      <c r="U52" s="7"/>
    </row>
    <row r="53" spans="1:21" ht="11.1" customHeight="1" x14ac:dyDescent="0.2">
      <c r="A53" s="103"/>
      <c r="B53" s="129">
        <f>'Questionnaire Alimentaire'!B53</f>
        <v>0</v>
      </c>
      <c r="C53" s="129">
        <f>'Questionnaire Alimentaire'!C53</f>
        <v>0</v>
      </c>
      <c r="D53" s="39"/>
      <c r="I53" s="35"/>
      <c r="J53" s="35"/>
      <c r="K53" s="35"/>
      <c r="L53" s="35"/>
      <c r="M53" s="35"/>
      <c r="N53" s="35"/>
      <c r="O53" s="35"/>
      <c r="P53" s="35"/>
      <c r="Q53" s="35"/>
      <c r="R53" s="35"/>
      <c r="S53" s="35"/>
      <c r="T53" s="7"/>
      <c r="U53" s="7"/>
    </row>
    <row r="54" spans="1:21" x14ac:dyDescent="0.2">
      <c r="A54" s="26"/>
      <c r="B54" s="23"/>
      <c r="C54" s="20"/>
      <c r="D54" s="39"/>
    </row>
    <row r="55" spans="1:21" s="9" customFormat="1" ht="15" customHeight="1" x14ac:dyDescent="0.25">
      <c r="A55" s="199" t="s">
        <v>164</v>
      </c>
      <c r="B55" s="199"/>
      <c r="C55" s="61"/>
      <c r="D55" s="40"/>
      <c r="E55" s="138" t="str">
        <f>A55</f>
        <v>1-Structure administrative</v>
      </c>
      <c r="F55" s="139">
        <f>SUM(F56:F64)</f>
        <v>1</v>
      </c>
      <c r="G55" s="139">
        <f>SUM(G56:G64)</f>
        <v>1</v>
      </c>
      <c r="H55" s="139">
        <f>SUM(H56:H64)</f>
        <v>1</v>
      </c>
      <c r="I55" s="28"/>
      <c r="J55" s="28"/>
      <c r="K55" s="28"/>
      <c r="L55" s="28"/>
      <c r="M55" s="28"/>
      <c r="N55" s="28"/>
      <c r="O55" s="28"/>
      <c r="P55" s="28"/>
      <c r="Q55" s="28"/>
      <c r="R55" s="28"/>
      <c r="S55" s="28"/>
    </row>
    <row r="56" spans="1:21" s="9" customFormat="1" ht="15" customHeight="1" x14ac:dyDescent="0.25">
      <c r="A56" s="121" t="s">
        <v>41</v>
      </c>
      <c r="B56" s="122"/>
      <c r="C56" s="18"/>
      <c r="D56" s="40"/>
      <c r="E56" s="40"/>
      <c r="F56" s="40"/>
      <c r="G56" s="40"/>
      <c r="H56" s="40"/>
      <c r="I56" s="28"/>
      <c r="J56" s="28"/>
      <c r="K56" s="28"/>
      <c r="L56" s="28"/>
      <c r="M56" s="28"/>
      <c r="N56" s="28"/>
      <c r="O56" s="28"/>
      <c r="P56" s="28"/>
      <c r="Q56" s="28"/>
      <c r="R56" s="28"/>
      <c r="S56" s="28"/>
    </row>
    <row r="57" spans="1:21" s="9" customFormat="1" ht="15" customHeight="1" x14ac:dyDescent="0.25">
      <c r="A57" s="179" t="s">
        <v>220</v>
      </c>
      <c r="B57" s="186"/>
      <c r="C57" s="68">
        <f>'Questionnaire Alimentaire'!C57</f>
        <v>0</v>
      </c>
      <c r="D57" s="40"/>
      <c r="E57" s="40"/>
      <c r="F57" s="40"/>
      <c r="G57" s="40"/>
      <c r="H57" s="40"/>
      <c r="I57" s="28"/>
      <c r="J57" s="28"/>
      <c r="K57" s="28"/>
      <c r="L57" s="28"/>
      <c r="M57" s="28"/>
      <c r="N57" s="28"/>
      <c r="O57" s="28"/>
      <c r="P57" s="28"/>
      <c r="Q57" s="28"/>
      <c r="R57" s="28"/>
      <c r="S57" s="28"/>
    </row>
    <row r="58" spans="1:21" s="9" customFormat="1" ht="15" customHeight="1" x14ac:dyDescent="0.25">
      <c r="A58" s="63"/>
      <c r="B58" s="63" t="s">
        <v>167</v>
      </c>
      <c r="C58" s="68">
        <f>'Questionnaire Alimentaire'!C58</f>
        <v>0</v>
      </c>
      <c r="D58" s="40">
        <f>E58</f>
        <v>2</v>
      </c>
      <c r="E58" s="94">
        <f>IF(C58=listes!$A$1,1,2)</f>
        <v>2</v>
      </c>
      <c r="F58" s="40"/>
      <c r="G58" s="40"/>
      <c r="H58" s="40"/>
      <c r="I58" s="28"/>
      <c r="J58" s="28"/>
      <c r="K58" s="28"/>
      <c r="L58" s="28"/>
      <c r="M58" s="28"/>
      <c r="N58" s="28"/>
      <c r="O58" s="28"/>
      <c r="P58" s="28"/>
      <c r="Q58" s="28"/>
      <c r="R58" s="28"/>
      <c r="S58" s="28"/>
    </row>
    <row r="59" spans="1:21" s="9" customFormat="1" ht="15" customHeight="1" x14ac:dyDescent="0.25">
      <c r="A59" s="179" t="s">
        <v>129</v>
      </c>
      <c r="B59" s="186"/>
      <c r="C59" s="68">
        <f>'Questionnaire Alimentaire'!C59</f>
        <v>0</v>
      </c>
      <c r="D59" s="40"/>
      <c r="E59" s="94"/>
      <c r="F59" s="40"/>
      <c r="G59" s="40"/>
      <c r="H59" s="40"/>
      <c r="I59" s="28"/>
      <c r="J59" s="28"/>
      <c r="K59" s="28"/>
      <c r="L59" s="28"/>
      <c r="M59" s="28"/>
      <c r="N59" s="28"/>
      <c r="O59" s="28"/>
      <c r="P59" s="28"/>
      <c r="Q59" s="28"/>
      <c r="R59" s="28"/>
      <c r="S59" s="28"/>
    </row>
    <row r="60" spans="1:21" s="10" customFormat="1" ht="12.75" customHeight="1" x14ac:dyDescent="0.25">
      <c r="A60" s="179" t="s">
        <v>168</v>
      </c>
      <c r="B60" s="186"/>
      <c r="C60" s="68">
        <f>'Questionnaire Alimentaire'!C60</f>
        <v>0</v>
      </c>
      <c r="D60" s="94"/>
      <c r="E60" s="94"/>
      <c r="F60" s="94"/>
      <c r="G60" s="94"/>
      <c r="H60" s="94"/>
      <c r="I60" s="38"/>
      <c r="J60" s="38"/>
      <c r="K60" s="38"/>
      <c r="L60" s="38"/>
      <c r="M60" s="38"/>
      <c r="N60" s="38"/>
      <c r="O60" s="38"/>
      <c r="P60" s="38"/>
      <c r="Q60" s="38"/>
      <c r="R60" s="38"/>
      <c r="S60" s="38"/>
    </row>
    <row r="61" spans="1:21" s="10" customFormat="1" x14ac:dyDescent="0.25">
      <c r="A61" s="63"/>
      <c r="B61" s="63" t="s">
        <v>130</v>
      </c>
      <c r="C61" s="68">
        <f>'Questionnaire Alimentaire'!C61</f>
        <v>0</v>
      </c>
      <c r="D61" s="94"/>
      <c r="E61" s="94"/>
      <c r="F61" s="94"/>
      <c r="G61" s="94"/>
      <c r="H61" s="94"/>
      <c r="I61" s="38"/>
      <c r="J61" s="38"/>
      <c r="K61" s="38"/>
      <c r="L61" s="38"/>
      <c r="M61" s="38"/>
      <c r="N61" s="38"/>
      <c r="O61" s="38"/>
      <c r="P61" s="38"/>
      <c r="Q61" s="38"/>
      <c r="R61" s="38"/>
      <c r="S61" s="38"/>
    </row>
    <row r="62" spans="1:21" s="9" customFormat="1" ht="13.5" x14ac:dyDescent="0.2">
      <c r="A62" s="191" t="s">
        <v>147</v>
      </c>
      <c r="B62" s="203"/>
      <c r="C62" s="68">
        <f>'Questionnaire Alimentaire'!C62</f>
        <v>0</v>
      </c>
      <c r="D62" s="49">
        <f>E62</f>
        <v>2</v>
      </c>
      <c r="E62" s="94">
        <f>IF(C62=listes!$C$1,1,2)</f>
        <v>2</v>
      </c>
      <c r="F62" s="40">
        <f>IF(E62=1,1,0)</f>
        <v>0</v>
      </c>
      <c r="G62" s="40">
        <f>IF(E62=2,1,0)</f>
        <v>1</v>
      </c>
      <c r="H62" s="40">
        <f>IF(E62=3,1,0)</f>
        <v>0</v>
      </c>
      <c r="I62" s="28"/>
      <c r="J62" s="28"/>
      <c r="K62" s="28"/>
      <c r="L62" s="28"/>
      <c r="M62" s="28"/>
      <c r="N62" s="28"/>
      <c r="O62" s="28"/>
      <c r="P62" s="28"/>
      <c r="Q62" s="28"/>
      <c r="R62" s="28"/>
      <c r="S62" s="28"/>
    </row>
    <row r="63" spans="1:21" s="9" customFormat="1" ht="13.5" x14ac:dyDescent="0.2">
      <c r="A63" s="191" t="s">
        <v>166</v>
      </c>
      <c r="B63" s="203"/>
      <c r="C63" s="68">
        <f>'Questionnaire Alimentaire'!C63</f>
        <v>0</v>
      </c>
      <c r="D63" s="49">
        <f>E63</f>
        <v>1</v>
      </c>
      <c r="E63" s="40">
        <f>IF(C63=listes!$A$1,2,1)</f>
        <v>1</v>
      </c>
      <c r="F63" s="40">
        <f>IF(E63=1,1,0)</f>
        <v>1</v>
      </c>
      <c r="G63" s="40">
        <f>IF(E63=2,1,0)</f>
        <v>0</v>
      </c>
      <c r="H63" s="40">
        <f>IF(E63=3,1,0)</f>
        <v>0</v>
      </c>
      <c r="I63" s="28"/>
      <c r="J63" s="28"/>
      <c r="K63" s="28"/>
      <c r="L63" s="28"/>
      <c r="M63" s="28"/>
      <c r="N63" s="28"/>
      <c r="O63" s="28"/>
      <c r="P63" s="28"/>
      <c r="Q63" s="28"/>
      <c r="R63" s="28"/>
      <c r="S63" s="28"/>
    </row>
    <row r="64" spans="1:21" s="9" customFormat="1" ht="22.5" customHeight="1" x14ac:dyDescent="0.2">
      <c r="A64" s="187" t="s">
        <v>169</v>
      </c>
      <c r="B64" s="187"/>
      <c r="C64" s="68">
        <f>'Questionnaire Alimentaire'!C64</f>
        <v>0</v>
      </c>
      <c r="D64" s="49">
        <f>E64</f>
        <v>3</v>
      </c>
      <c r="E64" s="144">
        <f>IF(C64=listes!$A$1,1,3)</f>
        <v>3</v>
      </c>
      <c r="F64" s="143">
        <f>IF(E64=1,1,0)</f>
        <v>0</v>
      </c>
      <c r="G64" s="143">
        <f>IF(E64=2,1,0)</f>
        <v>0</v>
      </c>
      <c r="H64" s="143">
        <f>IF(E64=3,1,0)</f>
        <v>1</v>
      </c>
      <c r="I64" s="28"/>
      <c r="J64" s="28"/>
      <c r="K64" s="28"/>
      <c r="L64" s="28"/>
      <c r="M64" s="28"/>
      <c r="N64" s="28"/>
      <c r="O64" s="28"/>
      <c r="P64" s="28"/>
      <c r="Q64" s="28"/>
      <c r="R64" s="28"/>
      <c r="S64" s="28"/>
    </row>
    <row r="65" spans="1:19" s="9" customFormat="1" x14ac:dyDescent="0.25">
      <c r="A65" s="123"/>
      <c r="B65" s="123"/>
      <c r="C65" s="18"/>
      <c r="D65" s="40"/>
      <c r="E65" s="40"/>
      <c r="F65" s="40"/>
      <c r="G65" s="40"/>
      <c r="H65" s="40"/>
      <c r="I65" s="28"/>
      <c r="J65" s="28"/>
      <c r="K65" s="28"/>
      <c r="L65" s="28"/>
      <c r="M65" s="28"/>
      <c r="N65" s="28"/>
      <c r="O65" s="28"/>
      <c r="P65" s="28"/>
      <c r="Q65" s="28"/>
      <c r="R65" s="28"/>
      <c r="S65" s="28"/>
    </row>
    <row r="66" spans="1:19" s="9" customFormat="1" ht="12.75" customHeight="1" x14ac:dyDescent="0.25">
      <c r="A66" s="199" t="s">
        <v>121</v>
      </c>
      <c r="B66" s="199"/>
      <c r="C66" s="61"/>
      <c r="D66" s="40"/>
      <c r="E66" s="138" t="str">
        <f>A66</f>
        <v>2-Coordonnées d'urgence</v>
      </c>
      <c r="F66" s="40">
        <f>SUM(F67:F74)</f>
        <v>0</v>
      </c>
      <c r="G66" s="40">
        <f>SUM(G67:G74)</f>
        <v>2</v>
      </c>
      <c r="H66" s="40">
        <f>SUM(H67:H74)</f>
        <v>1</v>
      </c>
      <c r="I66" s="71"/>
      <c r="J66" s="28"/>
      <c r="K66" s="28"/>
      <c r="L66" s="28"/>
      <c r="M66" s="28"/>
      <c r="N66" s="28"/>
      <c r="O66" s="28"/>
      <c r="P66" s="28"/>
      <c r="Q66" s="28"/>
      <c r="R66" s="28"/>
      <c r="S66" s="28"/>
    </row>
    <row r="67" spans="1:19" s="9" customFormat="1" ht="12.75" customHeight="1" x14ac:dyDescent="0.25">
      <c r="A67" s="124"/>
      <c r="B67" s="124"/>
      <c r="C67" s="27"/>
      <c r="D67" s="40"/>
      <c r="E67" s="40"/>
      <c r="F67" s="40"/>
      <c r="G67" s="40"/>
      <c r="H67" s="40"/>
      <c r="I67" s="28"/>
      <c r="J67" s="28"/>
      <c r="K67" s="28"/>
      <c r="L67" s="28"/>
      <c r="M67" s="28"/>
      <c r="N67" s="28"/>
      <c r="O67" s="28"/>
      <c r="P67" s="28"/>
      <c r="Q67" s="28"/>
      <c r="R67" s="28"/>
      <c r="S67" s="28"/>
    </row>
    <row r="68" spans="1:19" s="9" customFormat="1" ht="12.75" customHeight="1" x14ac:dyDescent="0.2">
      <c r="A68" s="179" t="s">
        <v>226</v>
      </c>
      <c r="B68" s="186"/>
      <c r="C68" s="68">
        <f>'Questionnaire Alimentaire'!C68</f>
        <v>0</v>
      </c>
      <c r="D68" s="49">
        <f>E68</f>
        <v>2</v>
      </c>
      <c r="E68" s="40">
        <f>IF(C68=listes!$A$1,1,2)</f>
        <v>2</v>
      </c>
      <c r="F68" s="40">
        <f>IF(E68=1,1,0)</f>
        <v>0</v>
      </c>
      <c r="G68" s="40">
        <f>IF(E68=2,1,0)</f>
        <v>1</v>
      </c>
      <c r="H68" s="40">
        <f>IF(E68=3,1,0)</f>
        <v>0</v>
      </c>
      <c r="I68" s="28"/>
      <c r="J68" s="28"/>
      <c r="K68" s="28"/>
      <c r="L68" s="28"/>
      <c r="M68" s="28"/>
      <c r="N68" s="28"/>
      <c r="O68" s="28"/>
      <c r="P68" s="28"/>
      <c r="Q68" s="28"/>
      <c r="R68" s="28"/>
      <c r="S68" s="28"/>
    </row>
    <row r="69" spans="1:19" s="9" customFormat="1" ht="12.75" customHeight="1" x14ac:dyDescent="0.25">
      <c r="A69" s="179" t="s">
        <v>225</v>
      </c>
      <c r="B69" s="186"/>
      <c r="C69" s="68">
        <f>'Questionnaire Alimentaire'!C69</f>
        <v>0</v>
      </c>
      <c r="D69" s="49">
        <f>E69</f>
        <v>2</v>
      </c>
      <c r="E69">
        <f>IF(E68=1,0,IF(AND(C69=listes!$A$2,C68=listes!A2),3,2))</f>
        <v>2</v>
      </c>
      <c r="F69" s="143">
        <f>IF(E69=1,1,0)</f>
        <v>0</v>
      </c>
      <c r="G69" s="143">
        <f>IF(E69=2,1,0)</f>
        <v>1</v>
      </c>
      <c r="H69" s="143">
        <f>IF(E69=3,1,0)</f>
        <v>0</v>
      </c>
      <c r="I69" s="28"/>
      <c r="J69" s="28"/>
      <c r="K69" s="28"/>
      <c r="L69" s="28"/>
      <c r="M69" s="28"/>
      <c r="N69" s="28"/>
      <c r="O69" s="28"/>
      <c r="P69" s="28"/>
      <c r="Q69" s="28"/>
      <c r="R69" s="28"/>
      <c r="S69" s="28"/>
    </row>
    <row r="70" spans="1:19" s="9" customFormat="1" x14ac:dyDescent="0.25">
      <c r="A70" s="188" t="s">
        <v>178</v>
      </c>
      <c r="B70" s="188"/>
      <c r="C70" s="28"/>
      <c r="D70" s="40"/>
      <c r="E70" s="40"/>
      <c r="F70" s="40"/>
      <c r="G70" s="40"/>
      <c r="H70" s="40"/>
      <c r="I70" s="28"/>
      <c r="J70" s="28"/>
      <c r="K70" s="28"/>
      <c r="L70" s="28"/>
      <c r="M70" s="28"/>
      <c r="N70" s="28"/>
      <c r="O70" s="28"/>
      <c r="P70" s="28"/>
      <c r="Q70" s="28"/>
      <c r="R70" s="28"/>
      <c r="S70" s="28"/>
    </row>
    <row r="71" spans="1:19" s="9" customFormat="1" ht="12.6" customHeight="1" x14ac:dyDescent="0.25">
      <c r="A71" s="92"/>
      <c r="B71" s="66" t="s">
        <v>36</v>
      </c>
      <c r="C71" s="53">
        <f>'Questionnaire Alimentaire'!C71</f>
        <v>0</v>
      </c>
      <c r="D71" s="40"/>
      <c r="E71" s="40"/>
      <c r="F71" s="40"/>
      <c r="G71" s="40"/>
      <c r="H71" s="40"/>
      <c r="I71" s="28"/>
      <c r="J71" s="28"/>
      <c r="K71" s="28"/>
      <c r="L71" s="28"/>
      <c r="M71" s="28"/>
      <c r="N71" s="28"/>
      <c r="O71" s="28"/>
      <c r="P71" s="28"/>
      <c r="Q71" s="28"/>
      <c r="R71" s="28"/>
      <c r="S71" s="28"/>
    </row>
    <row r="72" spans="1:19" s="9" customFormat="1" x14ac:dyDescent="0.25">
      <c r="A72" s="92"/>
      <c r="B72" s="66" t="s">
        <v>39</v>
      </c>
      <c r="C72" s="53">
        <f>'Questionnaire Alimentaire'!C72</f>
        <v>0</v>
      </c>
      <c r="D72" s="40"/>
      <c r="E72" s="142"/>
      <c r="F72" s="40"/>
      <c r="G72" s="40"/>
      <c r="H72" s="40"/>
      <c r="I72" s="28"/>
      <c r="J72" s="28"/>
      <c r="K72" s="28"/>
      <c r="L72" s="28"/>
      <c r="M72" s="28"/>
      <c r="N72" s="28"/>
      <c r="O72" s="28"/>
      <c r="P72" s="28"/>
      <c r="Q72" s="28"/>
      <c r="R72" s="28"/>
      <c r="S72" s="28"/>
    </row>
    <row r="73" spans="1:19" s="9" customFormat="1" ht="13.5" x14ac:dyDescent="0.2">
      <c r="A73" s="92"/>
      <c r="B73" s="66" t="s">
        <v>64</v>
      </c>
      <c r="C73" s="53">
        <f>'Questionnaire Alimentaire'!C73</f>
        <v>0</v>
      </c>
      <c r="D73" s="49">
        <f>E73</f>
        <v>3</v>
      </c>
      <c r="E73" s="94">
        <f>IF(AND(ISBLANK('Questionnaire Alimentaire'!C73),(ISBLANK('Questionnaire Alimentaire'!C74))),3,IF(OR(ISBLANK('Questionnaire Alimentaire'!C73),(ISBLANK('Questionnaire Alimentaire'!C74))),2,1))</f>
        <v>3</v>
      </c>
      <c r="F73" s="40">
        <f>IF(E73=1,1,0)</f>
        <v>0</v>
      </c>
      <c r="G73" s="40">
        <f>IF(E73=2,1,0)</f>
        <v>0</v>
      </c>
      <c r="H73" s="40">
        <f>IF(E73=3,1,0)</f>
        <v>1</v>
      </c>
      <c r="I73" s="28"/>
      <c r="J73" s="28"/>
      <c r="K73" s="28"/>
      <c r="L73" s="28"/>
      <c r="M73" s="28"/>
      <c r="N73" s="28"/>
      <c r="O73" s="28"/>
      <c r="P73" s="28"/>
      <c r="Q73" s="28"/>
      <c r="R73" s="28"/>
      <c r="S73" s="28"/>
    </row>
    <row r="74" spans="1:19" s="56" customFormat="1" ht="35.25" customHeight="1" x14ac:dyDescent="0.2">
      <c r="A74" s="92"/>
      <c r="B74" s="66" t="s">
        <v>52</v>
      </c>
      <c r="C74" s="54">
        <f>'Questionnaire Alimentaire'!C74</f>
        <v>0</v>
      </c>
      <c r="D74" s="49">
        <f>E74</f>
        <v>0</v>
      </c>
      <c r="E74" s="94"/>
      <c r="F74" s="40">
        <f>IF(E74=1,1,0)</f>
        <v>0</v>
      </c>
      <c r="G74" s="40">
        <f>IF(E74=2,1,0)</f>
        <v>0</v>
      </c>
      <c r="H74" s="40">
        <f>IF(E74=3,1,0)</f>
        <v>0</v>
      </c>
      <c r="I74" s="55"/>
      <c r="J74" s="55"/>
      <c r="K74" s="55"/>
      <c r="L74" s="55"/>
      <c r="M74" s="55"/>
      <c r="N74" s="55"/>
      <c r="O74" s="55"/>
      <c r="P74" s="55"/>
      <c r="Q74" s="55"/>
      <c r="R74" s="55"/>
      <c r="S74" s="55"/>
    </row>
    <row r="75" spans="1:19" s="17" customFormat="1" ht="8.25" customHeight="1" x14ac:dyDescent="0.25">
      <c r="A75" s="65"/>
      <c r="B75" s="65"/>
      <c r="C75" s="28"/>
      <c r="D75" s="51"/>
      <c r="E75" s="186"/>
      <c r="F75" s="51"/>
      <c r="G75" s="51"/>
      <c r="H75" s="51"/>
      <c r="I75" s="37"/>
      <c r="J75" s="37"/>
      <c r="K75" s="37"/>
      <c r="L75" s="37"/>
      <c r="M75" s="37"/>
      <c r="N75" s="37"/>
      <c r="O75" s="37"/>
      <c r="P75" s="37"/>
      <c r="Q75" s="37"/>
      <c r="R75" s="37"/>
      <c r="S75" s="37"/>
    </row>
    <row r="76" spans="1:19" s="9" customFormat="1" ht="33" customHeight="1" x14ac:dyDescent="0.25">
      <c r="A76" s="238" t="s">
        <v>148</v>
      </c>
      <c r="B76" s="238"/>
      <c r="C76" s="238"/>
      <c r="D76" s="40"/>
      <c r="E76" s="186"/>
      <c r="F76" s="40"/>
      <c r="G76" s="40"/>
      <c r="H76" s="40"/>
      <c r="I76" s="28"/>
      <c r="J76" s="28"/>
      <c r="K76" s="28"/>
      <c r="L76" s="28"/>
      <c r="M76" s="28"/>
      <c r="N76" s="28"/>
      <c r="O76" s="28"/>
      <c r="P76" s="28"/>
      <c r="Q76" s="28"/>
      <c r="R76" s="28"/>
      <c r="S76" s="28"/>
    </row>
    <row r="77" spans="1:19" s="9" customFormat="1" ht="6" customHeight="1" x14ac:dyDescent="0.25">
      <c r="A77" s="31"/>
      <c r="B77" s="31"/>
      <c r="C77" s="31"/>
      <c r="D77" s="40"/>
      <c r="E77" s="40"/>
      <c r="F77" s="40"/>
      <c r="G77" s="40"/>
      <c r="H77" s="40"/>
      <c r="I77" s="28"/>
      <c r="J77" s="28"/>
      <c r="K77" s="28"/>
      <c r="L77" s="28"/>
      <c r="M77" s="28"/>
      <c r="N77" s="28"/>
      <c r="O77" s="28"/>
      <c r="P77" s="28"/>
      <c r="Q77" s="28"/>
      <c r="R77" s="28"/>
      <c r="S77" s="28"/>
    </row>
    <row r="78" spans="1:19" s="9" customFormat="1" ht="15" x14ac:dyDescent="0.25">
      <c r="A78" s="199" t="s">
        <v>42</v>
      </c>
      <c r="B78" s="199"/>
      <c r="C78" s="61"/>
      <c r="D78" s="40"/>
      <c r="E78" s="138" t="str">
        <f>A78</f>
        <v>3-Activités</v>
      </c>
      <c r="F78" s="40">
        <f>SUM(F79:F96)+SUM(F101:F113)</f>
        <v>0</v>
      </c>
      <c r="G78" s="40">
        <f>SUM(G79:G96)+SUM(G101:G113)</f>
        <v>2</v>
      </c>
      <c r="H78" s="40">
        <f>SUM(H79:H96)+SUM(H101:H113)</f>
        <v>1</v>
      </c>
      <c r="I78" s="28"/>
      <c r="J78" s="28"/>
      <c r="K78" s="28"/>
      <c r="L78" s="28"/>
      <c r="M78" s="28"/>
      <c r="N78" s="28"/>
      <c r="O78" s="28"/>
      <c r="P78" s="28"/>
      <c r="Q78" s="28"/>
      <c r="R78" s="28"/>
      <c r="S78" s="28"/>
    </row>
    <row r="79" spans="1:19" s="9" customFormat="1" ht="15" x14ac:dyDescent="0.25">
      <c r="A79" s="30"/>
      <c r="B79" s="30"/>
      <c r="C79" s="18"/>
      <c r="D79" s="40"/>
      <c r="E79" s="40"/>
      <c r="F79" s="40"/>
      <c r="G79" s="40"/>
      <c r="H79" s="40"/>
      <c r="I79" s="28"/>
      <c r="J79" s="28"/>
      <c r="K79" s="28"/>
      <c r="L79" s="28"/>
      <c r="M79" s="28"/>
      <c r="N79" s="28"/>
      <c r="O79" s="28"/>
      <c r="P79" s="28"/>
      <c r="Q79" s="28"/>
      <c r="R79" s="28"/>
      <c r="S79" s="28"/>
    </row>
    <row r="80" spans="1:19" s="9" customFormat="1" ht="13.5" x14ac:dyDescent="0.2">
      <c r="A80" s="201" t="s">
        <v>170</v>
      </c>
      <c r="B80" s="202"/>
      <c r="C80" s="68">
        <f>'Questionnaire Alimentaire'!C80</f>
        <v>0</v>
      </c>
      <c r="D80" s="49"/>
      <c r="E80" s="40">
        <f>IF(C80=listes!$A$1,1,0)</f>
        <v>0</v>
      </c>
      <c r="F80" s="51">
        <f>IF(E80=1,1,0)</f>
        <v>0</v>
      </c>
      <c r="G80" s="51">
        <f>IF(E80=2,1,0)</f>
        <v>0</v>
      </c>
      <c r="H80" s="51">
        <f>IF(E80=3,1,0)</f>
        <v>0</v>
      </c>
      <c r="I80" s="28"/>
      <c r="J80" s="28"/>
      <c r="K80" s="28"/>
      <c r="L80" s="28"/>
      <c r="M80" s="28"/>
      <c r="N80" s="28"/>
      <c r="O80" s="28"/>
      <c r="P80" s="28"/>
      <c r="Q80" s="28"/>
      <c r="R80" s="28"/>
      <c r="S80" s="28"/>
    </row>
    <row r="81" spans="1:19" s="9" customFormat="1" x14ac:dyDescent="0.25">
      <c r="A81" s="64"/>
      <c r="B81" s="64"/>
      <c r="C81" s="18"/>
      <c r="D81" s="40"/>
      <c r="E81" s="40"/>
      <c r="F81" s="40"/>
      <c r="G81" s="40"/>
      <c r="H81" s="40"/>
      <c r="I81" s="28"/>
      <c r="J81" s="28"/>
      <c r="K81" s="28"/>
      <c r="L81" s="28"/>
      <c r="M81" s="28"/>
      <c r="N81" s="28"/>
      <c r="O81" s="28"/>
      <c r="P81" s="28"/>
      <c r="Q81" s="28"/>
      <c r="R81" s="28"/>
      <c r="S81" s="28"/>
    </row>
    <row r="82" spans="1:19" s="9" customFormat="1" ht="15.6" customHeight="1" x14ac:dyDescent="0.25">
      <c r="A82" s="66" t="s">
        <v>43</v>
      </c>
      <c r="B82" s="64" t="s">
        <v>83</v>
      </c>
      <c r="C82" s="68">
        <f>'Questionnaire Alimentaire'!C82</f>
        <v>0</v>
      </c>
      <c r="D82" s="40"/>
      <c r="E82" s="40"/>
      <c r="F82" s="40"/>
      <c r="G82" s="40"/>
      <c r="H82" s="40"/>
      <c r="I82" s="28"/>
      <c r="J82" s="28"/>
      <c r="K82" s="28"/>
      <c r="L82" s="28"/>
      <c r="M82" s="28"/>
      <c r="N82" s="28"/>
      <c r="O82" s="28"/>
      <c r="P82" s="28"/>
      <c r="Q82" s="28"/>
      <c r="R82" s="28"/>
      <c r="S82" s="28"/>
    </row>
    <row r="83" spans="1:19" s="9" customFormat="1" x14ac:dyDescent="0.25">
      <c r="A83" s="65"/>
      <c r="B83" s="65"/>
      <c r="C83" s="68">
        <f>'Questionnaire Alimentaire'!C83</f>
        <v>0</v>
      </c>
      <c r="D83" s="40"/>
      <c r="E83" s="40"/>
      <c r="F83" s="40"/>
      <c r="G83" s="40"/>
      <c r="H83" s="40"/>
      <c r="I83" s="28"/>
      <c r="J83" s="28"/>
      <c r="K83" s="28"/>
      <c r="L83" s="28"/>
      <c r="M83" s="28"/>
      <c r="N83" s="28"/>
      <c r="O83" s="28"/>
      <c r="P83" s="28"/>
      <c r="Q83" s="28"/>
      <c r="R83" s="28"/>
      <c r="S83" s="28"/>
    </row>
    <row r="84" spans="1:19" s="9" customFormat="1" x14ac:dyDescent="0.25">
      <c r="A84" s="65"/>
      <c r="B84" s="66" t="s">
        <v>76</v>
      </c>
      <c r="C84" s="68">
        <f>'Questionnaire Alimentaire'!C84</f>
        <v>0</v>
      </c>
      <c r="D84" s="40"/>
      <c r="E84" s="40"/>
      <c r="F84" s="40"/>
      <c r="G84" s="40"/>
      <c r="H84" s="40"/>
      <c r="I84" s="28"/>
      <c r="J84" s="28"/>
      <c r="K84" s="28"/>
      <c r="L84" s="28"/>
      <c r="M84" s="28"/>
      <c r="N84" s="28"/>
      <c r="O84" s="28"/>
      <c r="P84" s="28"/>
      <c r="Q84" s="28"/>
      <c r="R84" s="28"/>
      <c r="S84" s="28"/>
    </row>
    <row r="85" spans="1:19" s="9" customFormat="1" x14ac:dyDescent="0.25">
      <c r="A85" s="65"/>
      <c r="B85" s="65"/>
      <c r="C85" s="68">
        <f>'Questionnaire Alimentaire'!C85</f>
        <v>0</v>
      </c>
      <c r="D85" s="40"/>
      <c r="E85" s="40"/>
      <c r="F85" s="40"/>
      <c r="G85" s="40"/>
      <c r="H85" s="40"/>
      <c r="I85" s="28"/>
      <c r="J85" s="28"/>
      <c r="K85" s="28"/>
      <c r="L85" s="28"/>
      <c r="M85" s="28"/>
      <c r="N85" s="28"/>
      <c r="O85" s="28"/>
      <c r="P85" s="28"/>
      <c r="Q85" s="28"/>
      <c r="R85" s="28"/>
      <c r="S85" s="28"/>
    </row>
    <row r="86" spans="1:19" s="9" customFormat="1" x14ac:dyDescent="0.25">
      <c r="A86" s="65"/>
      <c r="B86" s="66" t="s">
        <v>77</v>
      </c>
      <c r="C86" s="68">
        <f>'Questionnaire Alimentaire'!C86</f>
        <v>0</v>
      </c>
      <c r="D86" s="40"/>
      <c r="E86" s="40"/>
      <c r="F86" s="40"/>
      <c r="G86" s="40"/>
      <c r="H86" s="40"/>
      <c r="I86" s="28"/>
      <c r="J86" s="28"/>
      <c r="K86" s="28"/>
      <c r="L86" s="28"/>
      <c r="M86" s="28"/>
      <c r="N86" s="28"/>
      <c r="O86" s="28"/>
      <c r="P86" s="28"/>
      <c r="Q86" s="28"/>
      <c r="R86" s="28"/>
      <c r="S86" s="28"/>
    </row>
    <row r="87" spans="1:19" s="9" customFormat="1" x14ac:dyDescent="0.25">
      <c r="A87" s="65"/>
      <c r="B87" s="65"/>
      <c r="C87" s="68">
        <f>'Questionnaire Alimentaire'!C87</f>
        <v>0</v>
      </c>
      <c r="D87" s="40"/>
      <c r="E87" s="40"/>
      <c r="F87" s="40"/>
      <c r="G87" s="40"/>
      <c r="H87" s="40"/>
      <c r="I87" s="28"/>
      <c r="J87" s="28"/>
      <c r="K87" s="28"/>
      <c r="L87" s="28"/>
      <c r="M87" s="28"/>
      <c r="N87" s="28"/>
      <c r="O87" s="28"/>
      <c r="P87" s="28"/>
      <c r="Q87" s="28"/>
      <c r="R87" s="28"/>
      <c r="S87" s="28"/>
    </row>
    <row r="88" spans="1:19" s="9" customFormat="1" x14ac:dyDescent="0.25">
      <c r="A88" s="65"/>
      <c r="B88" s="65"/>
      <c r="C88" s="36"/>
      <c r="D88" s="40"/>
      <c r="E88" s="40"/>
      <c r="F88" s="40"/>
      <c r="G88" s="40"/>
      <c r="H88" s="40"/>
      <c r="I88" s="28"/>
      <c r="J88" s="28"/>
      <c r="K88" s="28"/>
      <c r="L88" s="28"/>
      <c r="M88" s="28"/>
      <c r="N88" s="28"/>
      <c r="O88" s="28"/>
      <c r="P88" s="28"/>
      <c r="Q88" s="28"/>
      <c r="R88" s="28"/>
      <c r="S88" s="28"/>
    </row>
    <row r="89" spans="1:19" s="9" customFormat="1" x14ac:dyDescent="0.25">
      <c r="A89" s="66" t="s">
        <v>44</v>
      </c>
      <c r="B89" s="64" t="s">
        <v>72</v>
      </c>
      <c r="C89" s="68">
        <f>'Questionnaire Alimentaire'!C89</f>
        <v>0</v>
      </c>
      <c r="D89" s="40"/>
      <c r="E89" s="40"/>
      <c r="F89" s="40"/>
      <c r="G89" s="40"/>
      <c r="H89" s="40"/>
      <c r="I89" s="28"/>
      <c r="J89" s="28"/>
      <c r="K89" s="28"/>
      <c r="L89" s="28"/>
      <c r="M89" s="28"/>
      <c r="N89" s="28"/>
      <c r="O89" s="28"/>
      <c r="P89" s="28"/>
      <c r="Q89" s="28"/>
      <c r="R89" s="28"/>
      <c r="S89" s="28"/>
    </row>
    <row r="90" spans="1:19" s="9" customFormat="1" x14ac:dyDescent="0.25">
      <c r="A90" s="66"/>
      <c r="B90" s="64"/>
      <c r="C90" s="135"/>
      <c r="D90" s="40"/>
      <c r="E90" s="40"/>
      <c r="F90" s="40"/>
      <c r="G90" s="40"/>
      <c r="H90" s="40"/>
      <c r="I90" s="28"/>
      <c r="J90" s="28"/>
      <c r="K90" s="28"/>
      <c r="L90" s="28"/>
      <c r="M90" s="28"/>
      <c r="N90" s="28"/>
      <c r="O90" s="28"/>
      <c r="P90" s="28"/>
      <c r="Q90" s="28"/>
      <c r="R90" s="28"/>
      <c r="S90" s="28"/>
    </row>
    <row r="91" spans="1:19" s="9" customFormat="1" x14ac:dyDescent="0.25">
      <c r="A91" s="201" t="s">
        <v>86</v>
      </c>
      <c r="B91" s="201"/>
      <c r="C91" s="68">
        <f>'Questionnaire Alimentaire'!C91</f>
        <v>0</v>
      </c>
      <c r="D91" s="40"/>
      <c r="E91" s="40"/>
      <c r="F91" s="40"/>
      <c r="G91" s="40"/>
      <c r="H91" s="40"/>
      <c r="I91" s="28"/>
      <c r="J91" s="28"/>
      <c r="K91" s="28"/>
      <c r="L91" s="28"/>
      <c r="M91" s="28"/>
      <c r="N91" s="28"/>
      <c r="O91" s="28"/>
      <c r="P91" s="28"/>
      <c r="Q91" s="28"/>
      <c r="R91" s="28"/>
      <c r="S91" s="28"/>
    </row>
    <row r="92" spans="1:19" s="9" customFormat="1" x14ac:dyDescent="0.25">
      <c r="A92" s="64"/>
      <c r="B92" s="64"/>
      <c r="C92" s="68">
        <f>'Questionnaire Alimentaire'!C92</f>
        <v>0</v>
      </c>
      <c r="D92" s="40"/>
      <c r="E92" s="40"/>
      <c r="F92" s="40"/>
      <c r="G92" s="40"/>
      <c r="H92" s="40"/>
      <c r="I92" s="28"/>
      <c r="J92" s="28"/>
      <c r="K92" s="28"/>
      <c r="L92" s="28"/>
      <c r="M92" s="28"/>
      <c r="N92" s="28"/>
      <c r="O92" s="28"/>
      <c r="P92" s="28"/>
      <c r="Q92" s="28"/>
      <c r="R92" s="28"/>
      <c r="S92" s="28"/>
    </row>
    <row r="93" spans="1:19" s="9" customFormat="1" x14ac:dyDescent="0.25">
      <c r="A93" s="64"/>
      <c r="B93" s="64"/>
      <c r="C93" s="68">
        <f>'Questionnaire Alimentaire'!C93</f>
        <v>0</v>
      </c>
      <c r="D93" s="40"/>
      <c r="E93" s="40"/>
      <c r="F93" s="40"/>
      <c r="G93" s="40"/>
      <c r="H93" s="40"/>
      <c r="I93" s="28"/>
      <c r="J93" s="28"/>
      <c r="K93" s="28"/>
      <c r="L93" s="28"/>
      <c r="M93" s="28"/>
      <c r="N93" s="28"/>
      <c r="O93" s="28"/>
      <c r="P93" s="28"/>
      <c r="Q93" s="28"/>
      <c r="R93" s="28"/>
      <c r="S93" s="28"/>
    </row>
    <row r="94" spans="1:19" s="9" customFormat="1" ht="13.5" x14ac:dyDescent="0.25">
      <c r="A94" s="64"/>
      <c r="B94" s="62" t="s">
        <v>87</v>
      </c>
      <c r="C94" s="68">
        <f>'Questionnaire Alimentaire'!C94</f>
        <v>0</v>
      </c>
      <c r="D94" s="40"/>
      <c r="E94" s="40"/>
      <c r="F94" s="40"/>
      <c r="G94" s="40"/>
      <c r="H94" s="40"/>
      <c r="I94" s="28"/>
      <c r="J94" s="28"/>
      <c r="K94" s="28"/>
      <c r="L94" s="28"/>
      <c r="M94" s="28"/>
      <c r="N94" s="28"/>
      <c r="O94" s="28"/>
      <c r="P94" s="28"/>
      <c r="Q94" s="28"/>
      <c r="R94" s="28"/>
      <c r="S94" s="28"/>
    </row>
    <row r="95" spans="1:19" s="9" customFormat="1" ht="15" x14ac:dyDescent="0.25">
      <c r="A95" s="30"/>
      <c r="B95" s="30"/>
      <c r="C95" s="36"/>
      <c r="D95" s="40"/>
      <c r="E95" s="40"/>
      <c r="F95" s="40"/>
      <c r="G95" s="40"/>
      <c r="H95" s="40"/>
      <c r="I95" s="28"/>
      <c r="J95" s="28"/>
      <c r="K95" s="28"/>
      <c r="L95" s="28"/>
      <c r="M95" s="28"/>
      <c r="N95" s="28"/>
      <c r="O95" s="28"/>
      <c r="P95" s="28"/>
      <c r="Q95" s="28"/>
      <c r="R95" s="28"/>
      <c r="S95" s="28"/>
    </row>
    <row r="96" spans="1:19" s="9" customFormat="1" ht="13.5" x14ac:dyDescent="0.25">
      <c r="A96" s="191" t="s">
        <v>227</v>
      </c>
      <c r="B96" s="191"/>
      <c r="C96" s="42"/>
      <c r="D96" s="40"/>
      <c r="E96" s="142">
        <f>IF((SUM(E97:E99)&gt;3),D23,1)</f>
        <v>3</v>
      </c>
      <c r="F96" s="143">
        <f>IF(E96=1,1,0)</f>
        <v>0</v>
      </c>
      <c r="G96" s="143">
        <f>IF(E96=2,1,0)</f>
        <v>0</v>
      </c>
      <c r="H96" s="143">
        <f>IF(E96=3,1,0)</f>
        <v>1</v>
      </c>
      <c r="I96" s="28"/>
      <c r="J96" s="28"/>
      <c r="K96" s="28"/>
      <c r="L96" s="28"/>
      <c r="M96" s="28"/>
      <c r="N96" s="28"/>
      <c r="O96" s="28"/>
      <c r="P96" s="28"/>
      <c r="Q96" s="28"/>
      <c r="R96" s="28"/>
      <c r="S96" s="28"/>
    </row>
    <row r="97" spans="1:19" s="9" customFormat="1" ht="38.25" x14ac:dyDescent="0.2">
      <c r="A97" s="93"/>
      <c r="B97" s="134" t="s">
        <v>196</v>
      </c>
      <c r="C97" s="68">
        <f>'Questionnaire Alimentaire'!C97</f>
        <v>0</v>
      </c>
      <c r="D97" s="50">
        <f>E97</f>
        <v>3</v>
      </c>
      <c r="E97" s="144">
        <f>IF(C97=listes!$A$1,1,IF(AND($C$57=listes!$E$2,$C$58=listes!$A$2),0,$D$23))</f>
        <v>3</v>
      </c>
      <c r="F97" s="143">
        <f>IF(E97=1,1,0)</f>
        <v>0</v>
      </c>
      <c r="G97" s="143">
        <f>IF(E97=2,1,0)</f>
        <v>0</v>
      </c>
      <c r="H97" s="143">
        <f>IF(E97=3,1,0)</f>
        <v>1</v>
      </c>
      <c r="I97" s="28"/>
      <c r="J97" s="28"/>
      <c r="K97" s="28"/>
      <c r="L97" s="28"/>
      <c r="M97" s="28"/>
      <c r="N97" s="28"/>
      <c r="O97" s="28"/>
      <c r="P97" s="28"/>
      <c r="Q97" s="28"/>
      <c r="R97" s="28"/>
      <c r="S97" s="28"/>
    </row>
    <row r="98" spans="1:19" s="9" customFormat="1" ht="13.5" x14ac:dyDescent="0.2">
      <c r="A98" s="93"/>
      <c r="B98" s="134" t="s">
        <v>91</v>
      </c>
      <c r="C98" s="68">
        <f>'Questionnaire Alimentaire'!C98</f>
        <v>0</v>
      </c>
      <c r="D98" s="50">
        <f>E98</f>
        <v>3</v>
      </c>
      <c r="E98" s="144">
        <f>IF(C98=listes!$A$1,1,IF(AND($C$57=listes!$E$2,$C$58=listes!$A$2),0,$D$23))</f>
        <v>3</v>
      </c>
      <c r="F98" s="143">
        <f>IF(E98=1,1,0)</f>
        <v>0</v>
      </c>
      <c r="G98" s="143">
        <f>IF(E98=2,1,0)</f>
        <v>0</v>
      </c>
      <c r="H98" s="143">
        <f>IF(E98=3,1,0)</f>
        <v>1</v>
      </c>
      <c r="I98" s="28"/>
      <c r="J98" s="28"/>
      <c r="K98" s="28"/>
      <c r="L98" s="28"/>
      <c r="M98" s="28"/>
      <c r="N98" s="28"/>
      <c r="O98" s="28"/>
      <c r="P98" s="28"/>
      <c r="Q98" s="28"/>
      <c r="R98" s="28"/>
      <c r="S98" s="28"/>
    </row>
    <row r="99" spans="1:19" s="9" customFormat="1" ht="13.5" x14ac:dyDescent="0.2">
      <c r="A99" s="93"/>
      <c r="B99" s="134" t="s">
        <v>92</v>
      </c>
      <c r="C99" s="68">
        <f>'Questionnaire Alimentaire'!C99</f>
        <v>0</v>
      </c>
      <c r="D99" s="50">
        <f>E99</f>
        <v>3</v>
      </c>
      <c r="E99" s="144">
        <f>IF(C99=listes!$A$1,1,IF(AND($C$57=listes!$E$2,$C$58=listes!$A$2),0,$D$23))</f>
        <v>3</v>
      </c>
      <c r="F99" s="143">
        <f>IF(E99=1,1,0)</f>
        <v>0</v>
      </c>
      <c r="G99" s="143">
        <f>IF(E99=2,1,0)</f>
        <v>0</v>
      </c>
      <c r="H99" s="143">
        <f>IF(E99=3,1,0)</f>
        <v>1</v>
      </c>
      <c r="I99" s="28"/>
      <c r="J99" s="28"/>
      <c r="K99" s="28"/>
      <c r="L99" s="28"/>
      <c r="M99" s="28"/>
      <c r="N99" s="28"/>
      <c r="O99" s="28"/>
      <c r="P99" s="28"/>
      <c r="Q99" s="28"/>
      <c r="R99" s="28"/>
      <c r="S99" s="28"/>
    </row>
    <row r="100" spans="1:19" s="9" customFormat="1" ht="12.75" customHeight="1" x14ac:dyDescent="0.2">
      <c r="A100" s="204"/>
      <c r="B100" s="204"/>
      <c r="C100" s="28"/>
      <c r="D100" s="40"/>
      <c r="E100" s="40"/>
      <c r="F100" s="40"/>
      <c r="G100" s="40"/>
      <c r="H100" s="40"/>
      <c r="I100" s="28"/>
      <c r="J100" s="28"/>
      <c r="K100" s="28"/>
      <c r="L100" s="28"/>
      <c r="M100" s="28"/>
      <c r="N100" s="28"/>
      <c r="O100" s="28"/>
      <c r="P100" s="28"/>
      <c r="Q100" s="28"/>
      <c r="R100" s="28"/>
      <c r="S100" s="28"/>
    </row>
    <row r="101" spans="1:19" s="9" customFormat="1" ht="12.75" customHeight="1" x14ac:dyDescent="0.2">
      <c r="A101" s="179" t="s">
        <v>190</v>
      </c>
      <c r="B101" s="186"/>
      <c r="C101" s="68">
        <f>'Questionnaire Alimentaire'!C101</f>
        <v>0</v>
      </c>
      <c r="D101" s="49">
        <f>E101</f>
        <v>2</v>
      </c>
      <c r="E101" s="40">
        <f>IF(C101=listes!$A$1,1,IF(AND($C$57=listes!$E$2,$C$58=listes!$A$2),0,2))</f>
        <v>2</v>
      </c>
      <c r="F101" s="40">
        <f>IF(E101=1,1,0)</f>
        <v>0</v>
      </c>
      <c r="G101" s="40">
        <f>IF(E101=2,1,0)</f>
        <v>1</v>
      </c>
      <c r="H101" s="40">
        <f>IF(E101=3,1,0)</f>
        <v>0</v>
      </c>
      <c r="I101" s="28"/>
      <c r="J101" s="28"/>
      <c r="K101" s="28"/>
      <c r="L101" s="28"/>
      <c r="M101" s="28"/>
      <c r="N101" s="28"/>
      <c r="O101" s="28"/>
      <c r="P101" s="28"/>
      <c r="Q101" s="28"/>
      <c r="R101" s="28"/>
      <c r="S101" s="28"/>
    </row>
    <row r="102" spans="1:19" s="9" customFormat="1" ht="12.75" customHeight="1" x14ac:dyDescent="0.25">
      <c r="A102" s="132"/>
      <c r="B102" s="132"/>
      <c r="C102" s="28"/>
      <c r="D102" s="40"/>
      <c r="E102" s="40"/>
      <c r="F102" s="40"/>
      <c r="G102" s="40"/>
      <c r="H102" s="40"/>
      <c r="I102" s="28"/>
      <c r="J102" s="28"/>
      <c r="K102" s="28"/>
      <c r="L102" s="28"/>
      <c r="M102" s="28"/>
      <c r="N102" s="28"/>
      <c r="O102" s="28"/>
      <c r="P102" s="28"/>
      <c r="Q102" s="28"/>
      <c r="R102" s="28"/>
      <c r="S102" s="28"/>
    </row>
    <row r="103" spans="1:19" s="9" customFormat="1" ht="13.5" customHeight="1" x14ac:dyDescent="0.2">
      <c r="A103" s="187" t="s">
        <v>228</v>
      </c>
      <c r="B103" s="187"/>
      <c r="C103" s="68">
        <f>'Questionnaire Alimentaire'!C103</f>
        <v>0</v>
      </c>
      <c r="D103" s="49">
        <f>E103</f>
        <v>2</v>
      </c>
      <c r="E103" s="40">
        <f>IF(C103=listes!$A$1,1,IF(AND($C$57=listes!$E$2,$C$58=listes!$A$2),0,2))</f>
        <v>2</v>
      </c>
      <c r="F103" s="40">
        <f>IF(E103=1,1,0)</f>
        <v>0</v>
      </c>
      <c r="G103" s="40">
        <f>IF(E103=2,1,0)</f>
        <v>1</v>
      </c>
      <c r="H103" s="40">
        <f>IF(E103=3,1,0)</f>
        <v>0</v>
      </c>
      <c r="I103" s="28"/>
      <c r="J103" s="28"/>
      <c r="K103" s="28"/>
      <c r="L103" s="28"/>
      <c r="M103" s="28"/>
      <c r="N103" s="28"/>
      <c r="O103" s="28"/>
      <c r="P103" s="28"/>
      <c r="Q103" s="28"/>
      <c r="R103" s="28"/>
      <c r="S103" s="28"/>
    </row>
    <row r="104" spans="1:19" s="9" customFormat="1" x14ac:dyDescent="0.25">
      <c r="A104" s="63"/>
      <c r="B104" s="93"/>
      <c r="C104" s="28"/>
      <c r="D104" s="40"/>
      <c r="E104" s="40"/>
      <c r="F104" s="40"/>
      <c r="G104" s="40"/>
      <c r="H104" s="40"/>
      <c r="I104" s="28"/>
      <c r="J104" s="28"/>
      <c r="K104" s="28"/>
      <c r="L104" s="28"/>
      <c r="M104" s="28"/>
      <c r="N104" s="28"/>
      <c r="O104" s="28"/>
      <c r="P104" s="28"/>
      <c r="Q104" s="28"/>
      <c r="R104" s="28"/>
      <c r="S104" s="28"/>
    </row>
    <row r="105" spans="1:19" s="9" customFormat="1" x14ac:dyDescent="0.25">
      <c r="A105" s="180" t="s">
        <v>149</v>
      </c>
      <c r="B105" s="180"/>
      <c r="C105" s="28"/>
      <c r="D105" s="40"/>
      <c r="E105" s="40"/>
      <c r="F105" s="40"/>
      <c r="G105" s="40"/>
      <c r="H105" s="40"/>
      <c r="I105" s="28"/>
      <c r="J105" s="28"/>
      <c r="K105" s="28"/>
      <c r="L105" s="28"/>
      <c r="M105" s="28"/>
      <c r="N105" s="28"/>
      <c r="O105" s="28"/>
      <c r="P105" s="28"/>
      <c r="Q105" s="28"/>
      <c r="R105" s="28"/>
      <c r="S105" s="28"/>
    </row>
    <row r="106" spans="1:19" s="9" customFormat="1" x14ac:dyDescent="0.25">
      <c r="A106" s="179" t="s">
        <v>187</v>
      </c>
      <c r="B106" s="180"/>
      <c r="C106" s="68">
        <f>'Questionnaire Alimentaire'!C106</f>
        <v>0</v>
      </c>
      <c r="D106" s="40"/>
      <c r="E106" s="40"/>
      <c r="F106" s="40"/>
      <c r="G106" s="40"/>
      <c r="H106" s="40"/>
      <c r="I106" s="28"/>
      <c r="J106" s="28"/>
      <c r="K106" s="28"/>
      <c r="L106" s="28"/>
      <c r="M106" s="28"/>
      <c r="N106" s="28"/>
      <c r="O106" s="28"/>
      <c r="P106" s="28"/>
      <c r="Q106" s="28"/>
      <c r="R106" s="28"/>
      <c r="S106" s="28"/>
    </row>
    <row r="107" spans="1:19" s="9" customFormat="1" ht="28.5" customHeight="1" x14ac:dyDescent="0.2">
      <c r="A107" s="192" t="s">
        <v>229</v>
      </c>
      <c r="B107" s="179"/>
      <c r="C107" s="68">
        <f>'Questionnaire Alimentaire'!C107</f>
        <v>0</v>
      </c>
      <c r="D107" s="49">
        <f>E107</f>
        <v>0</v>
      </c>
      <c r="E107" s="143">
        <f>IF(ISBLANK('Questionnaire Alimentaire'!C107),0,IF(C107=listes!$A$1,2,1))</f>
        <v>0</v>
      </c>
      <c r="F107" s="143">
        <f>IF(E107=1,1,0)</f>
        <v>0</v>
      </c>
      <c r="G107" s="143">
        <f>IF(E107=2,1,0)</f>
        <v>0</v>
      </c>
      <c r="H107" s="143">
        <f>IF(E107=3,1,0)</f>
        <v>0</v>
      </c>
      <c r="I107" s="28"/>
      <c r="J107" s="28"/>
      <c r="K107" s="28"/>
      <c r="L107" s="28"/>
      <c r="M107" s="28"/>
      <c r="N107" s="28"/>
      <c r="O107" s="28"/>
      <c r="P107" s="28"/>
      <c r="Q107" s="28"/>
      <c r="R107" s="28"/>
      <c r="S107" s="28"/>
    </row>
    <row r="108" spans="1:19" s="9" customFormat="1" x14ac:dyDescent="0.25">
      <c r="A108" s="91" t="s">
        <v>188</v>
      </c>
      <c r="B108" s="32" t="s">
        <v>151</v>
      </c>
      <c r="C108" s="68">
        <f>'Questionnaire Alimentaire'!C108</f>
        <v>0</v>
      </c>
      <c r="D108" s="28"/>
      <c r="E108" s="28"/>
      <c r="F108" s="28"/>
      <c r="G108" s="142"/>
      <c r="H108" s="142"/>
      <c r="I108" s="28"/>
      <c r="J108" s="28"/>
      <c r="K108" s="28"/>
      <c r="L108" s="28"/>
      <c r="M108" s="28"/>
      <c r="N108" s="28"/>
      <c r="O108" s="28"/>
      <c r="P108" s="28"/>
      <c r="Q108" s="28"/>
      <c r="R108" s="28"/>
      <c r="S108" s="28"/>
    </row>
    <row r="109" spans="1:19" s="9" customFormat="1" ht="13.5" x14ac:dyDescent="0.2">
      <c r="A109" s="91" t="s">
        <v>189</v>
      </c>
      <c r="B109" s="32" t="s">
        <v>150</v>
      </c>
      <c r="C109" s="68">
        <f>'Questionnaire Alimentaire'!C109</f>
        <v>0</v>
      </c>
      <c r="D109" s="49">
        <f>E109</f>
        <v>0</v>
      </c>
      <c r="E109" s="40">
        <f>IF(OR((C107="NON"),ISBLANK('Questionnaire Alimentaire'!C107)),0,IF(C109=listes!$A$1,1,2))</f>
        <v>0</v>
      </c>
      <c r="F109" s="40">
        <f>IF(E109=1,1,0)</f>
        <v>0</v>
      </c>
      <c r="G109" s="40">
        <f>IF(E109=2,1,0)</f>
        <v>0</v>
      </c>
      <c r="H109" s="40">
        <f>IF(E109=3,1,0)</f>
        <v>0</v>
      </c>
      <c r="I109" s="28"/>
      <c r="J109" s="28"/>
      <c r="K109" s="28"/>
      <c r="L109" s="28"/>
      <c r="M109" s="28"/>
      <c r="N109" s="28"/>
      <c r="O109" s="28"/>
      <c r="P109" s="28"/>
      <c r="Q109" s="28"/>
      <c r="R109" s="28"/>
      <c r="S109" s="28"/>
    </row>
    <row r="110" spans="1:19" s="9" customFormat="1" ht="12" customHeight="1" x14ac:dyDescent="0.25">
      <c r="A110" s="32"/>
      <c r="B110" s="32"/>
      <c r="C110" s="32"/>
      <c r="D110" s="32"/>
      <c r="E110" s="32"/>
      <c r="F110" s="40"/>
      <c r="G110" s="40"/>
      <c r="H110" s="40"/>
      <c r="I110" s="28"/>
      <c r="J110" s="28"/>
      <c r="K110" s="28"/>
      <c r="L110" s="28"/>
      <c r="M110" s="28"/>
      <c r="N110" s="28"/>
      <c r="O110" s="28"/>
      <c r="P110" s="28"/>
      <c r="Q110" s="28"/>
      <c r="R110" s="28"/>
      <c r="S110" s="28"/>
    </row>
    <row r="111" spans="1:19" s="9" customFormat="1" ht="12" customHeight="1" x14ac:dyDescent="0.25">
      <c r="A111" s="180" t="s">
        <v>74</v>
      </c>
      <c r="B111" s="180"/>
      <c r="C111" s="28"/>
      <c r="D111" s="40"/>
      <c r="E111" s="40"/>
      <c r="F111" s="40"/>
      <c r="G111" s="40"/>
      <c r="H111" s="40"/>
      <c r="I111" s="28"/>
      <c r="J111" s="28"/>
      <c r="K111" s="28"/>
      <c r="L111" s="28"/>
      <c r="M111" s="28"/>
      <c r="N111" s="28"/>
      <c r="O111" s="28"/>
      <c r="P111" s="28"/>
      <c r="Q111" s="28"/>
      <c r="R111" s="28"/>
      <c r="S111" s="28"/>
    </row>
    <row r="112" spans="1:19" s="9" customFormat="1" ht="13.5" x14ac:dyDescent="0.2">
      <c r="A112" s="179" t="s">
        <v>186</v>
      </c>
      <c r="B112" s="179"/>
      <c r="C112" s="68">
        <f>'Questionnaire Alimentaire'!C112</f>
        <v>0</v>
      </c>
      <c r="D112" s="49">
        <f>E112</f>
        <v>0</v>
      </c>
      <c r="E112" s="143">
        <f>IF(ISBLANK('Questionnaire Alimentaire'!C112),0,IF(C112=listes!$A$1,1,2))</f>
        <v>0</v>
      </c>
      <c r="F112" s="143">
        <f>IF(E112=1,1,0)</f>
        <v>0</v>
      </c>
      <c r="G112" s="143">
        <f>IF(E112=2,1,0)</f>
        <v>0</v>
      </c>
      <c r="H112" s="143">
        <f>IF(E112=3,1,0)</f>
        <v>0</v>
      </c>
      <c r="I112" s="28"/>
      <c r="J112" s="28"/>
      <c r="K112" s="28"/>
      <c r="L112" s="28"/>
      <c r="M112" s="28"/>
      <c r="N112" s="28"/>
      <c r="O112" s="28"/>
      <c r="P112" s="28"/>
      <c r="Q112" s="28"/>
      <c r="R112" s="28"/>
      <c r="S112" s="28"/>
    </row>
    <row r="113" spans="1:19" s="9" customFormat="1" ht="15" x14ac:dyDescent="0.25">
      <c r="A113" s="133"/>
      <c r="B113" s="133"/>
      <c r="C113" s="18"/>
      <c r="D113" s="40"/>
      <c r="E113" s="40"/>
      <c r="F113" s="40"/>
      <c r="G113" s="40"/>
      <c r="H113" s="40"/>
      <c r="I113" s="28"/>
      <c r="J113" s="28"/>
      <c r="K113" s="28"/>
      <c r="L113" s="28"/>
      <c r="M113" s="28"/>
      <c r="N113" s="28"/>
      <c r="O113" s="28"/>
      <c r="P113" s="28"/>
      <c r="Q113" s="28"/>
      <c r="R113" s="28"/>
      <c r="S113" s="28"/>
    </row>
    <row r="114" spans="1:19" s="9" customFormat="1" ht="15" customHeight="1" x14ac:dyDescent="0.25">
      <c r="A114" s="199" t="s">
        <v>165</v>
      </c>
      <c r="B114" s="199"/>
      <c r="C114" s="61"/>
      <c r="D114" s="40"/>
      <c r="E114" s="138" t="str">
        <f>A114</f>
        <v>4-Animation qualité</v>
      </c>
      <c r="F114" s="143">
        <f>SUM(F117:F142)</f>
        <v>0</v>
      </c>
      <c r="G114" s="143">
        <f>SUM(G117:G142)</f>
        <v>11</v>
      </c>
      <c r="H114" s="143">
        <f>SUM(H117:H142)</f>
        <v>2</v>
      </c>
      <c r="I114" s="28"/>
      <c r="J114" s="28"/>
      <c r="K114" s="28"/>
      <c r="L114" s="28"/>
      <c r="M114" s="28"/>
      <c r="N114" s="28"/>
      <c r="O114" s="28"/>
      <c r="P114" s="28"/>
      <c r="Q114" s="28"/>
      <c r="R114" s="28"/>
      <c r="S114" s="28"/>
    </row>
    <row r="115" spans="1:19" s="9" customFormat="1" ht="15" x14ac:dyDescent="0.25">
      <c r="A115" s="30"/>
      <c r="B115" s="30"/>
      <c r="C115" s="18"/>
      <c r="D115" s="40"/>
      <c r="E115" s="40"/>
      <c r="F115" s="40"/>
      <c r="G115" s="40"/>
      <c r="H115" s="40"/>
      <c r="I115" s="28"/>
      <c r="J115" s="28"/>
      <c r="K115" s="28"/>
      <c r="L115" s="28"/>
      <c r="M115" s="28"/>
      <c r="N115" s="28"/>
      <c r="O115" s="28"/>
      <c r="P115" s="28"/>
      <c r="Q115" s="28"/>
      <c r="R115" s="28"/>
      <c r="S115" s="28"/>
    </row>
    <row r="116" spans="1:19" s="9" customFormat="1" x14ac:dyDescent="0.2">
      <c r="A116" s="200" t="s">
        <v>45</v>
      </c>
      <c r="B116" s="200"/>
      <c r="C116" s="18"/>
      <c r="D116" s="40"/>
      <c r="E116" s="40"/>
      <c r="F116" s="40"/>
      <c r="G116" s="40"/>
      <c r="H116" s="40"/>
      <c r="I116" s="28"/>
      <c r="J116" s="28"/>
      <c r="K116" s="28"/>
      <c r="L116" s="28"/>
      <c r="M116" s="28"/>
      <c r="N116" s="28"/>
      <c r="O116" s="28"/>
      <c r="P116" s="28"/>
      <c r="Q116" s="28"/>
      <c r="R116" s="28"/>
      <c r="S116" s="28"/>
    </row>
    <row r="117" spans="1:19" s="9" customFormat="1" ht="13.5" x14ac:dyDescent="0.2">
      <c r="A117" s="179" t="s">
        <v>183</v>
      </c>
      <c r="B117" s="186"/>
      <c r="C117" s="68">
        <f>'Questionnaire Alimentaire'!C117</f>
        <v>0</v>
      </c>
      <c r="D117" s="49">
        <f>E117</f>
        <v>2</v>
      </c>
      <c r="E117" s="143">
        <f>IF(C117=listes!$A$1,1,2)</f>
        <v>2</v>
      </c>
      <c r="F117" s="143">
        <f>IF(E117=1,1,0)</f>
        <v>0</v>
      </c>
      <c r="G117" s="143">
        <f>IF(E117=2,1,0)</f>
        <v>1</v>
      </c>
      <c r="H117" s="143">
        <f>IF(E117=3,1,0)</f>
        <v>0</v>
      </c>
      <c r="I117" s="28"/>
      <c r="J117" s="28"/>
      <c r="K117" s="28"/>
      <c r="L117" s="28"/>
      <c r="M117" s="28"/>
      <c r="N117" s="28"/>
      <c r="O117" s="28"/>
      <c r="P117" s="28"/>
      <c r="Q117" s="28"/>
      <c r="R117" s="28"/>
      <c r="S117" s="28"/>
    </row>
    <row r="118" spans="1:19" s="9" customFormat="1" ht="27.95" customHeight="1" x14ac:dyDescent="0.25">
      <c r="A118" s="179" t="s">
        <v>184</v>
      </c>
      <c r="B118" s="186"/>
      <c r="C118" s="68"/>
      <c r="D118" s="40"/>
      <c r="E118" s="143"/>
      <c r="F118" s="143"/>
      <c r="G118" s="143"/>
      <c r="H118" s="143"/>
      <c r="I118" s="28"/>
      <c r="J118" s="28"/>
      <c r="K118" s="28"/>
      <c r="L118" s="28"/>
      <c r="M118" s="28"/>
      <c r="N118" s="28"/>
      <c r="O118" s="28"/>
      <c r="P118" s="28"/>
      <c r="Q118" s="28"/>
      <c r="R118" s="28"/>
      <c r="S118" s="28"/>
    </row>
    <row r="119" spans="1:19" s="9" customFormat="1" ht="13.5" x14ac:dyDescent="0.25">
      <c r="A119" s="63"/>
      <c r="B119" s="63"/>
      <c r="C119" s="18"/>
      <c r="D119" s="40"/>
      <c r="E119" s="143"/>
      <c r="F119" s="143"/>
      <c r="G119" s="143"/>
      <c r="H119" s="143"/>
      <c r="I119" s="28"/>
      <c r="J119" s="28"/>
      <c r="K119" s="28"/>
      <c r="L119" s="28"/>
      <c r="M119" s="28"/>
      <c r="N119" s="28"/>
      <c r="O119" s="28"/>
      <c r="P119" s="28"/>
      <c r="Q119" s="28"/>
      <c r="R119" s="28"/>
      <c r="S119" s="28"/>
    </row>
    <row r="120" spans="1:19" s="9" customFormat="1" ht="12.75" customHeight="1" x14ac:dyDescent="0.2">
      <c r="A120" s="200" t="s">
        <v>47</v>
      </c>
      <c r="B120" s="200"/>
      <c r="C120" s="18"/>
      <c r="D120" s="40"/>
      <c r="E120" s="143"/>
      <c r="F120" s="143"/>
      <c r="G120" s="143"/>
      <c r="H120" s="143"/>
      <c r="I120" s="28"/>
      <c r="J120" s="28"/>
      <c r="K120" s="28"/>
      <c r="L120" s="28"/>
      <c r="M120" s="28"/>
      <c r="N120" s="28"/>
      <c r="O120" s="28"/>
      <c r="P120" s="28"/>
      <c r="Q120" s="28"/>
      <c r="R120" s="28"/>
      <c r="S120" s="28"/>
    </row>
    <row r="121" spans="1:19" s="9" customFormat="1" ht="13.5" x14ac:dyDescent="0.2">
      <c r="A121" s="192" t="s">
        <v>97</v>
      </c>
      <c r="B121" s="193"/>
      <c r="C121" s="68">
        <f>'Questionnaire Alimentaire'!C121</f>
        <v>0</v>
      </c>
      <c r="D121" s="49">
        <f>E121</f>
        <v>3</v>
      </c>
      <c r="E121" s="144">
        <f>IF(C121=listes!$A$1,1,3)</f>
        <v>3</v>
      </c>
      <c r="F121" s="143">
        <f>IF(E121=1,1,0)</f>
        <v>0</v>
      </c>
      <c r="G121" s="143">
        <f>IF(E121=2,1,0)</f>
        <v>0</v>
      </c>
      <c r="H121" s="143">
        <f>IF(E121=3,1,0)</f>
        <v>1</v>
      </c>
      <c r="I121" s="28"/>
      <c r="J121" s="28"/>
      <c r="K121" s="28"/>
      <c r="L121" s="28"/>
      <c r="M121" s="28"/>
      <c r="N121" s="28"/>
      <c r="O121" s="28"/>
      <c r="P121" s="28"/>
      <c r="Q121" s="28"/>
      <c r="R121" s="28"/>
      <c r="S121" s="28"/>
    </row>
    <row r="122" spans="1:19" s="9" customFormat="1" ht="25.5" x14ac:dyDescent="0.25">
      <c r="A122" s="118" t="s">
        <v>132</v>
      </c>
      <c r="B122" s="119" t="s">
        <v>197</v>
      </c>
      <c r="C122" s="68">
        <f>'Questionnaire Alimentaire'!C122</f>
        <v>0</v>
      </c>
      <c r="D122" s="40"/>
      <c r="E122" s="143"/>
      <c r="F122" s="143"/>
      <c r="G122" s="143"/>
      <c r="H122" s="143"/>
      <c r="I122" s="28"/>
      <c r="J122" s="28"/>
      <c r="K122" s="28"/>
      <c r="L122" s="28"/>
      <c r="M122" s="28"/>
      <c r="N122" s="28"/>
      <c r="O122" s="28"/>
      <c r="P122" s="28"/>
      <c r="Q122" s="28"/>
      <c r="R122" s="28"/>
      <c r="S122" s="28"/>
    </row>
    <row r="123" spans="1:19" s="9" customFormat="1" ht="13.5" x14ac:dyDescent="0.25">
      <c r="A123" s="63"/>
      <c r="B123" s="63"/>
      <c r="C123" s="18"/>
      <c r="D123" s="40"/>
      <c r="E123" s="143"/>
      <c r="F123" s="143"/>
      <c r="G123" s="143"/>
      <c r="H123" s="143"/>
      <c r="I123" s="28"/>
      <c r="J123" s="28"/>
      <c r="K123" s="28"/>
      <c r="L123" s="28"/>
      <c r="M123" s="28"/>
      <c r="N123" s="28"/>
      <c r="O123" s="28"/>
      <c r="P123" s="28"/>
      <c r="Q123" s="28"/>
      <c r="R123" s="28"/>
      <c r="S123" s="28"/>
    </row>
    <row r="124" spans="1:19" s="9" customFormat="1" ht="12.95" customHeight="1" x14ac:dyDescent="0.2">
      <c r="A124" s="200" t="s">
        <v>155</v>
      </c>
      <c r="B124" s="200"/>
      <c r="C124" s="18"/>
      <c r="D124" s="40"/>
      <c r="E124" s="143"/>
      <c r="F124" s="143"/>
      <c r="G124" s="143"/>
      <c r="H124" s="143"/>
      <c r="I124" s="28"/>
      <c r="J124" s="28"/>
      <c r="K124" s="28"/>
      <c r="L124" s="28"/>
      <c r="M124" s="28"/>
      <c r="N124" s="28"/>
      <c r="O124" s="28"/>
      <c r="P124" s="28"/>
      <c r="Q124" s="28"/>
      <c r="R124" s="28"/>
      <c r="S124" s="28"/>
    </row>
    <row r="125" spans="1:19" s="9" customFormat="1" ht="12.95" customHeight="1" x14ac:dyDescent="0.2">
      <c r="A125" s="189" t="s">
        <v>185</v>
      </c>
      <c r="B125" s="190"/>
      <c r="C125" s="68">
        <f>'Questionnaire Alimentaire'!C125</f>
        <v>0</v>
      </c>
      <c r="D125" s="49">
        <f>E125</f>
        <v>2</v>
      </c>
      <c r="E125" s="143">
        <f>IF(C125="OUI",1,2)</f>
        <v>2</v>
      </c>
      <c r="F125" s="143">
        <f>IF(E125=1,1,0)</f>
        <v>0</v>
      </c>
      <c r="G125" s="143">
        <f>IF(E125=2,1,0)</f>
        <v>1</v>
      </c>
      <c r="H125" s="143">
        <f>IF(E125=3,1,0)</f>
        <v>0</v>
      </c>
      <c r="I125" s="28"/>
      <c r="J125" s="28"/>
      <c r="K125" s="28"/>
      <c r="L125" s="28"/>
      <c r="M125" s="28"/>
      <c r="N125" s="28"/>
      <c r="O125" s="28"/>
      <c r="P125" s="28"/>
      <c r="Q125" s="28"/>
      <c r="R125" s="28"/>
      <c r="S125" s="28"/>
    </row>
    <row r="126" spans="1:19" s="9" customFormat="1" ht="12.95" customHeight="1" x14ac:dyDescent="0.2">
      <c r="A126" s="189" t="s">
        <v>135</v>
      </c>
      <c r="B126" s="189"/>
      <c r="C126" s="68">
        <f>'Questionnaire Alimentaire'!C126</f>
        <v>0</v>
      </c>
      <c r="D126" s="49">
        <f>E126</f>
        <v>2</v>
      </c>
      <c r="E126" s="163">
        <f>IF(C126="OUI",1,2)</f>
        <v>2</v>
      </c>
      <c r="F126" s="143">
        <f>IF(E126=1,1,0)</f>
        <v>0</v>
      </c>
      <c r="G126" s="143">
        <f>IF(E126=2,1,0)</f>
        <v>1</v>
      </c>
      <c r="H126" s="143">
        <f>IF(E126=3,1,0)</f>
        <v>0</v>
      </c>
      <c r="I126" s="28"/>
      <c r="J126" s="28"/>
      <c r="K126" s="28"/>
      <c r="L126" s="28"/>
      <c r="M126" s="28"/>
      <c r="N126" s="28"/>
      <c r="O126" s="28"/>
      <c r="P126" s="28"/>
      <c r="Q126" s="28"/>
      <c r="R126" s="28"/>
      <c r="S126" s="28"/>
    </row>
    <row r="127" spans="1:19" s="9" customFormat="1" ht="12.6" customHeight="1" x14ac:dyDescent="0.25">
      <c r="A127" s="117"/>
      <c r="B127" s="117"/>
      <c r="C127" s="18"/>
      <c r="D127" s="40"/>
      <c r="E127" s="143"/>
      <c r="F127" s="143"/>
      <c r="G127" s="143"/>
      <c r="H127" s="143"/>
      <c r="I127" s="28"/>
      <c r="J127" s="28"/>
      <c r="K127" s="28"/>
      <c r="L127" s="28"/>
      <c r="M127" s="28"/>
      <c r="N127" s="28"/>
      <c r="O127" s="28"/>
      <c r="P127" s="28"/>
      <c r="Q127" s="28"/>
      <c r="R127" s="28"/>
      <c r="S127" s="28"/>
    </row>
    <row r="128" spans="1:19" s="9" customFormat="1" ht="12.95" customHeight="1" x14ac:dyDescent="0.2">
      <c r="A128" s="200" t="s">
        <v>172</v>
      </c>
      <c r="B128" s="200"/>
      <c r="C128" s="18"/>
      <c r="D128" s="40"/>
      <c r="E128" s="143"/>
      <c r="F128" s="143"/>
      <c r="G128" s="143"/>
      <c r="H128" s="143"/>
      <c r="I128" s="28"/>
      <c r="J128" s="28"/>
      <c r="K128" s="28"/>
      <c r="L128" s="28"/>
      <c r="M128" s="28"/>
      <c r="N128" s="28"/>
      <c r="O128" s="28"/>
      <c r="P128" s="28"/>
      <c r="Q128" s="28"/>
      <c r="R128" s="28"/>
      <c r="S128" s="28"/>
    </row>
    <row r="129" spans="1:21" s="9" customFormat="1" ht="13.5" x14ac:dyDescent="0.2">
      <c r="A129" s="197" t="s">
        <v>171</v>
      </c>
      <c r="B129" s="198"/>
      <c r="C129" s="68">
        <f>'Questionnaire Alimentaire'!C129</f>
        <v>0</v>
      </c>
      <c r="D129" s="49">
        <f>E129</f>
        <v>2</v>
      </c>
      <c r="E129" s="143">
        <f>IF(C129=listes!$A$1,1,2)</f>
        <v>2</v>
      </c>
      <c r="F129" s="143">
        <f>IF(E129=1,1,0)</f>
        <v>0</v>
      </c>
      <c r="G129" s="143">
        <f>IF(E129=2,1,0)</f>
        <v>1</v>
      </c>
      <c r="H129" s="143">
        <f>IF(E129=3,1,0)</f>
        <v>0</v>
      </c>
      <c r="I129" s="28"/>
      <c r="J129" s="28"/>
      <c r="K129" s="28"/>
      <c r="L129" s="28"/>
      <c r="M129" s="28"/>
      <c r="N129" s="28"/>
      <c r="O129" s="28"/>
      <c r="P129" s="28"/>
      <c r="Q129" s="28"/>
      <c r="R129" s="28"/>
      <c r="S129" s="28"/>
    </row>
    <row r="130" spans="1:21" s="9" customFormat="1" ht="13.5" x14ac:dyDescent="0.2">
      <c r="A130" s="197" t="s">
        <v>90</v>
      </c>
      <c r="B130" s="198"/>
      <c r="C130" s="68">
        <f>'Questionnaire Alimentaire'!C130</f>
        <v>0</v>
      </c>
      <c r="D130" s="49">
        <f>E130</f>
        <v>2</v>
      </c>
      <c r="E130" s="143">
        <f>IF(C130=listes!$A$1,1,2)</f>
        <v>2</v>
      </c>
      <c r="F130" s="143">
        <f>IF(E130=1,1,0)</f>
        <v>0</v>
      </c>
      <c r="G130" s="143">
        <f>IF(E130=2,1,0)</f>
        <v>1</v>
      </c>
      <c r="H130" s="143">
        <f>IF(E130=3,1,0)</f>
        <v>0</v>
      </c>
      <c r="I130" s="28"/>
      <c r="J130" s="28"/>
      <c r="K130" s="28"/>
      <c r="L130" s="28"/>
      <c r="M130" s="28"/>
      <c r="N130" s="28"/>
      <c r="O130" s="28"/>
      <c r="P130" s="28"/>
      <c r="Q130" s="28"/>
      <c r="R130" s="28"/>
      <c r="S130" s="28"/>
    </row>
    <row r="131" spans="1:21" s="9" customFormat="1" ht="13.5" customHeight="1" x14ac:dyDescent="0.2">
      <c r="A131" s="189" t="s">
        <v>185</v>
      </c>
      <c r="B131" s="190"/>
      <c r="C131" s="68">
        <f>'Questionnaire Alimentaire'!C131</f>
        <v>0</v>
      </c>
      <c r="D131" s="49">
        <f>E131</f>
        <v>2</v>
      </c>
      <c r="E131" s="143">
        <f>IF(C131=listes!$A$1,1,2)</f>
        <v>2</v>
      </c>
      <c r="F131" s="143">
        <f>IF(E131=1,1,0)</f>
        <v>0</v>
      </c>
      <c r="G131" s="143">
        <f>IF(E131=2,1,0)</f>
        <v>1</v>
      </c>
      <c r="H131" s="143">
        <f>IF(E131=3,1,0)</f>
        <v>0</v>
      </c>
      <c r="I131" s="28"/>
      <c r="J131" s="28"/>
      <c r="K131" s="28"/>
      <c r="L131" s="28"/>
      <c r="M131" s="28"/>
      <c r="N131" s="28"/>
      <c r="O131" s="28"/>
      <c r="P131" s="28"/>
      <c r="Q131" s="28"/>
      <c r="R131" s="28"/>
      <c r="S131" s="28"/>
    </row>
    <row r="132" spans="1:21" s="9" customFormat="1" ht="13.5" x14ac:dyDescent="0.2">
      <c r="A132" s="34"/>
      <c r="B132" s="34"/>
      <c r="C132" s="28"/>
      <c r="D132" s="40"/>
      <c r="E132" s="143"/>
      <c r="F132" s="143"/>
      <c r="G132" s="143"/>
      <c r="H132" s="143"/>
      <c r="I132" s="28"/>
      <c r="J132" s="28"/>
      <c r="K132" s="28"/>
      <c r="L132" s="28"/>
      <c r="M132" s="28"/>
      <c r="N132" s="28"/>
      <c r="O132" s="28"/>
      <c r="P132" s="28"/>
      <c r="Q132" s="28"/>
      <c r="R132" s="28"/>
      <c r="S132" s="28"/>
    </row>
    <row r="133" spans="1:21" s="9" customFormat="1" ht="13.5" x14ac:dyDescent="0.2">
      <c r="A133" s="200" t="s">
        <v>173</v>
      </c>
      <c r="B133" s="200"/>
      <c r="C133" s="28"/>
      <c r="D133" s="40"/>
      <c r="E133" s="143"/>
      <c r="F133" s="143"/>
      <c r="G133" s="143"/>
      <c r="H133" s="143"/>
      <c r="I133" s="28"/>
      <c r="J133" s="28"/>
      <c r="K133" s="28"/>
      <c r="L133" s="28"/>
      <c r="M133" s="28"/>
      <c r="N133" s="28"/>
      <c r="O133" s="28"/>
      <c r="P133" s="28"/>
      <c r="Q133" s="28"/>
      <c r="R133" s="28"/>
      <c r="S133" s="28"/>
    </row>
    <row r="134" spans="1:21" s="9" customFormat="1" ht="13.5" x14ac:dyDescent="0.2">
      <c r="A134" s="179" t="s">
        <v>174</v>
      </c>
      <c r="B134" s="179"/>
      <c r="C134" s="68">
        <f>'Questionnaire Alimentaire'!C134</f>
        <v>0</v>
      </c>
      <c r="D134" s="49">
        <f>E134</f>
        <v>3</v>
      </c>
      <c r="E134" s="144">
        <f>IF(C134=listes!$A$1,1,3)</f>
        <v>3</v>
      </c>
      <c r="F134" s="143">
        <f>IF(E134=1,1,0)</f>
        <v>0</v>
      </c>
      <c r="G134" s="143">
        <f>IF(E134=2,1,0)</f>
        <v>0</v>
      </c>
      <c r="H134" s="143">
        <f>IF(E134=3,1,0)</f>
        <v>1</v>
      </c>
      <c r="I134" s="28"/>
      <c r="J134" s="28"/>
      <c r="K134" s="28"/>
      <c r="L134" s="28"/>
      <c r="M134" s="28"/>
      <c r="N134" s="28"/>
      <c r="O134" s="28"/>
      <c r="P134" s="28"/>
      <c r="Q134" s="28"/>
      <c r="R134" s="28"/>
      <c r="S134" s="28"/>
    </row>
    <row r="135" spans="1:21" s="9" customFormat="1" ht="13.5" x14ac:dyDescent="0.2">
      <c r="A135" s="179" t="s">
        <v>175</v>
      </c>
      <c r="B135" s="179"/>
      <c r="C135" s="68">
        <f>'Questionnaire Alimentaire'!C135</f>
        <v>0</v>
      </c>
      <c r="D135" s="49">
        <f>E135</f>
        <v>2</v>
      </c>
      <c r="E135" s="143">
        <f>IF(C135=listes!$A$1,1,2)</f>
        <v>2</v>
      </c>
      <c r="F135" s="143">
        <f>IF(E135=1,1,0)</f>
        <v>0</v>
      </c>
      <c r="G135" s="143">
        <f>IF(E135=2,1,0)</f>
        <v>1</v>
      </c>
      <c r="H135" s="143">
        <f>IF(E135=3,1,0)</f>
        <v>0</v>
      </c>
      <c r="I135" s="28"/>
      <c r="J135" s="28"/>
      <c r="K135" s="28"/>
      <c r="L135" s="28"/>
      <c r="M135" s="28"/>
      <c r="N135" s="28"/>
      <c r="O135" s="28"/>
      <c r="P135" s="28"/>
      <c r="Q135" s="28"/>
      <c r="R135" s="28"/>
      <c r="S135" s="28"/>
    </row>
    <row r="136" spans="1:21" s="9" customFormat="1" ht="13.5" x14ac:dyDescent="0.2">
      <c r="A136" s="179" t="s">
        <v>75</v>
      </c>
      <c r="B136" s="179"/>
      <c r="C136" s="68">
        <f>'Questionnaire Alimentaire'!C136</f>
        <v>0</v>
      </c>
      <c r="D136" s="49">
        <f>E136</f>
        <v>2</v>
      </c>
      <c r="E136" s="143">
        <f>IF(C136=listes!$A$1,1,2)</f>
        <v>2</v>
      </c>
      <c r="F136" s="143">
        <f>IF(E136=1,1,0)</f>
        <v>0</v>
      </c>
      <c r="G136" s="143">
        <f>IF(E136=2,1,0)</f>
        <v>1</v>
      </c>
      <c r="H136" s="143">
        <f>IF(E136=3,1,0)</f>
        <v>0</v>
      </c>
      <c r="I136" s="28"/>
      <c r="J136" s="28"/>
      <c r="K136" s="28"/>
      <c r="L136" s="28"/>
      <c r="M136" s="28"/>
      <c r="N136" s="28"/>
      <c r="O136" s="28"/>
      <c r="P136" s="28"/>
      <c r="Q136" s="28"/>
      <c r="R136" s="28"/>
      <c r="S136" s="28"/>
    </row>
    <row r="137" spans="1:21" s="9" customFormat="1" ht="12" customHeight="1" x14ac:dyDescent="0.25">
      <c r="A137" s="63"/>
      <c r="B137" s="63"/>
      <c r="C137" s="18"/>
      <c r="D137" s="40"/>
      <c r="E137" s="143"/>
      <c r="F137" s="143"/>
      <c r="G137" s="143"/>
      <c r="H137" s="143"/>
      <c r="I137" s="28"/>
      <c r="J137" s="28"/>
      <c r="K137" s="28"/>
      <c r="L137" s="28"/>
      <c r="M137" s="28"/>
      <c r="N137" s="28"/>
      <c r="O137" s="28"/>
      <c r="P137" s="28"/>
      <c r="Q137" s="28"/>
      <c r="R137" s="28"/>
      <c r="S137" s="28"/>
    </row>
    <row r="138" spans="1:21" s="9" customFormat="1" ht="12" customHeight="1" x14ac:dyDescent="0.2">
      <c r="A138" s="205" t="s">
        <v>48</v>
      </c>
      <c r="B138" s="205"/>
      <c r="C138" s="28"/>
      <c r="D138" s="40"/>
      <c r="E138" s="143"/>
      <c r="F138" s="143"/>
      <c r="G138" s="143"/>
      <c r="H138" s="143"/>
      <c r="I138" s="28"/>
      <c r="J138" s="28"/>
      <c r="K138" s="28"/>
      <c r="L138" s="28"/>
      <c r="M138" s="28"/>
      <c r="N138" s="28"/>
      <c r="O138" s="28"/>
      <c r="P138" s="28"/>
      <c r="Q138" s="28"/>
      <c r="R138" s="28"/>
      <c r="S138" s="28"/>
    </row>
    <row r="139" spans="1:21" s="9" customFormat="1" ht="13.5" x14ac:dyDescent="0.2">
      <c r="A139" s="206" t="s">
        <v>96</v>
      </c>
      <c r="B139" s="207"/>
      <c r="C139" s="68">
        <f>'Questionnaire Alimentaire'!C139</f>
        <v>0</v>
      </c>
      <c r="D139" s="49">
        <f>E139</f>
        <v>2</v>
      </c>
      <c r="E139" s="143">
        <f>IF(C139=listes!$A$1,1,2)</f>
        <v>2</v>
      </c>
      <c r="F139" s="143">
        <f>IF(E139=1,1,0)</f>
        <v>0</v>
      </c>
      <c r="G139" s="143">
        <f>IF(E139=2,1,0)</f>
        <v>1</v>
      </c>
      <c r="H139" s="143">
        <f>IF(E139=3,1,0)</f>
        <v>0</v>
      </c>
      <c r="I139" s="28"/>
      <c r="J139" s="28"/>
      <c r="K139" s="28"/>
      <c r="L139" s="28"/>
      <c r="M139" s="28"/>
      <c r="N139" s="28"/>
      <c r="O139" s="28"/>
      <c r="P139" s="28"/>
      <c r="Q139" s="28"/>
      <c r="R139" s="28"/>
      <c r="S139" s="28"/>
    </row>
    <row r="140" spans="1:21" s="9" customFormat="1" ht="13.5" x14ac:dyDescent="0.2">
      <c r="A140" s="206" t="s">
        <v>99</v>
      </c>
      <c r="B140" s="207"/>
      <c r="C140" s="68">
        <f>'Questionnaire Alimentaire'!C140</f>
        <v>0</v>
      </c>
      <c r="D140" s="49">
        <f>E140</f>
        <v>2</v>
      </c>
      <c r="E140" s="143">
        <f>IF(C140=listes!$A$1,1,2)</f>
        <v>2</v>
      </c>
      <c r="F140" s="143">
        <f>IF(E140=1,1,0)</f>
        <v>0</v>
      </c>
      <c r="G140" s="143">
        <f>IF(E140=2,1,0)</f>
        <v>1</v>
      </c>
      <c r="H140" s="143">
        <f>IF(E140=3,1,0)</f>
        <v>0</v>
      </c>
      <c r="I140" s="28"/>
      <c r="J140" s="28"/>
      <c r="K140" s="28"/>
      <c r="L140" s="28"/>
      <c r="M140" s="28"/>
      <c r="N140" s="28"/>
      <c r="O140" s="28"/>
      <c r="P140" s="28"/>
      <c r="Q140" s="28"/>
      <c r="R140" s="28"/>
      <c r="S140" s="28"/>
    </row>
    <row r="141" spans="1:21" s="114" customFormat="1" ht="13.5" x14ac:dyDescent="0.2">
      <c r="A141" s="192" t="s">
        <v>230</v>
      </c>
      <c r="B141" s="193"/>
      <c r="C141" s="68">
        <f>'Questionnaire Alimentaire'!C141</f>
        <v>0</v>
      </c>
      <c r="D141" s="49">
        <f>E141</f>
        <v>2</v>
      </c>
      <c r="E141" s="143">
        <f>IF(C141=listes!$A$1,1,2)</f>
        <v>2</v>
      </c>
      <c r="F141" s="143">
        <f>IF(E141=1,1,0)</f>
        <v>0</v>
      </c>
      <c r="G141" s="143">
        <f>IF(E141=2,1,0)</f>
        <v>1</v>
      </c>
      <c r="H141" s="143">
        <f>IF(E141=3,1,0)</f>
        <v>0</v>
      </c>
      <c r="I141" s="95"/>
      <c r="J141" s="95"/>
      <c r="K141" s="95"/>
      <c r="L141" s="95"/>
      <c r="M141" s="95"/>
      <c r="N141" s="95"/>
      <c r="O141" s="95"/>
      <c r="P141" s="95"/>
      <c r="Q141" s="95"/>
      <c r="R141" s="95"/>
      <c r="S141" s="95"/>
    </row>
    <row r="142" spans="1:21" s="114" customFormat="1" x14ac:dyDescent="0.25">
      <c r="A142" s="117"/>
      <c r="B142" s="117"/>
      <c r="C142" s="117"/>
      <c r="D142" s="40"/>
      <c r="E142" s="40"/>
      <c r="F142" s="40"/>
      <c r="G142" s="40"/>
      <c r="H142" s="40"/>
      <c r="I142" s="95"/>
      <c r="J142" s="95"/>
      <c r="K142" s="95"/>
      <c r="L142" s="95"/>
      <c r="M142" s="95"/>
      <c r="N142" s="95"/>
      <c r="O142" s="95"/>
      <c r="P142" s="95"/>
      <c r="Q142" s="95"/>
      <c r="R142" s="95"/>
      <c r="S142" s="95"/>
    </row>
    <row r="143" spans="1:21" ht="15" x14ac:dyDescent="0.2">
      <c r="A143" s="199" t="s">
        <v>176</v>
      </c>
      <c r="B143" s="199"/>
      <c r="C143" s="61"/>
      <c r="D143" s="39"/>
      <c r="I143" s="35"/>
      <c r="J143" s="35"/>
      <c r="K143" s="35"/>
      <c r="L143" s="35"/>
      <c r="M143" s="35"/>
      <c r="N143" s="35"/>
      <c r="O143" s="35"/>
      <c r="P143" s="35"/>
      <c r="Q143" s="35"/>
      <c r="R143" s="35"/>
      <c r="S143" s="35"/>
      <c r="T143" s="7"/>
      <c r="U143" s="7"/>
    </row>
    <row r="144" spans="1:21" x14ac:dyDescent="0.2">
      <c r="A144" s="96"/>
      <c r="B144" s="96"/>
      <c r="C144" s="35"/>
      <c r="D144" s="39"/>
      <c r="I144" s="35"/>
      <c r="J144" s="35"/>
      <c r="K144" s="35"/>
      <c r="L144" s="35"/>
      <c r="M144" s="35"/>
      <c r="N144" s="35"/>
      <c r="O144" s="35"/>
      <c r="P144" s="35"/>
      <c r="Q144" s="35"/>
      <c r="R144" s="35"/>
      <c r="S144" s="35"/>
      <c r="T144" s="7"/>
      <c r="U144" s="7"/>
    </row>
    <row r="145" spans="1:21" x14ac:dyDescent="0.2">
      <c r="A145" s="174" t="s">
        <v>139</v>
      </c>
      <c r="B145" s="174"/>
      <c r="C145" s="35"/>
      <c r="D145" s="39"/>
      <c r="I145" s="35"/>
      <c r="J145" s="35"/>
      <c r="K145" s="35"/>
      <c r="L145" s="35"/>
      <c r="M145" s="35"/>
      <c r="N145" s="35"/>
      <c r="O145" s="35"/>
      <c r="P145" s="35"/>
      <c r="Q145" s="35"/>
      <c r="R145" s="35"/>
      <c r="S145" s="35"/>
      <c r="T145" s="7"/>
      <c r="U145" s="7"/>
    </row>
    <row r="146" spans="1:21" x14ac:dyDescent="0.2">
      <c r="A146" s="175" t="s">
        <v>142</v>
      </c>
      <c r="B146" s="176"/>
      <c r="C146" s="68">
        <f>'Questionnaire Alimentaire'!C146</f>
        <v>0</v>
      </c>
      <c r="D146" s="39"/>
      <c r="I146" s="35"/>
      <c r="J146" s="35"/>
      <c r="K146" s="35"/>
      <c r="L146" s="35"/>
      <c r="M146" s="35"/>
      <c r="N146" s="35"/>
      <c r="O146" s="35"/>
      <c r="P146" s="35"/>
      <c r="Q146" s="35"/>
      <c r="R146" s="35"/>
      <c r="S146" s="35"/>
      <c r="T146" s="7"/>
      <c r="U146" s="7"/>
    </row>
    <row r="147" spans="1:21" x14ac:dyDescent="0.2">
      <c r="A147" s="175" t="s">
        <v>203</v>
      </c>
      <c r="B147" s="176"/>
      <c r="C147" s="68">
        <f>'Questionnaire Alimentaire'!C147</f>
        <v>0</v>
      </c>
      <c r="D147" s="39"/>
      <c r="I147" s="35"/>
      <c r="J147" s="35"/>
      <c r="K147" s="35"/>
      <c r="L147" s="35"/>
      <c r="M147" s="35"/>
      <c r="N147" s="35"/>
      <c r="O147" s="35"/>
      <c r="P147" s="35"/>
      <c r="Q147" s="35"/>
      <c r="R147" s="35"/>
      <c r="S147" s="35"/>
      <c r="T147" s="7"/>
      <c r="U147" s="7"/>
    </row>
    <row r="148" spans="1:21" x14ac:dyDescent="0.2">
      <c r="A148" s="175" t="s">
        <v>204</v>
      </c>
      <c r="B148" s="176"/>
      <c r="C148" s="68">
        <f>'Questionnaire Alimentaire'!C148</f>
        <v>0</v>
      </c>
      <c r="D148" s="39"/>
      <c r="I148" s="35"/>
      <c r="J148" s="35"/>
      <c r="K148" s="35"/>
      <c r="L148" s="35"/>
      <c r="M148" s="35"/>
      <c r="N148" s="35"/>
      <c r="O148" s="35"/>
      <c r="P148" s="35"/>
      <c r="Q148" s="35"/>
      <c r="R148" s="35"/>
      <c r="S148" s="35"/>
      <c r="T148" s="7"/>
      <c r="U148" s="7"/>
    </row>
    <row r="149" spans="1:21" x14ac:dyDescent="0.2">
      <c r="A149" s="174" t="s">
        <v>156</v>
      </c>
      <c r="B149" s="174"/>
      <c r="C149" s="35"/>
      <c r="D149" s="39"/>
      <c r="I149" s="35"/>
      <c r="J149" s="35"/>
      <c r="K149" s="35"/>
      <c r="L149" s="35"/>
      <c r="M149" s="35"/>
      <c r="N149" s="35"/>
      <c r="O149" s="35"/>
      <c r="P149" s="35"/>
      <c r="Q149" s="35"/>
      <c r="R149" s="35"/>
      <c r="S149" s="35"/>
      <c r="T149" s="7"/>
      <c r="U149" s="7"/>
    </row>
    <row r="150" spans="1:21" x14ac:dyDescent="0.2">
      <c r="A150" s="175" t="s">
        <v>152</v>
      </c>
      <c r="B150" s="176"/>
      <c r="C150" s="68">
        <f>'Questionnaire Alimentaire'!C150</f>
        <v>0</v>
      </c>
      <c r="D150" s="39"/>
      <c r="I150" s="35"/>
      <c r="J150" s="35"/>
      <c r="K150" s="35"/>
      <c r="L150" s="35"/>
      <c r="M150" s="35"/>
      <c r="N150" s="35"/>
      <c r="O150" s="35"/>
      <c r="P150" s="35"/>
      <c r="Q150" s="35"/>
      <c r="R150" s="35"/>
      <c r="S150" s="35"/>
      <c r="T150" s="7"/>
      <c r="U150" s="7"/>
    </row>
    <row r="151" spans="1:21" x14ac:dyDescent="0.2">
      <c r="A151" s="239" t="s">
        <v>200</v>
      </c>
      <c r="B151" s="240"/>
      <c r="C151" s="68">
        <f>'Questionnaire Alimentaire'!C151</f>
        <v>0</v>
      </c>
      <c r="D151" s="39"/>
      <c r="I151" s="35"/>
      <c r="J151" s="35"/>
      <c r="K151" s="35"/>
      <c r="L151" s="35"/>
      <c r="M151" s="35"/>
      <c r="N151" s="35"/>
      <c r="O151" s="35"/>
      <c r="P151" s="35"/>
      <c r="Q151" s="35"/>
      <c r="R151" s="35"/>
      <c r="S151" s="35"/>
      <c r="T151" s="7"/>
      <c r="U151" s="7"/>
    </row>
    <row r="152" spans="1:21" ht="12.95" customHeight="1" x14ac:dyDescent="0.2">
      <c r="A152" s="174" t="s">
        <v>198</v>
      </c>
      <c r="B152" s="174"/>
      <c r="C152" s="35"/>
      <c r="D152" s="39"/>
      <c r="I152" s="35"/>
      <c r="J152" s="35"/>
      <c r="K152" s="35"/>
      <c r="L152" s="35"/>
      <c r="M152" s="35"/>
      <c r="N152" s="35"/>
      <c r="O152" s="35"/>
      <c r="P152" s="35"/>
      <c r="Q152" s="35"/>
      <c r="R152" s="35"/>
      <c r="S152" s="35"/>
      <c r="T152" s="7"/>
      <c r="U152" s="7"/>
    </row>
    <row r="153" spans="1:21" ht="12.6" customHeight="1" x14ac:dyDescent="0.2">
      <c r="A153" s="175" t="s">
        <v>199</v>
      </c>
      <c r="B153" s="176"/>
      <c r="C153" s="68">
        <f>'Questionnaire Alimentaire'!C153</f>
        <v>0</v>
      </c>
      <c r="D153" s="39"/>
      <c r="I153" s="35"/>
      <c r="J153" s="35"/>
      <c r="K153" s="35"/>
      <c r="L153" s="35"/>
      <c r="M153" s="35"/>
      <c r="N153" s="35"/>
      <c r="O153" s="35"/>
      <c r="P153" s="35"/>
      <c r="Q153" s="35"/>
      <c r="R153" s="35"/>
      <c r="S153" s="35"/>
      <c r="T153" s="7"/>
      <c r="U153" s="7"/>
    </row>
    <row r="154" spans="1:21" x14ac:dyDescent="0.2">
      <c r="A154" s="175" t="s">
        <v>201</v>
      </c>
      <c r="B154" s="176"/>
      <c r="C154" s="68">
        <f>'Questionnaire Alimentaire'!C154</f>
        <v>0</v>
      </c>
      <c r="D154" s="39"/>
      <c r="I154" s="35"/>
      <c r="J154" s="35"/>
      <c r="K154" s="35"/>
      <c r="L154" s="35"/>
      <c r="M154" s="35"/>
      <c r="N154" s="35"/>
      <c r="O154" s="35"/>
      <c r="P154" s="35"/>
      <c r="Q154" s="35"/>
      <c r="R154" s="35"/>
      <c r="S154" s="35"/>
      <c r="T154" s="7"/>
      <c r="U154" s="7"/>
    </row>
    <row r="155" spans="1:21" x14ac:dyDescent="0.2">
      <c r="A155" s="174" t="s">
        <v>140</v>
      </c>
      <c r="B155" s="174"/>
      <c r="C155" s="35"/>
      <c r="D155" s="39"/>
      <c r="I155" s="35"/>
      <c r="J155" s="35"/>
      <c r="K155" s="35"/>
      <c r="L155" s="35"/>
      <c r="M155" s="35"/>
      <c r="N155" s="35"/>
      <c r="O155" s="35"/>
      <c r="P155" s="35"/>
      <c r="Q155" s="35"/>
      <c r="R155" s="35"/>
      <c r="S155" s="35"/>
      <c r="T155" s="7"/>
      <c r="U155" s="7"/>
    </row>
    <row r="156" spans="1:21" x14ac:dyDescent="0.2">
      <c r="A156" s="175" t="s">
        <v>143</v>
      </c>
      <c r="B156" s="176"/>
      <c r="C156" s="68">
        <f>'Questionnaire Alimentaire'!C156</f>
        <v>0</v>
      </c>
      <c r="D156" s="39"/>
      <c r="I156" s="35"/>
      <c r="J156" s="35"/>
      <c r="K156" s="35"/>
      <c r="L156" s="35"/>
      <c r="M156" s="35"/>
      <c r="N156" s="35"/>
      <c r="O156" s="35"/>
      <c r="P156" s="35"/>
      <c r="Q156" s="35"/>
      <c r="R156" s="35"/>
      <c r="S156" s="35"/>
      <c r="T156" s="7"/>
      <c r="U156" s="7"/>
    </row>
    <row r="157" spans="1:21" ht="14.45" customHeight="1" x14ac:dyDescent="0.2">
      <c r="A157" s="175" t="s">
        <v>202</v>
      </c>
      <c r="B157" s="176"/>
      <c r="C157" s="68">
        <f>'Questionnaire Alimentaire'!C157</f>
        <v>0</v>
      </c>
      <c r="D157" s="39"/>
      <c r="I157" s="35"/>
      <c r="J157" s="35"/>
      <c r="K157" s="35"/>
      <c r="L157" s="35"/>
      <c r="M157" s="35"/>
      <c r="N157" s="35"/>
      <c r="O157" s="35"/>
      <c r="P157" s="35"/>
      <c r="Q157" s="35"/>
      <c r="R157" s="35"/>
      <c r="S157" s="35"/>
      <c r="T157" s="7"/>
      <c r="U157" s="7"/>
    </row>
    <row r="158" spans="1:21" ht="14.45" customHeight="1" x14ac:dyDescent="0.2">
      <c r="A158" s="174" t="s">
        <v>141</v>
      </c>
      <c r="B158" s="174"/>
      <c r="C158" s="35"/>
      <c r="D158" s="39"/>
      <c r="I158" s="35"/>
      <c r="J158" s="35"/>
      <c r="K158" s="35"/>
      <c r="L158" s="35"/>
      <c r="M158" s="35"/>
      <c r="N158" s="35"/>
      <c r="O158" s="35"/>
      <c r="P158" s="35"/>
      <c r="Q158" s="35"/>
      <c r="R158" s="35"/>
      <c r="S158" s="35"/>
      <c r="T158" s="7"/>
      <c r="U158" s="7"/>
    </row>
    <row r="159" spans="1:21" ht="14.45" customHeight="1" x14ac:dyDescent="0.2">
      <c r="A159" s="175" t="s">
        <v>144</v>
      </c>
      <c r="B159" s="176"/>
      <c r="C159" s="68">
        <f>'Questionnaire Alimentaire'!C159</f>
        <v>0</v>
      </c>
      <c r="D159" s="39"/>
      <c r="I159" s="35"/>
      <c r="J159" s="35"/>
      <c r="K159" s="35"/>
      <c r="L159" s="35"/>
      <c r="M159" s="35"/>
      <c r="N159" s="35"/>
      <c r="O159" s="35"/>
      <c r="P159" s="35"/>
      <c r="Q159" s="35"/>
      <c r="R159" s="35"/>
      <c r="S159" s="35"/>
      <c r="T159" s="7"/>
      <c r="U159" s="7"/>
    </row>
    <row r="160" spans="1:21" ht="14.45" customHeight="1" x14ac:dyDescent="0.2">
      <c r="A160" s="174" t="s">
        <v>209</v>
      </c>
      <c r="B160" s="174"/>
      <c r="C160" s="35"/>
      <c r="D160" s="39"/>
      <c r="I160" s="35"/>
      <c r="J160" s="35"/>
      <c r="K160" s="35"/>
      <c r="L160" s="35"/>
      <c r="M160" s="35"/>
      <c r="N160" s="35"/>
      <c r="O160" s="35"/>
      <c r="P160" s="35"/>
      <c r="Q160" s="35"/>
      <c r="R160" s="35"/>
      <c r="S160" s="35"/>
      <c r="T160" s="7"/>
      <c r="U160" s="7"/>
    </row>
    <row r="161" spans="1:21" ht="14.45" customHeight="1" x14ac:dyDescent="0.2">
      <c r="A161" s="175" t="s">
        <v>208</v>
      </c>
      <c r="B161" s="176"/>
      <c r="C161" s="68">
        <f>'Questionnaire Alimentaire'!C161</f>
        <v>0</v>
      </c>
      <c r="D161" s="39"/>
      <c r="I161" s="35"/>
      <c r="J161" s="35"/>
      <c r="K161" s="35"/>
      <c r="L161" s="35"/>
      <c r="M161" s="35"/>
      <c r="N161" s="35"/>
      <c r="O161" s="35"/>
      <c r="P161" s="35"/>
      <c r="Q161" s="35"/>
      <c r="R161" s="35"/>
      <c r="S161" s="35"/>
      <c r="T161" s="7"/>
      <c r="U161" s="7"/>
    </row>
    <row r="162" spans="1:21" ht="14.25" x14ac:dyDescent="0.2">
      <c r="A162" s="183"/>
      <c r="B162" s="183"/>
      <c r="C162" s="183"/>
      <c r="E162" s="39" t="s">
        <v>177</v>
      </c>
      <c r="F162" s="39">
        <f>F114+F78+F55+F66</f>
        <v>1</v>
      </c>
      <c r="G162" s="39">
        <f>G114+G78+G55+G66</f>
        <v>16</v>
      </c>
      <c r="H162" s="39">
        <f>H114+H78+H55+H66+H19</f>
        <v>6</v>
      </c>
      <c r="I162" s="35"/>
      <c r="J162" s="35"/>
      <c r="K162" s="35"/>
      <c r="L162" s="35"/>
      <c r="M162" s="35"/>
      <c r="N162" s="35"/>
      <c r="O162" s="35"/>
      <c r="P162" s="35"/>
      <c r="Q162" s="35"/>
      <c r="R162" s="35"/>
      <c r="S162" s="35"/>
      <c r="T162" s="7"/>
      <c r="U162" s="7"/>
    </row>
    <row r="163" spans="1:21" x14ac:dyDescent="0.2">
      <c r="E163" s="40"/>
      <c r="F163" s="40"/>
      <c r="G163" s="40"/>
      <c r="H163" s="40"/>
      <c r="I163" s="58"/>
    </row>
    <row r="164" spans="1:21" ht="15" customHeight="1" thickBot="1" x14ac:dyDescent="0.25">
      <c r="C164" s="217" t="s">
        <v>79</v>
      </c>
      <c r="D164" s="217"/>
    </row>
    <row r="165" spans="1:21" ht="25.5" customHeight="1" thickBot="1" x14ac:dyDescent="0.25">
      <c r="A165" s="12"/>
      <c r="B165" s="16" t="s">
        <v>51</v>
      </c>
      <c r="C165" s="73">
        <f>$B$3</f>
        <v>0</v>
      </c>
      <c r="D165" s="164">
        <f>IF(D37=1,IF(H49&gt;0,0,100-(G49*(100/20))),IF(H162&gt;0,0,100-(G162*(100/(G162+F162-3)))))</f>
        <v>0</v>
      </c>
    </row>
    <row r="166" spans="1:21" ht="13.5" thickBot="1" x14ac:dyDescent="0.25">
      <c r="A166" s="12"/>
      <c r="D166" s="164"/>
    </row>
    <row r="167" spans="1:21" ht="14.25" thickBot="1" x14ac:dyDescent="0.25">
      <c r="A167" s="218"/>
      <c r="B167" s="218"/>
      <c r="C167" s="218"/>
    </row>
    <row r="168" spans="1:21" ht="13.5" x14ac:dyDescent="0.2">
      <c r="A168" s="145"/>
      <c r="B168" s="221" t="s">
        <v>232</v>
      </c>
      <c r="C168" s="222"/>
    </row>
    <row r="169" spans="1:21" ht="13.5" x14ac:dyDescent="0.2">
      <c r="A169" s="145"/>
      <c r="B169" s="147" t="s">
        <v>88</v>
      </c>
      <c r="C169" s="148">
        <f>IF(D37=1, H49, H162)</f>
        <v>6</v>
      </c>
    </row>
    <row r="170" spans="1:21" ht="13.5" x14ac:dyDescent="0.2">
      <c r="A170" s="145"/>
      <c r="B170" s="147" t="s">
        <v>63</v>
      </c>
      <c r="C170" s="148">
        <f>IF(D37=1, G49, G162)</f>
        <v>16</v>
      </c>
    </row>
    <row r="171" spans="1:21" ht="13.5" thickBot="1" x14ac:dyDescent="0.25">
      <c r="A171" s="146"/>
      <c r="B171" s="149"/>
      <c r="C171" s="150"/>
    </row>
    <row r="172" spans="1:21" ht="15.75" customHeight="1" x14ac:dyDescent="0.2">
      <c r="A172" s="12"/>
    </row>
    <row r="173" spans="1:21" s="47" customFormat="1" ht="13.5" customHeight="1" x14ac:dyDescent="0.2">
      <c r="A173" s="75"/>
      <c r="B173" s="75"/>
      <c r="C173" s="76"/>
      <c r="D173" s="49"/>
      <c r="E173" s="50"/>
      <c r="F173" s="50"/>
      <c r="G173" s="50"/>
      <c r="H173" s="50"/>
      <c r="I173" s="59"/>
      <c r="J173" s="59"/>
      <c r="K173" s="59"/>
      <c r="L173" s="59"/>
      <c r="M173" s="59"/>
      <c r="N173" s="59"/>
      <c r="O173" s="59"/>
      <c r="P173" s="59"/>
      <c r="Q173" s="59"/>
      <c r="R173" s="59"/>
      <c r="S173" s="59"/>
      <c r="T173" s="74"/>
      <c r="U173" s="74"/>
    </row>
    <row r="174" spans="1:21" s="44" customFormat="1" ht="54" x14ac:dyDescent="0.25">
      <c r="A174" s="77" t="s">
        <v>50</v>
      </c>
      <c r="B174" s="78" t="s">
        <v>80</v>
      </c>
      <c r="C174" s="78" t="s">
        <v>82</v>
      </c>
      <c r="D174" s="79"/>
      <c r="E174" s="219"/>
      <c r="F174" s="219"/>
      <c r="G174" s="219"/>
      <c r="H174" s="219"/>
      <c r="I174" s="72"/>
      <c r="J174" s="72"/>
      <c r="K174" s="72"/>
      <c r="L174" s="72"/>
      <c r="M174" s="72"/>
      <c r="N174" s="72"/>
      <c r="O174" s="72"/>
      <c r="P174" s="72"/>
      <c r="Q174" s="72"/>
      <c r="R174" s="72"/>
      <c r="S174" s="72"/>
      <c r="T174" s="80"/>
      <c r="U174" s="80"/>
    </row>
    <row r="175" spans="1:21" s="44" customFormat="1" ht="54" customHeight="1" x14ac:dyDescent="0.25">
      <c r="A175" s="226" t="s">
        <v>182</v>
      </c>
      <c r="B175" s="169" t="str">
        <f>IF(E19&gt;2,"Le fournisseur n'atteste pas que l'ensemble des informations saisies sont exactes.","NA")</f>
        <v>Le fournisseur n'atteste pas que l'ensemble des informations saisies sont exactes.</v>
      </c>
      <c r="C175" s="169" t="str">
        <f>IF(B175="NA","/","Demander au fournisseur d'attester l'exactitude des données saisies.")</f>
        <v>Demander au fournisseur d'attester l'exactitude des données saisies.</v>
      </c>
      <c r="D175" s="79"/>
      <c r="E175" s="141"/>
      <c r="F175" s="141"/>
      <c r="G175" s="141"/>
      <c r="H175" s="141"/>
      <c r="I175" s="72"/>
      <c r="J175" s="72"/>
      <c r="K175" s="72"/>
      <c r="L175" s="72"/>
      <c r="M175" s="72"/>
      <c r="N175" s="72"/>
      <c r="O175" s="72"/>
      <c r="P175" s="72"/>
      <c r="Q175" s="72"/>
      <c r="R175" s="72"/>
      <c r="S175" s="72"/>
      <c r="T175" s="80"/>
      <c r="U175" s="80"/>
    </row>
    <row r="176" spans="1:21" s="44" customFormat="1" ht="38.25" customHeight="1" x14ac:dyDescent="0.25">
      <c r="A176" s="227"/>
      <c r="B176" s="154" t="str">
        <f>IF(E64&gt;2,"Q 1.6 Le fournisseur ne s'engage pas sur le respect de la législation française et européenne en vigueur.","NA")</f>
        <v>Q 1.6 Le fournisseur ne s'engage pas sur le respect de la législation française et européenne en vigueur.</v>
      </c>
      <c r="C176" s="154" t="str">
        <f>IF(B176="NA","/","Demander au fournisseur de s'engager à se mettre en conformité.")</f>
        <v>Demander au fournisseur de s'engager à se mettre en conformité.</v>
      </c>
      <c r="D176" s="79"/>
      <c r="E176" s="141"/>
      <c r="F176" s="141"/>
      <c r="G176" s="141"/>
      <c r="H176" s="141"/>
      <c r="I176" s="72"/>
      <c r="J176" s="72"/>
      <c r="K176" s="72"/>
      <c r="L176" s="72"/>
      <c r="M176" s="72"/>
      <c r="N176" s="72"/>
      <c r="O176" s="72"/>
      <c r="P176" s="72"/>
      <c r="Q176" s="72"/>
      <c r="R176" s="72"/>
      <c r="S176" s="72"/>
      <c r="T176" s="80"/>
      <c r="U176" s="80"/>
    </row>
    <row r="177" spans="1:21" s="44" customFormat="1" ht="44.45" customHeight="1" x14ac:dyDescent="0.25">
      <c r="A177" s="227"/>
      <c r="B177" s="154" t="str">
        <f>IF(E69&gt;2,"Q 2.2 En cas de crise, le fournisseur n'est pas joignable dans un délai de moins de 12 heures y compris soir, week-end et jours fériés.","NA")</f>
        <v>NA</v>
      </c>
      <c r="C177" s="154" t="str">
        <f>IF(B177="NA","/","Demander au fournisseur de s'engager à être joignable dans un délai de moins de 12 heures.")</f>
        <v>/</v>
      </c>
      <c r="D177" s="79"/>
      <c r="E177" s="141"/>
      <c r="F177" s="141"/>
      <c r="G177" s="141"/>
      <c r="H177" s="141"/>
      <c r="I177" s="72"/>
      <c r="J177" s="72"/>
      <c r="K177" s="72"/>
      <c r="L177" s="72"/>
      <c r="M177" s="72"/>
      <c r="N177" s="72"/>
      <c r="O177" s="72"/>
      <c r="P177" s="72"/>
      <c r="Q177" s="72"/>
      <c r="R177" s="72"/>
      <c r="S177" s="72"/>
      <c r="T177" s="80"/>
      <c r="U177" s="80"/>
    </row>
    <row r="178" spans="1:21" s="44" customFormat="1" ht="27.95" customHeight="1" x14ac:dyDescent="0.25">
      <c r="A178" s="227"/>
      <c r="B178" s="154" t="str">
        <f>IF(E73&gt;2,"Q 2.3 Les coordonnées contacts crise fournis par le fournisseur ne sont pas complètes (mail et téléphone).","NA")</f>
        <v>Q 2.3 Les coordonnées contacts crise fournis par le fournisseur ne sont pas complètes (mail et téléphone).</v>
      </c>
      <c r="C178" s="154" t="str">
        <f>IF(B178="NA","/","Demander au fournisseur les coordonnées manquantes.")</f>
        <v>Demander au fournisseur les coordonnées manquantes.</v>
      </c>
      <c r="D178" s="79"/>
      <c r="E178" s="141"/>
      <c r="F178" s="141"/>
      <c r="G178" s="141"/>
      <c r="H178" s="141"/>
      <c r="I178" s="72"/>
      <c r="J178" s="72"/>
      <c r="K178" s="72"/>
      <c r="L178" s="72"/>
      <c r="M178" s="72"/>
      <c r="N178" s="72"/>
      <c r="O178" s="72"/>
      <c r="P178" s="72"/>
      <c r="Q178" s="72"/>
      <c r="R178" s="72"/>
      <c r="S178" s="72"/>
      <c r="T178" s="80"/>
      <c r="U178" s="80"/>
    </row>
    <row r="179" spans="1:21" s="44" customFormat="1" ht="51.6" customHeight="1" x14ac:dyDescent="0.25">
      <c r="A179" s="227"/>
      <c r="B179" s="154" t="str">
        <f>IF(D37=2,IF(E96&gt;2,"Q 3.3. Plan de Maîtrise Sanitaire incomplet.","NA"),"NA")</f>
        <v>Q 3.3. Plan de Maîtrise Sanitaire incomplet.</v>
      </c>
      <c r="C179" s="154" t="str">
        <f>IF(B179="NA","/","Demander au fournisseur de s'engager à mettre en place le ou les points manquants.")</f>
        <v>Demander au fournisseur de s'engager à mettre en place le ou les points manquants.</v>
      </c>
      <c r="D179" s="79"/>
      <c r="E179" s="141"/>
      <c r="F179" s="141"/>
      <c r="G179" s="141"/>
      <c r="H179" s="141"/>
      <c r="I179" s="72"/>
      <c r="J179" s="72"/>
      <c r="K179" s="72"/>
      <c r="L179" s="72"/>
      <c r="M179" s="72"/>
      <c r="N179" s="72"/>
      <c r="O179" s="72"/>
      <c r="P179" s="72"/>
      <c r="Q179" s="72"/>
      <c r="R179" s="72"/>
      <c r="S179" s="72"/>
      <c r="T179" s="80"/>
      <c r="U179" s="80"/>
    </row>
    <row r="180" spans="1:21" s="44" customFormat="1" ht="48.6" customHeight="1" x14ac:dyDescent="0.25">
      <c r="A180" s="227"/>
      <c r="B180" s="154" t="str">
        <f>IF(D37=2,IF(D121&gt;1,"Q.4.2.1. Absence de système de gestion de la traçabilité.","NA"),"NA")</f>
        <v>Q.4.2.1. Absence de système de gestion de la traçabilité.</v>
      </c>
      <c r="C180" s="154" t="str">
        <f>IF(B180="NA","/","Demander au fournisseur à s'engager à mettre en place un système de traçabilité/ Au besoin, réaliser un test de traçabilité. ")</f>
        <v xml:space="preserve">Demander au fournisseur à s'engager à mettre en place un système de traçabilité/ Au besoin, réaliser un test de traçabilité. </v>
      </c>
      <c r="D180" s="79"/>
      <c r="E180" s="141"/>
      <c r="F180" s="141"/>
      <c r="G180" s="141"/>
      <c r="H180" s="141"/>
      <c r="I180" s="72"/>
      <c r="J180" s="72"/>
      <c r="K180" s="72"/>
      <c r="L180" s="72"/>
      <c r="M180" s="72"/>
      <c r="N180" s="72"/>
      <c r="O180" s="72"/>
      <c r="P180" s="72"/>
      <c r="Q180" s="72"/>
      <c r="R180" s="72"/>
      <c r="S180" s="72"/>
      <c r="T180" s="80"/>
      <c r="U180" s="80"/>
    </row>
    <row r="181" spans="1:21" s="44" customFormat="1" ht="66.75" customHeight="1" x14ac:dyDescent="0.25">
      <c r="A181" s="228"/>
      <c r="B181" s="154" t="str">
        <f>IF(D37=2, IF(D134&gt;1,"Q 4.5.1 Pas de maîtrise de la conformité de l'étiquetage.","NA"),"NA")</f>
        <v>Q 4.5.1 Pas de maîtrise de la conformité de l'étiquetage.</v>
      </c>
      <c r="C181" s="154" t="str">
        <f>IF(B181="NA","/","Demander au fournisseur de s'engager sur la conformité de l'étiquetage. Au besoin, vérifier l'étiquetage en amont et faire un contrôle à réception sur les premières livraisons.")</f>
        <v>Demander au fournisseur de s'engager sur la conformité de l'étiquetage. Au besoin, vérifier l'étiquetage en amont et faire un contrôle à réception sur les premières livraisons.</v>
      </c>
      <c r="D181" s="79"/>
      <c r="E181" s="141"/>
      <c r="F181" s="141"/>
      <c r="G181" s="141"/>
      <c r="H181" s="141"/>
      <c r="I181" s="72"/>
      <c r="J181" s="72"/>
      <c r="K181" s="72"/>
      <c r="L181" s="72"/>
      <c r="M181" s="72"/>
      <c r="N181" s="72"/>
      <c r="O181" s="72"/>
      <c r="P181" s="72"/>
      <c r="Q181" s="72"/>
      <c r="R181" s="72"/>
      <c r="S181" s="72"/>
      <c r="T181" s="80"/>
      <c r="U181" s="80"/>
    </row>
    <row r="182" spans="1:21" s="44" customFormat="1" ht="15" customHeight="1" x14ac:dyDescent="0.25">
      <c r="A182" s="220" t="s">
        <v>231</v>
      </c>
      <c r="B182" s="220"/>
      <c r="C182" s="220"/>
      <c r="D182" s="79"/>
      <c r="E182" s="141"/>
      <c r="F182" s="141"/>
      <c r="G182" s="141"/>
      <c r="H182" s="141"/>
      <c r="I182" s="72"/>
      <c r="J182" s="72"/>
      <c r="K182" s="72"/>
      <c r="L182" s="72"/>
      <c r="M182" s="72"/>
      <c r="N182" s="72"/>
      <c r="O182" s="72"/>
      <c r="P182" s="72"/>
      <c r="Q182" s="72"/>
      <c r="R182" s="72"/>
      <c r="S182" s="72"/>
      <c r="T182" s="80"/>
      <c r="U182" s="80"/>
    </row>
    <row r="183" spans="1:21" s="44" customFormat="1" ht="13.5" x14ac:dyDescent="0.25">
      <c r="A183" s="79"/>
      <c r="B183" s="79"/>
      <c r="C183" s="79"/>
      <c r="D183" s="79"/>
      <c r="E183" s="141"/>
      <c r="F183" s="141"/>
      <c r="G183" s="141"/>
      <c r="H183" s="141"/>
      <c r="I183" s="72"/>
      <c r="J183" s="72"/>
      <c r="K183" s="72"/>
      <c r="L183" s="72"/>
      <c r="M183" s="72"/>
      <c r="N183" s="72"/>
      <c r="O183" s="72"/>
      <c r="P183" s="72"/>
      <c r="Q183" s="72"/>
      <c r="R183" s="72"/>
      <c r="S183" s="72"/>
      <c r="T183" s="80"/>
      <c r="U183" s="80"/>
    </row>
    <row r="184" spans="1:21" s="44" customFormat="1" ht="90.6" customHeight="1" x14ac:dyDescent="0.25">
      <c r="A184" s="223" t="s">
        <v>181</v>
      </c>
      <c r="B184" s="155" t="str">
        <f>IF(AND(C31=listes!A1,C34=listes!A1),"Le fournisseur est concerné par la réglementation RDUE","NA")</f>
        <v>NA</v>
      </c>
      <c r="C184" s="81"/>
      <c r="D184" s="79"/>
      <c r="E184" s="141"/>
      <c r="F184" s="141"/>
      <c r="G184" s="141"/>
      <c r="H184" s="141"/>
      <c r="I184" s="72"/>
      <c r="J184" s="72"/>
      <c r="K184" s="72"/>
      <c r="L184" s="72"/>
      <c r="M184" s="72"/>
      <c r="N184" s="72"/>
      <c r="O184" s="72"/>
      <c r="P184" s="72"/>
      <c r="Q184" s="72"/>
      <c r="R184" s="72"/>
      <c r="S184" s="72"/>
      <c r="T184" s="80"/>
      <c r="U184" s="80"/>
    </row>
    <row r="185" spans="1:21" s="47" customFormat="1" ht="54.95" customHeight="1" x14ac:dyDescent="0.2">
      <c r="A185" s="224"/>
      <c r="B185" s="81" t="str">
        <f>IF(E62&gt;1,"Q1.4 Nous sommes 1er metteur sur le marché français.","NA")</f>
        <v>Q1.4 Nous sommes 1er metteur sur le marché français.</v>
      </c>
      <c r="C185" s="81" t="str">
        <f>IF(B185="NA","/","S'assurer que les produits sont conformes à la réglementation française.")</f>
        <v>S'assurer que les produits sont conformes à la réglementation française.</v>
      </c>
      <c r="D185" s="49"/>
      <c r="E185" s="50"/>
      <c r="F185" s="50"/>
      <c r="G185" s="50"/>
      <c r="H185" s="50"/>
      <c r="I185" s="59"/>
      <c r="J185" s="59"/>
      <c r="K185" s="59"/>
      <c r="L185" s="59"/>
      <c r="M185" s="59"/>
      <c r="N185" s="59"/>
      <c r="O185" s="59"/>
      <c r="P185" s="59"/>
      <c r="Q185" s="59"/>
      <c r="R185" s="59"/>
      <c r="S185" s="59"/>
      <c r="T185" s="74"/>
      <c r="U185" s="74"/>
    </row>
    <row r="186" spans="1:21" s="47" customFormat="1" ht="54.95" customHeight="1" x14ac:dyDescent="0.2">
      <c r="A186" s="224"/>
      <c r="B186" s="81" t="str">
        <f>IF(E63&gt;1,"Q1.5 Attention, le fournisseur importe les produits proposés au référencement.","NA")</f>
        <v>NA</v>
      </c>
      <c r="C186" s="81" t="str">
        <f>IF(B186="NA","/","Mettre en place un plan de contrôle spécifique.")</f>
        <v>/</v>
      </c>
      <c r="D186" s="49"/>
      <c r="E186" s="50"/>
      <c r="F186" s="50"/>
      <c r="G186" s="50"/>
      <c r="H186" s="50"/>
      <c r="I186" s="59"/>
      <c r="J186" s="59"/>
      <c r="K186" s="59"/>
      <c r="L186" s="59"/>
      <c r="M186" s="59"/>
      <c r="N186" s="59"/>
      <c r="O186" s="59"/>
      <c r="P186" s="59"/>
      <c r="Q186" s="59"/>
      <c r="R186" s="59"/>
      <c r="S186" s="59"/>
      <c r="T186" s="74"/>
      <c r="U186" s="74"/>
    </row>
    <row r="187" spans="1:21" s="47" customFormat="1" ht="42.6" customHeight="1" x14ac:dyDescent="0.2">
      <c r="A187" s="224"/>
      <c r="B187" s="81" t="str">
        <f>IF(AND(E68&gt;1,E69&lt;3),"Q2.1. et Q2.2 Le fournisseur est joignable entre 4 et 12 heures, y compris soir, week-end et jours fériés.","NA")</f>
        <v>Q2.1. et Q2.2 Le fournisseur est joignable entre 4 et 12 heures, y compris soir, week-end et jours fériés.</v>
      </c>
      <c r="C187" s="81" t="str">
        <f>IF(B187="NA","/"," /")</f>
        <v xml:space="preserve"> /</v>
      </c>
      <c r="D187" s="49"/>
      <c r="E187" s="50"/>
      <c r="F187" s="50"/>
      <c r="G187" s="50"/>
      <c r="H187" s="50"/>
      <c r="I187" s="59"/>
      <c r="J187" s="59"/>
      <c r="K187" s="59"/>
      <c r="L187" s="59"/>
      <c r="M187" s="59"/>
      <c r="N187" s="59"/>
      <c r="O187" s="59"/>
      <c r="P187" s="59"/>
      <c r="Q187" s="59"/>
      <c r="R187" s="59"/>
      <c r="S187" s="59"/>
      <c r="T187" s="74"/>
      <c r="U187" s="74"/>
    </row>
    <row r="188" spans="1:21" s="47" customFormat="1" ht="42.6" customHeight="1" x14ac:dyDescent="0.2">
      <c r="A188" s="224"/>
      <c r="B188" s="81" t="str">
        <f>IF(E73=2,"Q 2.3 Les coordonnées contacts crise fournies par le fournisseur ne sont pas complètes (mail ou téléphone).","NA")</f>
        <v>NA</v>
      </c>
      <c r="C188" s="154" t="str">
        <f>IF(B188="NA","/","Demander au fournisseur les coordonnées manquantes.")</f>
        <v>/</v>
      </c>
      <c r="D188" s="49"/>
      <c r="E188" s="50"/>
      <c r="F188" s="50"/>
      <c r="G188" s="50"/>
      <c r="H188" s="50"/>
      <c r="I188" s="59"/>
      <c r="J188" s="59"/>
      <c r="K188" s="59"/>
      <c r="L188" s="59"/>
      <c r="M188" s="59"/>
      <c r="N188" s="59"/>
      <c r="O188" s="59"/>
      <c r="P188" s="59"/>
      <c r="Q188" s="59"/>
      <c r="R188" s="59"/>
      <c r="S188" s="59"/>
      <c r="T188" s="74"/>
      <c r="U188" s="74"/>
    </row>
    <row r="189" spans="1:21" s="47" customFormat="1" ht="48" customHeight="1" x14ac:dyDescent="0.2">
      <c r="A189" s="224"/>
      <c r="B189" s="154" t="str">
        <f>IF(E96=2,"Q3.3. Plan de Maîtrise Sanitaire incomplet.","NA")</f>
        <v>NA</v>
      </c>
      <c r="C189" s="81" t="str">
        <f>IF(B189="NA","/"," /")</f>
        <v>/</v>
      </c>
      <c r="D189" s="49"/>
      <c r="E189" s="50"/>
      <c r="F189" s="50"/>
      <c r="G189" s="50"/>
      <c r="H189" s="50"/>
      <c r="I189" s="59"/>
      <c r="J189" s="59"/>
      <c r="K189" s="59"/>
      <c r="L189" s="59"/>
      <c r="M189" s="59"/>
      <c r="N189" s="59"/>
      <c r="O189" s="59"/>
      <c r="P189" s="59"/>
      <c r="Q189" s="59"/>
      <c r="R189" s="59"/>
      <c r="S189" s="59"/>
      <c r="T189" s="74"/>
      <c r="U189" s="74"/>
    </row>
    <row r="190" spans="1:21" s="47" customFormat="1" ht="28.5" customHeight="1" x14ac:dyDescent="0.2">
      <c r="A190" s="224"/>
      <c r="B190" s="81" t="str">
        <f>IF(D37=2,IF(E101&gt;1,"Q3.4. Le système HACCP et/ou le Plan de maîtrise sanitaire ne sont pas revus annuellement.","NA"),"NA")</f>
        <v>Q3.4. Le système HACCP et/ou le Plan de maîtrise sanitaire ne sont pas revus annuellement.</v>
      </c>
      <c r="C190" s="81" t="str">
        <f>IF(B190="NA","/"," /")</f>
        <v xml:space="preserve"> /</v>
      </c>
      <c r="D190" s="49"/>
      <c r="E190" s="50"/>
      <c r="F190" s="50"/>
      <c r="G190" s="50"/>
      <c r="H190" s="50"/>
      <c r="I190" s="59"/>
      <c r="J190" s="59"/>
      <c r="K190" s="59"/>
      <c r="L190" s="59"/>
      <c r="M190" s="59"/>
      <c r="N190" s="59"/>
      <c r="O190" s="59"/>
      <c r="P190" s="59"/>
      <c r="Q190" s="59"/>
      <c r="R190" s="59"/>
      <c r="S190" s="59"/>
      <c r="T190" s="74"/>
      <c r="U190" s="74"/>
    </row>
    <row r="191" spans="1:21" s="47" customFormat="1" ht="25.5" x14ac:dyDescent="0.2">
      <c r="A191" s="224"/>
      <c r="B191" s="81" t="str">
        <f>IF(D37=2,IF(E103&gt;1,"Q3.5 Le risque Sûreté produit (Food défense) n'est pas pris en compte.","NA"), "NA")</f>
        <v>Q3.5 Le risque Sûreté produit (Food défense) n'est pas pris en compte.</v>
      </c>
      <c r="C191" s="81" t="str">
        <f>IF(B191="NA","/","Demander au fournisseur qu'il définisse des dispositions. ")</f>
        <v xml:space="preserve">Demander au fournisseur qu'il définisse des dispositions. </v>
      </c>
      <c r="D191" s="49"/>
      <c r="E191" s="50"/>
      <c r="F191" s="50"/>
      <c r="G191" s="50"/>
      <c r="H191" s="50"/>
      <c r="I191" s="59"/>
      <c r="J191" s="59"/>
      <c r="K191" s="59"/>
      <c r="L191" s="59"/>
      <c r="M191" s="59"/>
      <c r="N191" s="59"/>
      <c r="O191" s="59"/>
      <c r="P191" s="59"/>
      <c r="Q191" s="59"/>
      <c r="R191" s="59"/>
      <c r="S191" s="59"/>
      <c r="T191" s="74"/>
      <c r="U191" s="74"/>
    </row>
    <row r="192" spans="1:21" s="47" customFormat="1" ht="66" customHeight="1" x14ac:dyDescent="0.2">
      <c r="A192" s="224"/>
      <c r="B192" s="81" t="str">
        <f>IF(SUM(E107,E109)&gt;3,"Q3.7.1 et Q3.7.2 Le fournisseur est fabricant et sous-traite une activité relative aux produits présentés en référencement et n'a pas de critères de sélection et de surveillance.","NA")</f>
        <v>NA</v>
      </c>
      <c r="C192" s="81" t="str">
        <f>IF(B192="NA","/","Demander au fournisseur de s'assurer de la conformité des produits fournis par son/ses sous-traitants./ Au besoin, réaliser un plan de contrôle spécifique sur les produits lors de la 1ere réception.")</f>
        <v>/</v>
      </c>
      <c r="D192" s="49"/>
      <c r="E192" s="50"/>
      <c r="F192" s="50"/>
      <c r="G192" s="50"/>
      <c r="H192" s="50"/>
      <c r="I192" s="59"/>
      <c r="J192" s="59"/>
      <c r="K192" s="59"/>
      <c r="L192" s="59"/>
      <c r="M192" s="59"/>
      <c r="N192" s="59"/>
      <c r="O192" s="59"/>
      <c r="P192" s="59"/>
      <c r="Q192" s="59"/>
      <c r="R192" s="59"/>
      <c r="S192" s="59"/>
      <c r="T192" s="74"/>
      <c r="U192" s="74"/>
    </row>
    <row r="193" spans="1:22" s="47" customFormat="1" ht="66" customHeight="1" x14ac:dyDescent="0.2">
      <c r="A193" s="224"/>
      <c r="B193" s="81" t="str">
        <f>IF(E112&gt;1,"Q3.8.Le fournisseur est grossiste et n'a pas de critères de sélection et de surveillance de ses fabricants.","NA")</f>
        <v>NA</v>
      </c>
      <c r="C193" s="81" t="str">
        <f>IF(B193="NA","/","Demander au fournisseur de s'engager à définir des critères de sélection et de surveillance de ses fabricants.")</f>
        <v>/</v>
      </c>
      <c r="D193" s="49"/>
      <c r="E193" s="50"/>
      <c r="F193" s="50"/>
      <c r="G193" s="50"/>
      <c r="H193" s="50"/>
      <c r="I193" s="59"/>
      <c r="J193" s="59"/>
      <c r="K193" s="59"/>
      <c r="L193" s="59"/>
      <c r="M193" s="59"/>
      <c r="N193" s="59"/>
      <c r="O193" s="59"/>
      <c r="P193" s="59"/>
      <c r="Q193" s="59"/>
      <c r="R193" s="59"/>
      <c r="S193" s="59"/>
      <c r="T193" s="74"/>
      <c r="U193" s="74"/>
    </row>
    <row r="194" spans="1:22" s="47" customFormat="1" ht="38.25" x14ac:dyDescent="0.2">
      <c r="A194" s="224"/>
      <c r="B194" s="81" t="str">
        <f>IF(D37=2,IF(E117&gt;1,"Q4.1.1. Le fournisseur n'a pas de responsable qualité désigné.", "NA"),"NA")</f>
        <v>Q4.1.1. Le fournisseur n'a pas de responsable qualité désigné.</v>
      </c>
      <c r="C194" s="81" t="str">
        <f>IF(B194="NA","/","Demander au fournisseur de transmettre le nom d'un contact pour tous les sujets relatifs à la qualité.")</f>
        <v>Demander au fournisseur de transmettre le nom d'un contact pour tous les sujets relatifs à la qualité.</v>
      </c>
      <c r="D194" s="49"/>
      <c r="E194" s="50"/>
      <c r="F194" s="50"/>
      <c r="G194" s="50"/>
      <c r="H194" s="50"/>
      <c r="I194" s="59"/>
      <c r="J194" s="59"/>
      <c r="K194" s="59"/>
      <c r="L194" s="59"/>
      <c r="M194" s="59"/>
      <c r="N194" s="59"/>
      <c r="O194" s="59"/>
      <c r="P194" s="59"/>
      <c r="Q194" s="59"/>
      <c r="R194" s="59"/>
      <c r="S194" s="59"/>
      <c r="T194" s="74"/>
      <c r="U194" s="74"/>
    </row>
    <row r="195" spans="1:22" s="47" customFormat="1" ht="25.5" x14ac:dyDescent="0.2">
      <c r="A195" s="224"/>
      <c r="B195" s="81" t="str">
        <f>IF(D37=2,IF(E125&gt;1,"Q4.3.1. Le fournisseur n'a pas de plan de contrôle produit.","NA"),"NA")</f>
        <v>Q4.3.1. Le fournisseur n'a pas de plan de contrôle produit.</v>
      </c>
      <c r="C195" s="81" t="str">
        <f>IF(B195="NA","/","Demander au fournisseur de mettre en place un plan de contrôle produit.")</f>
        <v>Demander au fournisseur de mettre en place un plan de contrôle produit.</v>
      </c>
      <c r="D195" s="49"/>
      <c r="E195" s="50"/>
      <c r="F195" s="50"/>
      <c r="G195" s="50"/>
      <c r="H195" s="50"/>
      <c r="I195" s="59"/>
      <c r="J195" s="59"/>
      <c r="K195" s="59"/>
      <c r="L195" s="59"/>
      <c r="M195" s="59"/>
      <c r="N195" s="59"/>
      <c r="O195" s="59"/>
      <c r="P195" s="59"/>
      <c r="Q195" s="59"/>
      <c r="R195" s="59"/>
      <c r="S195" s="59"/>
      <c r="T195" s="74"/>
      <c r="U195" s="74"/>
    </row>
    <row r="196" spans="1:22" s="47" customFormat="1" ht="25.5" x14ac:dyDescent="0.2">
      <c r="A196" s="224"/>
      <c r="B196" s="81" t="str">
        <f>IF(D37=2,IF(E126&gt;1,"Q4.3.2. Le fournisseur ne fait pas de contrôle à réception.", "NA"),"NA")</f>
        <v>Q4.3.2. Le fournisseur ne fait pas de contrôle à réception.</v>
      </c>
      <c r="C196" s="81" t="str">
        <f>IF(B196="NA","/","Demander au fournisseur de mettre un plan de contrôle à réception.")</f>
        <v>Demander au fournisseur de mettre un plan de contrôle à réception.</v>
      </c>
      <c r="D196" s="49"/>
      <c r="E196" s="50"/>
      <c r="F196" s="50"/>
      <c r="G196" s="50"/>
      <c r="H196" s="50"/>
      <c r="I196" s="59"/>
      <c r="J196" s="59"/>
      <c r="K196" s="59"/>
      <c r="L196" s="59"/>
      <c r="M196" s="59"/>
      <c r="N196" s="59"/>
      <c r="O196" s="59"/>
      <c r="P196" s="59"/>
      <c r="Q196" s="59"/>
      <c r="R196" s="59"/>
      <c r="S196" s="59"/>
      <c r="T196" s="74"/>
      <c r="U196" s="74"/>
    </row>
    <row r="197" spans="1:22" s="47" customFormat="1" ht="76.5" x14ac:dyDescent="0.2">
      <c r="A197" s="224"/>
      <c r="B197" s="81" t="str">
        <f>IF(D37=2,IF(MAX(E129:E131)&gt;1,"Q4.4. Le fournisseur n'a pas de système de gestion des non conformités et/ou des réclamations clients et/ou de la mise en place des actions correctives correspondantes.","NA"),"NA")</f>
        <v>Q4.4. Le fournisseur n'a pas de système de gestion des non conformités et/ou des réclamations clients et/ou de la mise en place des actions correctives correspondantes.</v>
      </c>
      <c r="C197" s="81" t="str">
        <f>IF(B197="NA","/","Demander au fournisseur qu'il s'engage à définir un dispositif pour traiter les non conformités, réclamations et les actions correspondantes notamment concernant les produits présentés pour référencement.")</f>
        <v>Demander au fournisseur qu'il s'engage à définir un dispositif pour traiter les non conformités, réclamations et les actions correspondantes notamment concernant les produits présentés pour référencement.</v>
      </c>
      <c r="D197" s="49"/>
      <c r="E197" s="50"/>
      <c r="F197" s="50"/>
      <c r="G197" s="50"/>
      <c r="H197" s="50"/>
      <c r="I197" s="59"/>
      <c r="J197" s="59"/>
      <c r="K197" s="59"/>
      <c r="L197" s="59"/>
      <c r="M197" s="59"/>
      <c r="N197" s="59"/>
      <c r="O197" s="59"/>
      <c r="P197" s="59"/>
      <c r="Q197" s="59"/>
      <c r="R197" s="59"/>
      <c r="S197" s="59"/>
      <c r="T197" s="74"/>
      <c r="U197" s="74"/>
    </row>
    <row r="198" spans="1:22" s="47" customFormat="1" ht="51" customHeight="1" x14ac:dyDescent="0.2">
      <c r="A198" s="224"/>
      <c r="B198" s="81" t="str">
        <f>IF(D37=2,IF(MAX(E135:E136)&gt;1,"Q4.5.2 et Q4.5.3 le dispositif de vérification de l'étiquetage et d'informations des modifications est incomplet.","NA"),"NA")</f>
        <v>Q4.5.2 et Q4.5.3 le dispositif de vérification de l'étiquetage et d'informations des modifications est incomplet.</v>
      </c>
      <c r="C198" s="81" t="str">
        <f>IF(B198="NA","/","Demander au fournisseur de s'engager sur les points manquants. Au besoin, vérifier l'étiquetage à réception.")</f>
        <v>Demander au fournisseur de s'engager sur les points manquants. Au besoin, vérifier l'étiquetage à réception.</v>
      </c>
      <c r="D198" s="49"/>
      <c r="E198" s="50"/>
      <c r="F198" s="50"/>
      <c r="G198" s="50"/>
      <c r="H198" s="50"/>
      <c r="I198" s="59"/>
      <c r="J198" s="59"/>
      <c r="K198" s="59"/>
      <c r="L198" s="59"/>
      <c r="M198" s="59"/>
      <c r="N198" s="59"/>
      <c r="O198" s="59"/>
      <c r="P198" s="59"/>
      <c r="Q198" s="59"/>
      <c r="R198" s="59"/>
      <c r="S198" s="59"/>
      <c r="T198" s="74"/>
      <c r="U198" s="74"/>
    </row>
    <row r="199" spans="1:22" s="47" customFormat="1" ht="38.25" x14ac:dyDescent="0.2">
      <c r="A199" s="224"/>
      <c r="B199" s="81" t="str">
        <f>IF(D37=2,IF(E139&gt;1,"Q4.6.1. Le fournisseur n'a pas défini de procédure de gestion de crise.","NA"),"NA")</f>
        <v>Q4.6.1. Le fournisseur n'a pas défini de procédure de gestion de crise.</v>
      </c>
      <c r="C199" s="81" t="str">
        <f>IF(B199="NA","/","Demander au fournisseur qu'il s'engage à définir ses dispositions en cas de crise (contacts, méthodologie).")</f>
        <v>Demander au fournisseur qu'il s'engage à définir ses dispositions en cas de crise (contacts, méthodologie).</v>
      </c>
      <c r="D199" s="49"/>
      <c r="E199" s="50"/>
      <c r="F199" s="50"/>
      <c r="G199" s="50"/>
      <c r="H199" s="50"/>
      <c r="I199" s="59"/>
      <c r="J199" s="59"/>
      <c r="K199" s="59"/>
      <c r="L199" s="59"/>
      <c r="M199" s="59"/>
      <c r="N199" s="59"/>
      <c r="O199" s="59"/>
      <c r="P199" s="59"/>
      <c r="Q199" s="59"/>
      <c r="R199" s="59"/>
      <c r="S199" s="59"/>
      <c r="T199" s="74"/>
      <c r="U199" s="74"/>
    </row>
    <row r="200" spans="1:22" s="47" customFormat="1" ht="78.95" customHeight="1" x14ac:dyDescent="0.2">
      <c r="A200" s="224"/>
      <c r="B200" s="81" t="str">
        <f>IF(D37=2,IF(E140&gt;1,"Q4.6.2. Le fournisseur n'a pas défini de procédure de gestion des retraits, rappels des produits.","NA"),"NA")</f>
        <v>Q4.6.2. Le fournisseur n'a pas défini de procédure de gestion des retraits, rappels des produits.</v>
      </c>
      <c r="C200" s="81" t="str">
        <f>IF(B200="NA","/","Demander au fournisseur qu'il s'engage à définir ses dispositions en cas de retrait/rappel (contacts, méthodologie). Le pilotage d'un éventuel retrait/rappel des produits sera réalisé par la centrale.")</f>
        <v>Demander au fournisseur qu'il s'engage à définir ses dispositions en cas de retrait/rappel (contacts, méthodologie). Le pilotage d'un éventuel retrait/rappel des produits sera réalisé par la centrale.</v>
      </c>
      <c r="D200" s="49"/>
      <c r="E200" s="50"/>
      <c r="F200" s="50"/>
      <c r="G200" s="50"/>
      <c r="H200" s="50"/>
      <c r="I200" s="59"/>
      <c r="J200" s="59"/>
      <c r="K200" s="59"/>
      <c r="L200" s="59"/>
      <c r="M200" s="59"/>
      <c r="N200" s="59"/>
      <c r="O200" s="59"/>
      <c r="P200" s="59"/>
      <c r="Q200" s="59"/>
      <c r="R200" s="59"/>
      <c r="S200" s="59"/>
      <c r="T200" s="74"/>
      <c r="U200" s="74"/>
    </row>
    <row r="201" spans="1:22" s="47" customFormat="1" ht="51" x14ac:dyDescent="0.2">
      <c r="A201" s="225"/>
      <c r="B201" s="81" t="str">
        <f>IF(D37=2,IF(E141&gt;1,"Q4.6.3. En cas de retrait/rappel, le fournisseur ne transmet pas les informations de traçabilité dans les 4 heures.","NA"),"NA")</f>
        <v>Q4.6.3. En cas de retrait/rappel, le fournisseur ne transmet pas les informations de traçabilité dans les 4 heures.</v>
      </c>
      <c r="C201" s="81" t="str">
        <f>IF(B201="NA","/","Demander au fournisseur de s'engager à nous transmettre les éléments de traçabilité, dès que possible, en cas de retrait/rappel.")</f>
        <v>Demander au fournisseur de s'engager à nous transmettre les éléments de traçabilité, dès que possible, en cas de retrait/rappel.</v>
      </c>
      <c r="D201" s="49"/>
      <c r="E201" s="50"/>
      <c r="F201" s="50"/>
      <c r="G201" s="50"/>
      <c r="H201" s="50"/>
      <c r="I201" s="59"/>
      <c r="J201" s="59"/>
      <c r="K201" s="59"/>
      <c r="L201" s="59"/>
      <c r="M201" s="59"/>
      <c r="N201" s="59"/>
      <c r="O201" s="59"/>
      <c r="P201" s="59"/>
      <c r="Q201" s="59"/>
      <c r="R201" s="59"/>
      <c r="S201" s="59"/>
      <c r="T201" s="74"/>
      <c r="U201" s="74"/>
    </row>
    <row r="202" spans="1:22" s="47" customFormat="1" ht="14.25" thickBot="1" x14ac:dyDescent="0.25">
      <c r="A202" s="52"/>
      <c r="B202" s="52"/>
      <c r="C202" s="76"/>
      <c r="D202" s="49"/>
      <c r="E202" s="50"/>
      <c r="F202" s="50"/>
      <c r="G202" s="50"/>
      <c r="H202" s="50"/>
      <c r="I202" s="59"/>
      <c r="J202" s="59"/>
      <c r="K202" s="59"/>
      <c r="L202" s="59"/>
      <c r="M202" s="59"/>
      <c r="N202" s="59"/>
      <c r="O202" s="59"/>
      <c r="P202" s="59"/>
      <c r="Q202" s="59"/>
      <c r="R202" s="59"/>
      <c r="S202" s="59"/>
      <c r="T202" s="74"/>
      <c r="U202" s="74"/>
    </row>
    <row r="203" spans="1:22" s="47" customFormat="1" ht="26.25" customHeight="1" x14ac:dyDescent="0.2">
      <c r="A203" s="82"/>
      <c r="B203" s="215" t="s">
        <v>81</v>
      </c>
      <c r="C203" s="216"/>
      <c r="D203" s="49"/>
      <c r="E203" s="50"/>
      <c r="F203" s="50"/>
      <c r="G203" s="50"/>
      <c r="H203" s="50"/>
      <c r="I203" s="60"/>
      <c r="J203" s="60"/>
      <c r="K203" s="60"/>
      <c r="L203" s="60"/>
      <c r="M203" s="60"/>
      <c r="N203" s="60"/>
      <c r="O203" s="60"/>
      <c r="P203" s="60"/>
      <c r="Q203" s="59"/>
      <c r="R203" s="59"/>
      <c r="S203" s="59"/>
      <c r="T203" s="59"/>
      <c r="U203" s="46"/>
      <c r="V203" s="46"/>
    </row>
    <row r="204" spans="1:22" s="47" customFormat="1" ht="13.5" x14ac:dyDescent="0.2">
      <c r="A204" s="88"/>
      <c r="B204" s="83" t="s">
        <v>95</v>
      </c>
      <c r="C204" s="84"/>
      <c r="D204" s="49"/>
      <c r="E204" s="50"/>
      <c r="F204" s="50"/>
      <c r="G204" s="50"/>
      <c r="H204" s="50"/>
      <c r="I204" s="60"/>
      <c r="J204" s="60"/>
      <c r="K204" s="60"/>
      <c r="L204" s="60"/>
      <c r="M204" s="60"/>
      <c r="N204" s="60"/>
      <c r="O204" s="60"/>
      <c r="P204" s="60"/>
      <c r="Q204" s="59"/>
      <c r="R204" s="59"/>
      <c r="S204" s="59"/>
      <c r="T204" s="59"/>
      <c r="U204" s="46"/>
      <c r="V204" s="46"/>
    </row>
    <row r="205" spans="1:22" s="47" customFormat="1" ht="13.5" x14ac:dyDescent="0.2">
      <c r="A205" s="83"/>
      <c r="B205" s="83"/>
      <c r="C205" s="84"/>
      <c r="D205" s="49"/>
      <c r="E205" s="50"/>
      <c r="F205" s="50"/>
      <c r="G205" s="50"/>
      <c r="H205" s="50"/>
      <c r="I205" s="60"/>
      <c r="J205" s="60"/>
      <c r="K205" s="60"/>
      <c r="L205" s="60"/>
      <c r="M205" s="60"/>
      <c r="N205" s="60"/>
      <c r="O205" s="60"/>
      <c r="P205" s="60"/>
      <c r="Q205" s="59"/>
      <c r="R205" s="59"/>
      <c r="S205" s="59"/>
      <c r="T205" s="59"/>
      <c r="U205" s="46"/>
      <c r="V205" s="46"/>
    </row>
    <row r="206" spans="1:22" s="47" customFormat="1" ht="13.5" x14ac:dyDescent="0.2">
      <c r="A206" s="88"/>
      <c r="B206" s="83" t="s">
        <v>93</v>
      </c>
      <c r="C206" s="84"/>
      <c r="D206" s="49"/>
      <c r="E206" s="50"/>
      <c r="F206" s="50"/>
      <c r="G206" s="50"/>
      <c r="H206" s="50"/>
      <c r="I206" s="60"/>
      <c r="J206" s="60"/>
      <c r="K206" s="60"/>
      <c r="L206" s="60"/>
      <c r="M206" s="60"/>
      <c r="N206" s="60"/>
      <c r="O206" s="60"/>
      <c r="P206" s="60"/>
      <c r="Q206" s="59"/>
      <c r="R206" s="59"/>
      <c r="S206" s="59"/>
      <c r="T206" s="59"/>
      <c r="U206" s="46"/>
      <c r="V206" s="46"/>
    </row>
    <row r="207" spans="1:22" s="47" customFormat="1" ht="13.5" x14ac:dyDescent="0.2">
      <c r="A207" s="83"/>
      <c r="B207" s="83"/>
      <c r="C207" s="84"/>
      <c r="D207" s="49"/>
      <c r="E207" s="50"/>
      <c r="F207" s="50"/>
      <c r="G207" s="50"/>
      <c r="H207" s="50"/>
      <c r="I207" s="60"/>
      <c r="J207" s="60"/>
      <c r="K207" s="60"/>
      <c r="L207" s="60"/>
      <c r="M207" s="60"/>
      <c r="N207" s="60"/>
      <c r="O207" s="60"/>
      <c r="P207" s="60"/>
      <c r="Q207" s="59"/>
      <c r="R207" s="59"/>
      <c r="S207" s="59"/>
      <c r="T207" s="59"/>
      <c r="U207" s="46"/>
      <c r="V207" s="46"/>
    </row>
    <row r="208" spans="1:22" s="47" customFormat="1" ht="13.5" x14ac:dyDescent="0.2">
      <c r="A208" s="88"/>
      <c r="B208" s="83" t="s">
        <v>94</v>
      </c>
      <c r="C208" s="84"/>
      <c r="D208" s="49"/>
      <c r="E208" s="50"/>
      <c r="F208" s="50"/>
      <c r="G208" s="50"/>
      <c r="H208" s="50"/>
      <c r="I208" s="60"/>
      <c r="J208" s="60"/>
      <c r="K208" s="60"/>
      <c r="L208" s="60"/>
      <c r="M208" s="60"/>
      <c r="N208" s="60"/>
      <c r="O208" s="60"/>
      <c r="P208" s="60"/>
      <c r="Q208" s="59"/>
      <c r="R208" s="59"/>
      <c r="S208" s="59"/>
      <c r="T208" s="59"/>
      <c r="U208" s="46"/>
      <c r="V208" s="46"/>
    </row>
    <row r="209" spans="1:22" s="47" customFormat="1" ht="13.5" x14ac:dyDescent="0.2">
      <c r="A209" s="48"/>
      <c r="B209" s="83"/>
      <c r="C209" s="84"/>
      <c r="D209" s="49"/>
      <c r="E209" s="50"/>
      <c r="F209" s="50"/>
      <c r="G209" s="50"/>
      <c r="H209" s="50"/>
      <c r="I209" s="60"/>
      <c r="J209" s="60"/>
      <c r="K209" s="60"/>
      <c r="L209" s="60"/>
      <c r="M209" s="60"/>
      <c r="N209" s="60"/>
      <c r="O209" s="60"/>
      <c r="P209" s="60"/>
      <c r="Q209" s="59"/>
      <c r="R209" s="59"/>
      <c r="S209" s="59"/>
      <c r="T209" s="59"/>
      <c r="U209" s="46"/>
      <c r="V209" s="46"/>
    </row>
    <row r="210" spans="1:22" s="47" customFormat="1" ht="13.5" x14ac:dyDescent="0.2">
      <c r="A210" s="48"/>
      <c r="B210" s="83" t="s">
        <v>180</v>
      </c>
      <c r="C210" s="84"/>
      <c r="D210" s="49"/>
      <c r="E210" s="50"/>
      <c r="F210" s="50"/>
      <c r="G210" s="50"/>
      <c r="H210" s="50"/>
      <c r="I210" s="60"/>
      <c r="J210" s="60"/>
      <c r="K210" s="60"/>
      <c r="L210" s="60"/>
      <c r="M210" s="60"/>
      <c r="N210" s="60"/>
      <c r="O210" s="60"/>
      <c r="P210" s="60"/>
      <c r="Q210" s="59"/>
      <c r="R210" s="59"/>
      <c r="S210" s="59"/>
      <c r="T210" s="59"/>
      <c r="U210" s="46"/>
      <c r="V210" s="46"/>
    </row>
    <row r="211" spans="1:22" s="47" customFormat="1" ht="13.5" x14ac:dyDescent="0.2">
      <c r="A211" s="48"/>
      <c r="B211" s="151"/>
      <c r="C211" s="84"/>
      <c r="D211" s="49"/>
      <c r="E211" s="50"/>
      <c r="F211" s="50"/>
      <c r="G211" s="50"/>
      <c r="H211" s="50"/>
      <c r="I211" s="60"/>
      <c r="J211" s="60"/>
      <c r="K211" s="60"/>
      <c r="L211" s="60"/>
      <c r="M211" s="60"/>
      <c r="N211" s="60"/>
      <c r="O211" s="60"/>
      <c r="P211" s="60"/>
      <c r="Q211" s="59"/>
      <c r="R211" s="59"/>
      <c r="S211" s="59"/>
      <c r="T211" s="59"/>
      <c r="U211" s="46"/>
      <c r="V211" s="46"/>
    </row>
    <row r="212" spans="1:22" s="47" customFormat="1" ht="13.5" x14ac:dyDescent="0.2">
      <c r="A212" s="48"/>
      <c r="B212" s="152"/>
      <c r="C212" s="84"/>
      <c r="D212" s="49"/>
      <c r="E212" s="50"/>
      <c r="F212" s="50"/>
      <c r="G212" s="50"/>
      <c r="H212" s="50"/>
      <c r="I212" s="60"/>
      <c r="J212" s="60"/>
      <c r="K212" s="60"/>
      <c r="L212" s="60"/>
      <c r="M212" s="60"/>
      <c r="N212" s="60"/>
      <c r="O212" s="60"/>
      <c r="P212" s="60"/>
      <c r="Q212" s="59"/>
      <c r="R212" s="59"/>
      <c r="S212" s="59"/>
      <c r="T212" s="59"/>
      <c r="U212" s="46"/>
      <c r="V212" s="46"/>
    </row>
    <row r="213" spans="1:22" s="47" customFormat="1" ht="13.5" x14ac:dyDescent="0.2">
      <c r="A213" s="48"/>
      <c r="B213" s="152"/>
      <c r="C213" s="84"/>
      <c r="D213" s="49"/>
      <c r="E213" s="50"/>
      <c r="F213" s="50"/>
      <c r="G213" s="50"/>
      <c r="H213" s="50"/>
      <c r="I213" s="60"/>
      <c r="J213" s="60"/>
      <c r="K213" s="60"/>
      <c r="L213" s="60"/>
      <c r="M213" s="60"/>
      <c r="N213" s="60"/>
      <c r="O213" s="60"/>
      <c r="P213" s="60"/>
      <c r="Q213" s="59"/>
      <c r="R213" s="59"/>
      <c r="S213" s="59"/>
      <c r="T213" s="59"/>
      <c r="U213" s="46"/>
      <c r="V213" s="46"/>
    </row>
    <row r="214" spans="1:22" s="47" customFormat="1" ht="13.5" x14ac:dyDescent="0.2">
      <c r="A214" s="48"/>
      <c r="B214" s="152"/>
      <c r="C214" s="84"/>
      <c r="D214" s="49"/>
      <c r="E214" s="50"/>
      <c r="F214" s="50"/>
      <c r="G214" s="50"/>
      <c r="H214" s="50"/>
      <c r="I214" s="60"/>
      <c r="J214" s="60"/>
      <c r="K214" s="60"/>
      <c r="L214" s="60"/>
      <c r="M214" s="60"/>
      <c r="N214" s="60"/>
      <c r="O214" s="60"/>
      <c r="P214" s="60"/>
      <c r="Q214" s="59"/>
      <c r="R214" s="59"/>
      <c r="S214" s="59"/>
      <c r="T214" s="59"/>
      <c r="U214" s="46"/>
      <c r="V214" s="46"/>
    </row>
    <row r="215" spans="1:22" s="47" customFormat="1" ht="13.5" x14ac:dyDescent="0.2">
      <c r="A215" s="48"/>
      <c r="B215" s="152"/>
      <c r="C215" s="84"/>
      <c r="D215" s="49"/>
      <c r="E215" s="50"/>
      <c r="F215" s="50"/>
      <c r="G215" s="50"/>
      <c r="H215" s="50"/>
      <c r="I215" s="60"/>
      <c r="J215" s="60"/>
      <c r="K215" s="60"/>
      <c r="L215" s="60"/>
      <c r="M215" s="60"/>
      <c r="N215" s="60"/>
      <c r="O215" s="60"/>
      <c r="P215" s="60"/>
      <c r="Q215" s="59"/>
      <c r="R215" s="59"/>
      <c r="S215" s="59"/>
      <c r="T215" s="59"/>
      <c r="U215" s="46"/>
      <c r="V215" s="46"/>
    </row>
    <row r="216" spans="1:22" s="47" customFormat="1" ht="13.5" x14ac:dyDescent="0.2">
      <c r="A216" s="48"/>
      <c r="B216" s="152"/>
      <c r="C216" s="84"/>
      <c r="D216" s="49"/>
      <c r="E216" s="50"/>
      <c r="F216" s="50"/>
      <c r="G216" s="50"/>
      <c r="H216" s="50"/>
      <c r="I216" s="60"/>
      <c r="J216" s="60"/>
      <c r="K216" s="60"/>
      <c r="L216" s="60"/>
      <c r="M216" s="60"/>
      <c r="N216" s="60"/>
      <c r="O216" s="60"/>
      <c r="P216" s="60"/>
      <c r="Q216" s="59"/>
      <c r="R216" s="59"/>
      <c r="S216" s="59"/>
      <c r="T216" s="59"/>
      <c r="U216" s="46"/>
      <c r="V216" s="46"/>
    </row>
    <row r="217" spans="1:22" s="47" customFormat="1" ht="13.5" x14ac:dyDescent="0.2">
      <c r="A217" s="48"/>
      <c r="B217" s="152"/>
      <c r="C217" s="84"/>
      <c r="D217" s="49"/>
      <c r="E217" s="50"/>
      <c r="F217" s="50"/>
      <c r="G217" s="50"/>
      <c r="H217" s="50"/>
      <c r="I217" s="60"/>
      <c r="J217" s="60"/>
      <c r="K217" s="60"/>
      <c r="L217" s="60"/>
      <c r="M217" s="60"/>
      <c r="N217" s="60"/>
      <c r="O217" s="60"/>
      <c r="P217" s="60"/>
      <c r="Q217" s="59"/>
      <c r="R217" s="59"/>
      <c r="S217" s="59"/>
      <c r="T217" s="59"/>
      <c r="U217" s="46"/>
      <c r="V217" s="46"/>
    </row>
    <row r="218" spans="1:22" s="47" customFormat="1" ht="13.5" x14ac:dyDescent="0.2">
      <c r="A218" s="48"/>
      <c r="B218" s="152"/>
      <c r="C218" s="84"/>
      <c r="D218" s="49"/>
      <c r="E218" s="50"/>
      <c r="F218" s="50"/>
      <c r="G218" s="50"/>
      <c r="H218" s="50"/>
      <c r="I218" s="60"/>
      <c r="J218" s="60"/>
      <c r="K218" s="60"/>
      <c r="L218" s="60"/>
      <c r="M218" s="60"/>
      <c r="N218" s="60"/>
      <c r="O218" s="60"/>
      <c r="P218" s="60"/>
      <c r="Q218" s="59"/>
      <c r="R218" s="59"/>
      <c r="S218" s="59"/>
      <c r="T218" s="59"/>
      <c r="U218" s="46"/>
      <c r="V218" s="46"/>
    </row>
    <row r="219" spans="1:22" s="47" customFormat="1" ht="13.5" x14ac:dyDescent="0.2">
      <c r="A219" s="48"/>
      <c r="B219" s="152"/>
      <c r="C219" s="84"/>
      <c r="D219" s="49"/>
      <c r="E219" s="50"/>
      <c r="F219" s="50"/>
      <c r="G219" s="50"/>
      <c r="H219" s="50"/>
      <c r="I219" s="60"/>
      <c r="J219" s="60"/>
      <c r="K219" s="60"/>
      <c r="L219" s="60"/>
      <c r="M219" s="60"/>
      <c r="N219" s="60"/>
      <c r="O219" s="60"/>
      <c r="P219" s="60"/>
      <c r="Q219" s="59"/>
      <c r="R219" s="59"/>
      <c r="S219" s="59"/>
      <c r="T219" s="59"/>
      <c r="U219" s="46"/>
      <c r="V219" s="46"/>
    </row>
    <row r="220" spans="1:22" s="47" customFormat="1" ht="13.5" x14ac:dyDescent="0.2">
      <c r="A220" s="48"/>
      <c r="B220" s="153"/>
      <c r="C220" s="84"/>
      <c r="D220" s="49"/>
      <c r="E220" s="50"/>
      <c r="F220" s="50"/>
      <c r="G220" s="50"/>
      <c r="H220" s="50"/>
      <c r="I220" s="60"/>
      <c r="J220" s="60"/>
      <c r="K220" s="60"/>
      <c r="L220" s="60"/>
      <c r="M220" s="60"/>
      <c r="N220" s="60"/>
      <c r="O220" s="60"/>
      <c r="P220" s="60"/>
      <c r="Q220" s="59"/>
      <c r="R220" s="59"/>
      <c r="S220" s="59"/>
      <c r="T220" s="59"/>
      <c r="U220" s="46"/>
      <c r="V220" s="46"/>
    </row>
    <row r="221" spans="1:22" s="47" customFormat="1" ht="13.5" x14ac:dyDescent="0.2">
      <c r="A221" s="52"/>
      <c r="B221" s="83"/>
      <c r="C221" s="84"/>
      <c r="D221" s="49"/>
      <c r="E221" s="50"/>
      <c r="F221" s="50"/>
      <c r="G221" s="50"/>
      <c r="H221" s="50"/>
      <c r="I221" s="60"/>
      <c r="J221" s="60"/>
      <c r="K221" s="60"/>
      <c r="L221" s="60"/>
      <c r="M221" s="60"/>
      <c r="N221" s="60"/>
      <c r="O221" s="60"/>
      <c r="P221" s="60"/>
      <c r="Q221" s="59"/>
      <c r="R221" s="59"/>
      <c r="S221" s="59"/>
      <c r="T221" s="59"/>
      <c r="U221" s="46"/>
      <c r="V221" s="46"/>
    </row>
    <row r="222" spans="1:22" s="47" customFormat="1" ht="13.5" x14ac:dyDescent="0.2">
      <c r="A222" s="85" t="s">
        <v>55</v>
      </c>
      <c r="B222" s="45">
        <f ca="1">TODAY()</f>
        <v>46310</v>
      </c>
      <c r="C222" s="84"/>
      <c r="D222" s="49"/>
      <c r="E222" s="50"/>
      <c r="F222" s="50"/>
      <c r="G222" s="50"/>
      <c r="H222" s="50"/>
      <c r="I222" s="60"/>
      <c r="J222" s="60"/>
      <c r="K222" s="60"/>
      <c r="L222" s="60"/>
      <c r="M222" s="60"/>
      <c r="N222" s="60"/>
      <c r="O222" s="60"/>
      <c r="P222" s="60"/>
      <c r="Q222" s="59"/>
      <c r="R222" s="59"/>
      <c r="S222" s="59"/>
      <c r="T222" s="59"/>
      <c r="U222" s="46"/>
      <c r="V222" s="46"/>
    </row>
    <row r="223" spans="1:22" s="47" customFormat="1" ht="14.25" thickBot="1" x14ac:dyDescent="0.25">
      <c r="A223" s="86" t="s">
        <v>56</v>
      </c>
      <c r="B223" s="89"/>
      <c r="C223" s="87"/>
      <c r="D223" s="49"/>
      <c r="E223" s="50"/>
      <c r="F223" s="50"/>
      <c r="G223" s="50"/>
      <c r="H223" s="50"/>
      <c r="I223" s="60"/>
      <c r="J223" s="60"/>
      <c r="K223" s="60"/>
      <c r="L223" s="60"/>
      <c r="M223" s="60"/>
      <c r="N223" s="60"/>
      <c r="O223" s="60"/>
      <c r="P223" s="60"/>
      <c r="Q223" s="59"/>
      <c r="R223" s="59"/>
      <c r="S223" s="59"/>
      <c r="T223" s="59"/>
      <c r="U223" s="46"/>
      <c r="V223" s="46"/>
    </row>
  </sheetData>
  <sheetProtection formatRows="0"/>
  <mergeCells count="85">
    <mergeCell ref="A152:B152"/>
    <mergeCell ref="A153:B153"/>
    <mergeCell ref="A154:B154"/>
    <mergeCell ref="A155:B155"/>
    <mergeCell ref="A162:C162"/>
    <mergeCell ref="A156:B156"/>
    <mergeCell ref="A157:B157"/>
    <mergeCell ref="A158:B158"/>
    <mergeCell ref="A159:B159"/>
    <mergeCell ref="A160:B160"/>
    <mergeCell ref="A161:B161"/>
    <mergeCell ref="A147:B147"/>
    <mergeCell ref="A148:B148"/>
    <mergeCell ref="A149:B149"/>
    <mergeCell ref="A150:B150"/>
    <mergeCell ref="A151:B151"/>
    <mergeCell ref="A140:B140"/>
    <mergeCell ref="A141:B141"/>
    <mergeCell ref="A143:B143"/>
    <mergeCell ref="A145:B145"/>
    <mergeCell ref="A146:B146"/>
    <mergeCell ref="A134:B134"/>
    <mergeCell ref="A135:B135"/>
    <mergeCell ref="A136:B136"/>
    <mergeCell ref="A138:B138"/>
    <mergeCell ref="A139:B139"/>
    <mergeCell ref="A128:B128"/>
    <mergeCell ref="A129:B129"/>
    <mergeCell ref="A130:B130"/>
    <mergeCell ref="A131:B131"/>
    <mergeCell ref="A133:B133"/>
    <mergeCell ref="A118:B118"/>
    <mergeCell ref="A120:B120"/>
    <mergeCell ref="A121:B121"/>
    <mergeCell ref="A125:B125"/>
    <mergeCell ref="A126:B126"/>
    <mergeCell ref="A124:B124"/>
    <mergeCell ref="A114:B114"/>
    <mergeCell ref="A116:B116"/>
    <mergeCell ref="A117:B117"/>
    <mergeCell ref="A106:B106"/>
    <mergeCell ref="A107:B107"/>
    <mergeCell ref="A111:B111"/>
    <mergeCell ref="A112:B112"/>
    <mergeCell ref="A96:B96"/>
    <mergeCell ref="A100:B100"/>
    <mergeCell ref="A101:B101"/>
    <mergeCell ref="A103:B103"/>
    <mergeCell ref="A105:B105"/>
    <mergeCell ref="A78:B78"/>
    <mergeCell ref="A69:B69"/>
    <mergeCell ref="A70:B70"/>
    <mergeCell ref="A80:B80"/>
    <mergeCell ref="A91:B91"/>
    <mergeCell ref="A63:B63"/>
    <mergeCell ref="A64:B64"/>
    <mergeCell ref="A66:B66"/>
    <mergeCell ref="A68:B68"/>
    <mergeCell ref="E75:E76"/>
    <mergeCell ref="A76:C76"/>
    <mergeCell ref="A55:B55"/>
    <mergeCell ref="A57:B57"/>
    <mergeCell ref="A59:B59"/>
    <mergeCell ref="A60:B60"/>
    <mergeCell ref="A62:B62"/>
    <mergeCell ref="A29:B29"/>
    <mergeCell ref="A37:B37"/>
    <mergeCell ref="B43:C43"/>
    <mergeCell ref="B45:C45"/>
    <mergeCell ref="A48:B48"/>
    <mergeCell ref="B2:C2"/>
    <mergeCell ref="B5:C5"/>
    <mergeCell ref="A21:B21"/>
    <mergeCell ref="B3:C3"/>
    <mergeCell ref="B6:C6"/>
    <mergeCell ref="A8:C8"/>
    <mergeCell ref="A19:B19"/>
    <mergeCell ref="B203:C203"/>
    <mergeCell ref="C164:D164"/>
    <mergeCell ref="A167:C167"/>
    <mergeCell ref="E174:H174"/>
    <mergeCell ref="A182:C182"/>
    <mergeCell ref="B168:C168"/>
    <mergeCell ref="A184:A201"/>
    <mergeCell ref="A175:A181"/>
  </mergeCells>
  <conditionalFormatting sqref="C164 D166:D223 A183:C183 B184">
    <cfRule type="cellIs" dxfId="92" priority="206" stopIfTrue="1" operator="equal">
      <formula>0</formula>
    </cfRule>
    <cfRule type="cellIs" dxfId="91" priority="205" stopIfTrue="1" operator="equal">
      <formula>1</formula>
    </cfRule>
    <cfRule type="cellIs" dxfId="90" priority="204" stopIfTrue="1" operator="equal">
      <formula>2</formula>
    </cfRule>
  </conditionalFormatting>
  <conditionalFormatting sqref="D1:D18 D20:D22 D24:D59 D65:D67 D70:D72 D75:D79 D81:D96 D100 D102 D104:D106 D111:E111 D113:D116 D122:D124 D127:D128 D132:D133 D137:D138 D142:D164 D166:D65529">
    <cfRule type="cellIs" dxfId="89" priority="163" stopIfTrue="1" operator="equal">
      <formula>2</formula>
    </cfRule>
    <cfRule type="cellIs" dxfId="88" priority="162" stopIfTrue="1" operator="equal">
      <formula>1</formula>
    </cfRule>
    <cfRule type="cellIs" dxfId="87" priority="161" stopIfTrue="1" operator="equal">
      <formula>3</formula>
    </cfRule>
  </conditionalFormatting>
  <conditionalFormatting sqref="D19">
    <cfRule type="cellIs" dxfId="86" priority="9" stopIfTrue="1" operator="equal">
      <formula>0</formula>
    </cfRule>
    <cfRule type="cellIs" dxfId="85" priority="6" stopIfTrue="1" operator="equal">
      <formula>3</formula>
    </cfRule>
    <cfRule type="cellIs" dxfId="84" priority="7" stopIfTrue="1" operator="equal">
      <formula>2</formula>
    </cfRule>
    <cfRule type="cellIs" dxfId="83" priority="8" stopIfTrue="1" operator="equal">
      <formula>1</formula>
    </cfRule>
  </conditionalFormatting>
  <conditionalFormatting sqref="D62">
    <cfRule type="cellIs" dxfId="82" priority="156" stopIfTrue="1" operator="equal">
      <formula>1</formula>
    </cfRule>
    <cfRule type="cellIs" dxfId="81" priority="157" stopIfTrue="1" operator="equal">
      <formula>0</formula>
    </cfRule>
    <cfRule type="cellIs" dxfId="80" priority="155" stopIfTrue="1" operator="equal">
      <formula>3</formula>
    </cfRule>
  </conditionalFormatting>
  <conditionalFormatting sqref="D62:D64">
    <cfRule type="cellIs" dxfId="79" priority="28" stopIfTrue="1" operator="equal">
      <formula>2</formula>
    </cfRule>
  </conditionalFormatting>
  <conditionalFormatting sqref="D63:D64">
    <cfRule type="cellIs" dxfId="78" priority="30" stopIfTrue="1" operator="equal">
      <formula>0</formula>
    </cfRule>
    <cfRule type="cellIs" dxfId="77" priority="27" stopIfTrue="1" operator="equal">
      <formula>3</formula>
    </cfRule>
    <cfRule type="cellIs" dxfId="76" priority="29" stopIfTrue="1" operator="equal">
      <formula>1</formula>
    </cfRule>
  </conditionalFormatting>
  <conditionalFormatting sqref="D68:D69">
    <cfRule type="cellIs" dxfId="75" priority="141" stopIfTrue="1" operator="equal">
      <formula>1</formula>
    </cfRule>
    <cfRule type="cellIs" dxfId="74" priority="140" stopIfTrue="1" operator="equal">
      <formula>2</formula>
    </cfRule>
    <cfRule type="cellIs" dxfId="73" priority="139" stopIfTrue="1" operator="equal">
      <formula>3</formula>
    </cfRule>
    <cfRule type="cellIs" dxfId="72" priority="142" stopIfTrue="1" operator="equal">
      <formula>0</formula>
    </cfRule>
  </conditionalFormatting>
  <conditionalFormatting sqref="D73:D74">
    <cfRule type="cellIs" dxfId="71" priority="34" stopIfTrue="1" operator="equal">
      <formula>0</formula>
    </cfRule>
    <cfRule type="cellIs" dxfId="70" priority="31" stopIfTrue="1" operator="equal">
      <formula>2</formula>
    </cfRule>
    <cfRule type="cellIs" dxfId="69" priority="32" stopIfTrue="1" operator="equal">
      <formula>3</formula>
    </cfRule>
    <cfRule type="cellIs" dxfId="68" priority="33" stopIfTrue="1" operator="equal">
      <formula>1</formula>
    </cfRule>
  </conditionalFormatting>
  <conditionalFormatting sqref="D80">
    <cfRule type="cellIs" dxfId="67" priority="48" stopIfTrue="1" operator="equal">
      <formula>2</formula>
    </cfRule>
    <cfRule type="cellIs" dxfId="66" priority="49" stopIfTrue="1" operator="equal">
      <formula>1</formula>
    </cfRule>
    <cfRule type="cellIs" dxfId="65" priority="50" stopIfTrue="1" operator="equal">
      <formula>0</formula>
    </cfRule>
    <cfRule type="cellIs" dxfId="64" priority="47" stopIfTrue="1" operator="equal">
      <formula>3</formula>
    </cfRule>
  </conditionalFormatting>
  <conditionalFormatting sqref="D97:D99">
    <cfRule type="cellIs" dxfId="63" priority="134" stopIfTrue="1" operator="equal">
      <formula>0</formula>
    </cfRule>
    <cfRule type="cellIs" dxfId="62" priority="133" stopIfTrue="1" operator="equal">
      <formula>1</formula>
    </cfRule>
    <cfRule type="cellIs" dxfId="61" priority="131" stopIfTrue="1" operator="equal">
      <formula>3</formula>
    </cfRule>
    <cfRule type="cellIs" dxfId="60" priority="132" stopIfTrue="1" operator="equal">
      <formula>2</formula>
    </cfRule>
  </conditionalFormatting>
  <conditionalFormatting sqref="D101">
    <cfRule type="cellIs" dxfId="59" priority="121" stopIfTrue="1" operator="equal">
      <formula>1</formula>
    </cfRule>
    <cfRule type="cellIs" dxfId="58" priority="120" stopIfTrue="1" operator="equal">
      <formula>2</formula>
    </cfRule>
    <cfRule type="cellIs" dxfId="57" priority="119" stopIfTrue="1" operator="equal">
      <formula>3</formula>
    </cfRule>
    <cfRule type="cellIs" dxfId="56" priority="122" stopIfTrue="1" operator="equal">
      <formula>0</formula>
    </cfRule>
  </conditionalFormatting>
  <conditionalFormatting sqref="D103">
    <cfRule type="cellIs" dxfId="55" priority="124" stopIfTrue="1" operator="equal">
      <formula>2</formula>
    </cfRule>
    <cfRule type="cellIs" dxfId="54" priority="123" stopIfTrue="1" operator="equal">
      <formula>3</formula>
    </cfRule>
    <cfRule type="cellIs" dxfId="53" priority="125" stopIfTrue="1" operator="equal">
      <formula>1</formula>
    </cfRule>
    <cfRule type="cellIs" dxfId="52" priority="126" stopIfTrue="1" operator="equal">
      <formula>0</formula>
    </cfRule>
  </conditionalFormatting>
  <conditionalFormatting sqref="D107">
    <cfRule type="cellIs" dxfId="51" priority="59" stopIfTrue="1" operator="equal">
      <formula>3</formula>
    </cfRule>
    <cfRule type="cellIs" dxfId="50" priority="60" stopIfTrue="1" operator="equal">
      <formula>2</formula>
    </cfRule>
    <cfRule type="cellIs" dxfId="49" priority="61" stopIfTrue="1" operator="equal">
      <formula>1</formula>
    </cfRule>
    <cfRule type="cellIs" dxfId="48" priority="62" stopIfTrue="1" operator="equal">
      <formula>0</formula>
    </cfRule>
  </conditionalFormatting>
  <conditionalFormatting sqref="D109">
    <cfRule type="cellIs" dxfId="47" priority="26" stopIfTrue="1" operator="equal">
      <formula>0</formula>
    </cfRule>
    <cfRule type="cellIs" dxfId="46" priority="25" stopIfTrue="1" operator="equal">
      <formula>1</formula>
    </cfRule>
    <cfRule type="cellIs" dxfId="45" priority="24" stopIfTrue="1" operator="equal">
      <formula>2</formula>
    </cfRule>
    <cfRule type="cellIs" dxfId="44" priority="23" stopIfTrue="1" operator="equal">
      <formula>3</formula>
    </cfRule>
  </conditionalFormatting>
  <conditionalFormatting sqref="D112">
    <cfRule type="cellIs" dxfId="43" priority="51" stopIfTrue="1" operator="equal">
      <formula>3</formula>
    </cfRule>
    <cfRule type="cellIs" dxfId="42" priority="52" stopIfTrue="1" operator="equal">
      <formula>2</formula>
    </cfRule>
    <cfRule type="cellIs" dxfId="41" priority="53" stopIfTrue="1" operator="equal">
      <formula>1</formula>
    </cfRule>
    <cfRule type="cellIs" dxfId="40" priority="54" stopIfTrue="1" operator="equal">
      <formula>0</formula>
    </cfRule>
  </conditionalFormatting>
  <conditionalFormatting sqref="D117">
    <cfRule type="cellIs" dxfId="39" priority="115" stopIfTrue="1" operator="equal">
      <formula>3</formula>
    </cfRule>
    <cfRule type="cellIs" dxfId="38" priority="117" stopIfTrue="1" operator="equal">
      <formula>1</formula>
    </cfRule>
    <cfRule type="cellIs" dxfId="37" priority="118" stopIfTrue="1" operator="equal">
      <formula>0</formula>
    </cfRule>
    <cfRule type="cellIs" dxfId="36" priority="116" stopIfTrue="1" operator="equal">
      <formula>2</formula>
    </cfRule>
  </conditionalFormatting>
  <conditionalFormatting sqref="D118:D120">
    <cfRule type="cellIs" dxfId="35" priority="22" stopIfTrue="1" operator="equal">
      <formula>2</formula>
    </cfRule>
    <cfRule type="cellIs" dxfId="34" priority="21" stopIfTrue="1" operator="equal">
      <formula>1</formula>
    </cfRule>
    <cfRule type="cellIs" dxfId="33" priority="20" stopIfTrue="1" operator="equal">
      <formula>3</formula>
    </cfRule>
  </conditionalFormatting>
  <conditionalFormatting sqref="D121">
    <cfRule type="cellIs" dxfId="32" priority="103" stopIfTrue="1" operator="equal">
      <formula>3</formula>
    </cfRule>
    <cfRule type="cellIs" dxfId="31" priority="104" stopIfTrue="1" operator="equal">
      <formula>2</formula>
    </cfRule>
    <cfRule type="cellIs" dxfId="30" priority="105" stopIfTrue="1" operator="equal">
      <formula>1</formula>
    </cfRule>
    <cfRule type="cellIs" dxfId="29" priority="106" stopIfTrue="1" operator="equal">
      <formula>0</formula>
    </cfRule>
  </conditionalFormatting>
  <conditionalFormatting sqref="D125:D126">
    <cfRule type="cellIs" dxfId="28" priority="84" stopIfTrue="1" operator="equal">
      <formula>2</formula>
    </cfRule>
    <cfRule type="cellIs" dxfId="27" priority="83" stopIfTrue="1" operator="equal">
      <formula>3</formula>
    </cfRule>
    <cfRule type="cellIs" dxfId="26" priority="86" stopIfTrue="1" operator="equal">
      <formula>0</formula>
    </cfRule>
    <cfRule type="cellIs" dxfId="25" priority="85" stopIfTrue="1" operator="equal">
      <formula>1</formula>
    </cfRule>
  </conditionalFormatting>
  <conditionalFormatting sqref="D129:D131">
    <cfRule type="cellIs" dxfId="24" priority="92" stopIfTrue="1" operator="equal">
      <formula>2</formula>
    </cfRule>
    <cfRule type="cellIs" dxfId="23" priority="93" stopIfTrue="1" operator="equal">
      <formula>1</formula>
    </cfRule>
    <cfRule type="cellIs" dxfId="22" priority="94" stopIfTrue="1" operator="equal">
      <formula>0</formula>
    </cfRule>
    <cfRule type="cellIs" dxfId="21" priority="91" stopIfTrue="1" operator="equal">
      <formula>3</formula>
    </cfRule>
  </conditionalFormatting>
  <conditionalFormatting sqref="D134:D136">
    <cfRule type="cellIs" dxfId="20" priority="74" stopIfTrue="1" operator="equal">
      <formula>0</formula>
    </cfRule>
    <cfRule type="cellIs" dxfId="19" priority="73" stopIfTrue="1" operator="equal">
      <formula>1</formula>
    </cfRule>
    <cfRule type="cellIs" dxfId="18" priority="72" stopIfTrue="1" operator="equal">
      <formula>2</formula>
    </cfRule>
    <cfRule type="cellIs" dxfId="17" priority="71" stopIfTrue="1" operator="equal">
      <formula>3</formula>
    </cfRule>
  </conditionalFormatting>
  <conditionalFormatting sqref="D139:D141">
    <cfRule type="cellIs" dxfId="16" priority="16" stopIfTrue="1" operator="equal">
      <formula>0</formula>
    </cfRule>
    <cfRule type="cellIs" dxfId="15" priority="15" stopIfTrue="1" operator="equal">
      <formula>1</formula>
    </cfRule>
    <cfRule type="cellIs" dxfId="14" priority="14" stopIfTrue="1" operator="equal">
      <formula>2</formula>
    </cfRule>
    <cfRule type="cellIs" dxfId="13" priority="13" stopIfTrue="1" operator="equal">
      <formula>3</formula>
    </cfRule>
  </conditionalFormatting>
  <conditionalFormatting sqref="D163">
    <cfRule type="cellIs" dxfId="12" priority="210" stopIfTrue="1" operator="equal">
      <formula>3</formula>
    </cfRule>
    <cfRule type="cellIs" dxfId="11" priority="211" stopIfTrue="1" operator="equal">
      <formula>2</formula>
    </cfRule>
    <cfRule type="cellIs" dxfId="10" priority="212" stopIfTrue="1" operator="equal">
      <formula>1</formula>
    </cfRule>
    <cfRule type="cellIs" dxfId="9" priority="213" stopIfTrue="1" operator="equal">
      <formula>0</formula>
    </cfRule>
  </conditionalFormatting>
  <conditionalFormatting sqref="D165">
    <cfRule type="cellIs" dxfId="8" priority="1" operator="greaterThanOrEqual">
      <formula>90</formula>
    </cfRule>
    <cfRule type="cellIs" dxfId="7" priority="3" operator="lessThanOrEqual">
      <formula>50</formula>
    </cfRule>
    <cfRule type="cellIs" dxfId="6" priority="2" operator="between">
      <formula>50.1</formula>
      <formula>"89.9"</formula>
    </cfRule>
  </conditionalFormatting>
  <conditionalFormatting sqref="D166:D223 C164 A183:C183 B184">
    <cfRule type="cellIs" dxfId="5" priority="203" stopIfTrue="1" operator="equal">
      <formula>3</formula>
    </cfRule>
  </conditionalFormatting>
  <dataValidations count="12">
    <dataValidation type="textLength" showInputMessage="1" showErrorMessage="1" error="champ obligatoire" sqref="C21:C22 C71:C74 C19">
      <formula1>1</formula1>
      <formula2>400</formula2>
    </dataValidation>
    <dataValidation allowBlank="1" showErrorMessage="1" sqref="C35 C29 C32"/>
    <dataValidation type="list" errorStyle="warning" showInputMessage="1" showErrorMessage="1" error="Vous devez choisir une réponse dans la liste proposée" prompt="Choisissez votre réponse dans le menu déroulant" sqref="C44">
      <formula1>produits</formula1>
    </dataValidation>
    <dataValidation type="date" errorStyle="warning" operator="greaterThan" allowBlank="1" showInputMessage="1" showErrorMessage="1" error="la date que vous avez saisie est non valide" sqref="B40:C42">
      <formula1>TODAY()</formula1>
    </dataValidation>
    <dataValidation allowBlank="1" showInputMessage="1" showErrorMessage="1" sqref="C152 C149 C155 C144:C145 C158 C160"/>
    <dataValidation type="textLength" errorStyle="warning" allowBlank="1" showInputMessage="1" showErrorMessage="1" error="Vous devez choisir une réponse dans la liste proposée" sqref="C90">
      <formula1>1</formula1>
      <formula2>400</formula2>
    </dataValidation>
    <dataValidation type="list" errorStyle="warning" showInputMessage="1" showErrorMessage="1" error="Vous devez saisir une réponse" sqref="C81 C123:C124 C137 C115:C116 C127:C128 C119:C120 C113">
      <formula1>fermee</formula1>
    </dataValidation>
    <dataValidation type="list" allowBlank="1" showInputMessage="1" showErrorMessage="1" sqref="C78:C79">
      <formula1>ouinon</formula1>
    </dataValidation>
    <dataValidation errorStyle="warning" showInputMessage="1" sqref="C96"/>
    <dataValidation allowBlank="1" showInputMessage="1" prompt="préciser le nom du centre E. Leclec avec lequel vous travaillez déjà" sqref="C88 C95"/>
    <dataValidation errorStyle="warning" showInputMessage="1" showErrorMessage="1" error="Vous devez saisir une réponse" sqref="C68:C69 C80 C57:C65 C89 C82:C87 C91:C94 C101 C103 C97:C99 C112 C106:C109 C121:C122 C125:C126 C129:C131 C134:C136 C139:C141 C146:C148 C150:C151 C153:C154 C156:C157 C117:C118 C159 C161"/>
    <dataValidation type="textLength" allowBlank="1" showInputMessage="1" showErrorMessage="1" error="Champ obligatoire" sqref="B71:B74">
      <formula1>1</formula1>
      <formula2>400</formula2>
    </dataValidation>
  </dataValidations>
  <hyperlinks>
    <hyperlink ref="B31" r:id="rId1" display="https://eur-lex.europa.eu/legal-content/FR/TXT/?uri=uriserv%3AOJ.L_.2023.150.01.0206.01.FRA&amp;toc=OJ%3AL%3A2023%3A150%3ATOC"/>
  </hyperlinks>
  <pageMargins left="0.7" right="0.7" top="0.75" bottom="0.75" header="0.3" footer="0.3"/>
  <pageSetup paperSize="9" scale="62" fitToHeight="0" orientation="portrait" r:id="rId2"/>
  <headerFooter>
    <oddHeader>&amp;L&amp;G&amp;C&amp;"-,Gras"Synthèse_Questionnaire Fournisseur
Produits alimentaires&amp;RQuestionnaire Avancé</oddHeader>
    <oddFooter>&amp;C&amp;P/&amp;N</oddFooter>
  </headerFooter>
  <rowBreaks count="4" manualBreakCount="4">
    <brk id="65" max="3" man="1"/>
    <brk id="113" max="3" man="1"/>
    <brk id="162" max="3" man="1"/>
    <brk id="182" max="3" man="1"/>
  </rowBreaks>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G28"/>
  <sheetViews>
    <sheetView topLeftCell="A4" zoomScale="85" zoomScaleNormal="85" workbookViewId="0">
      <selection activeCell="C57" sqref="C57"/>
    </sheetView>
  </sheetViews>
  <sheetFormatPr baseColWidth="10" defaultRowHeight="15" x14ac:dyDescent="0.25"/>
  <cols>
    <col min="1" max="1" width="16.85546875" customWidth="1"/>
    <col min="2" max="2" width="91.42578125" style="107" customWidth="1"/>
    <col min="3" max="3" width="78.7109375" style="107" customWidth="1"/>
    <col min="4" max="4" width="29.7109375" customWidth="1"/>
    <col min="5" max="5" width="27.28515625" customWidth="1"/>
    <col min="6" max="7" width="25.7109375" customWidth="1"/>
  </cols>
  <sheetData>
    <row r="1" spans="1:7" ht="40.5" x14ac:dyDescent="0.25">
      <c r="A1" s="77" t="s">
        <v>50</v>
      </c>
      <c r="B1" s="78" t="s">
        <v>80</v>
      </c>
      <c r="C1" s="157" t="s">
        <v>82</v>
      </c>
      <c r="D1" s="162" t="s">
        <v>191</v>
      </c>
      <c r="E1" s="162" t="s">
        <v>192</v>
      </c>
      <c r="F1" s="162" t="s">
        <v>193</v>
      </c>
      <c r="G1" s="162" t="s">
        <v>194</v>
      </c>
    </row>
    <row r="2" spans="1:7" x14ac:dyDescent="0.25">
      <c r="A2" s="173"/>
      <c r="B2" s="78"/>
      <c r="C2" s="157"/>
      <c r="D2" s="162"/>
      <c r="E2" s="162"/>
      <c r="F2" s="162"/>
      <c r="G2" s="162"/>
    </row>
    <row r="3" spans="1:7" ht="46.5" customHeight="1" x14ac:dyDescent="0.25">
      <c r="A3" s="226" t="s">
        <v>182</v>
      </c>
      <c r="B3" s="154" t="str">
        <f>'Analyse Produit Alimentaire'!B176</f>
        <v>Q 1.6 Le fournisseur ne s'engage pas sur le respect de la législation française et européenne en vigueur.</v>
      </c>
      <c r="C3" s="158" t="str">
        <f>IF(B3="NA","/","Demander au fournisseur de s'engager à se mettre en conformité.")</f>
        <v>Demander au fournisseur de s'engager à se mettre en conformité.</v>
      </c>
      <c r="D3" s="159"/>
      <c r="E3" s="159"/>
      <c r="F3" s="159"/>
      <c r="G3" s="159"/>
    </row>
    <row r="4" spans="1:7" x14ac:dyDescent="0.25">
      <c r="A4" s="241"/>
      <c r="B4" s="154" t="str">
        <f>'Analyse Produit Alimentaire'!B177</f>
        <v>NA</v>
      </c>
      <c r="C4" s="158" t="str">
        <f>IF(B4="NA","/","Demander au fournisseur de s'engager à être joignable dans un délai de moins de 12h.")</f>
        <v>/</v>
      </c>
      <c r="D4" s="159"/>
      <c r="E4" s="159"/>
      <c r="F4" s="159"/>
      <c r="G4" s="159"/>
    </row>
    <row r="5" spans="1:7" x14ac:dyDescent="0.25">
      <c r="A5" s="241"/>
      <c r="B5" s="154" t="str">
        <f>'Analyse Produit Alimentaire'!B178</f>
        <v>Q 2.3 Les coordonnées contacts crise fournis par le fournisseur ne sont pas complètes (mail et téléphone).</v>
      </c>
      <c r="C5" s="158" t="str">
        <f>IF(B5="NA","/","Demander au fournisseur les coordonnées manquantes.")</f>
        <v>Demander au fournisseur les coordonnées manquantes.</v>
      </c>
      <c r="D5" s="159"/>
      <c r="E5" s="159"/>
      <c r="F5" s="159"/>
      <c r="G5" s="159"/>
    </row>
    <row r="6" spans="1:7" x14ac:dyDescent="0.25">
      <c r="A6" s="241"/>
      <c r="B6" s="154" t="str">
        <f>'Analyse Produit Alimentaire'!B179</f>
        <v>Q 3.3. Plan de Maîtrise Sanitaire incomplet.</v>
      </c>
      <c r="C6" s="158" t="str">
        <f>IF(B6="NA","/","Demander au fournisseur de s'engager à mettre en place le ou les points manquants.")</f>
        <v>Demander au fournisseur de s'engager à mettre en place le ou les points manquants.</v>
      </c>
      <c r="D6" s="159"/>
      <c r="E6" s="159"/>
      <c r="F6" s="159"/>
      <c r="G6" s="159"/>
    </row>
    <row r="7" spans="1:7" ht="25.5" x14ac:dyDescent="0.25">
      <c r="A7" s="241"/>
      <c r="B7" s="154" t="str">
        <f>'Analyse Produit Alimentaire'!B180</f>
        <v>Q.4.2.1. Absence de système de gestion de la traçabilité.</v>
      </c>
      <c r="C7" s="158" t="str">
        <f>IF(B7="NA","/","Demander au fournisseur à s'engager à mettre en place un système de traçabilité/ Au besoin, réaliser un test de traçabilité. ")</f>
        <v xml:space="preserve">Demander au fournisseur à s'engager à mettre en place un système de traçabilité/ Au besoin, réaliser un test de traçabilité. </v>
      </c>
      <c r="D7" s="159"/>
      <c r="E7" s="159"/>
      <c r="F7" s="159"/>
      <c r="G7" s="159"/>
    </row>
    <row r="8" spans="1:7" ht="25.5" x14ac:dyDescent="0.25">
      <c r="A8" s="241"/>
      <c r="B8" s="154" t="str">
        <f>'Analyse Produit Alimentaire'!B181</f>
        <v>Q 4.5.1 Pas de maîtrise de la conformité de l'étiquetage.</v>
      </c>
      <c r="C8" s="158" t="str">
        <f>IF(B8="NA","/","Demander au fournisseur de s'engager sur la conformité de l'étiquetage. Au besoin, vérifier l'étiquetage en amont et faire un contrôle à réception sur les premières livraisons.")</f>
        <v>Demander au fournisseur de s'engager sur la conformité de l'étiquetage. Au besoin, vérifier l'étiquetage en amont et faire un contrôle à réception sur les premières livraisons.</v>
      </c>
      <c r="D8" s="159"/>
      <c r="E8" s="159"/>
      <c r="F8" s="159"/>
      <c r="G8" s="159"/>
    </row>
    <row r="9" spans="1:7" ht="9" customHeight="1" x14ac:dyDescent="0.25">
      <c r="A9" s="242"/>
      <c r="B9" s="242"/>
      <c r="C9" s="242"/>
      <c r="D9" s="170"/>
      <c r="E9" s="170"/>
      <c r="F9" s="170"/>
      <c r="G9" s="170"/>
    </row>
    <row r="10" spans="1:7" ht="7.5" customHeight="1" x14ac:dyDescent="0.25">
      <c r="A10" s="79"/>
      <c r="B10" s="161"/>
      <c r="C10" s="161"/>
      <c r="D10" s="170"/>
      <c r="E10" s="170"/>
      <c r="F10" s="170"/>
      <c r="G10" s="170"/>
    </row>
    <row r="11" spans="1:7" ht="15" customHeight="1" x14ac:dyDescent="0.25">
      <c r="A11" s="243" t="s">
        <v>181</v>
      </c>
      <c r="B11" s="160" t="str">
        <f>'Analyse Produit Alimentaire'!B184</f>
        <v>NA</v>
      </c>
      <c r="C11" s="81">
        <f>'Analyse Produit Alimentaire'!C184</f>
        <v>0</v>
      </c>
      <c r="D11" s="159"/>
      <c r="E11" s="159"/>
      <c r="F11" s="159"/>
      <c r="G11" s="159"/>
    </row>
    <row r="12" spans="1:7" x14ac:dyDescent="0.25">
      <c r="A12" s="244"/>
      <c r="B12" s="160" t="str">
        <f>'Analyse Produit Alimentaire'!B185</f>
        <v>Q1.4 Nous sommes 1er metteur sur le marché français.</v>
      </c>
      <c r="C12" s="81" t="str">
        <f>'Analyse Produit Alimentaire'!C185</f>
        <v>S'assurer que les produits sont conformes à la réglementation française.</v>
      </c>
      <c r="D12" s="159"/>
      <c r="E12" s="159"/>
      <c r="F12" s="159"/>
      <c r="G12" s="159"/>
    </row>
    <row r="13" spans="1:7" x14ac:dyDescent="0.25">
      <c r="A13" s="244"/>
      <c r="B13" s="160" t="str">
        <f>'Analyse Produit Alimentaire'!B186</f>
        <v>NA</v>
      </c>
      <c r="C13" s="81" t="str">
        <f>'Analyse Produit Alimentaire'!C186</f>
        <v>/</v>
      </c>
      <c r="D13" s="159"/>
      <c r="E13" s="159"/>
      <c r="F13" s="159"/>
      <c r="G13" s="159"/>
    </row>
    <row r="14" spans="1:7" x14ac:dyDescent="0.25">
      <c r="A14" s="244"/>
      <c r="B14" s="160" t="str">
        <f>'Analyse Produit Alimentaire'!B187</f>
        <v>Q2.1. et Q2.2 Le fournisseur est joignable entre 4 et 12 heures, y compris soir, week-end et jours fériés.</v>
      </c>
      <c r="C14" s="81" t="str">
        <f>'Analyse Produit Alimentaire'!C187</f>
        <v xml:space="preserve"> /</v>
      </c>
      <c r="D14" s="159"/>
      <c r="E14" s="159"/>
      <c r="F14" s="159"/>
      <c r="G14" s="159"/>
    </row>
    <row r="15" spans="1:7" x14ac:dyDescent="0.25">
      <c r="A15" s="244"/>
      <c r="B15" s="160" t="str">
        <f>'Analyse Produit Alimentaire'!B188</f>
        <v>NA</v>
      </c>
      <c r="C15" s="81" t="str">
        <f>'Analyse Produit Alimentaire'!C188</f>
        <v>/</v>
      </c>
      <c r="D15" s="159"/>
      <c r="E15" s="159"/>
      <c r="F15" s="159"/>
      <c r="G15" s="159"/>
    </row>
    <row r="16" spans="1:7" x14ac:dyDescent="0.25">
      <c r="A16" s="244"/>
      <c r="B16" s="160" t="str">
        <f>'Analyse Produit Alimentaire'!B189</f>
        <v>NA</v>
      </c>
      <c r="C16" s="81" t="str">
        <f>'Analyse Produit Alimentaire'!C189</f>
        <v>/</v>
      </c>
      <c r="D16" s="159"/>
      <c r="E16" s="159"/>
      <c r="F16" s="159"/>
      <c r="G16" s="159"/>
    </row>
    <row r="17" spans="1:7" x14ac:dyDescent="0.25">
      <c r="A17" s="244"/>
      <c r="B17" s="160" t="str">
        <f>'Analyse Produit Alimentaire'!B190</f>
        <v>Q3.4. Le système HACCP et/ou le Plan de maîtrise sanitaire ne sont pas revus annuellement.</v>
      </c>
      <c r="C17" s="81" t="str">
        <f>'Analyse Produit Alimentaire'!C190</f>
        <v xml:space="preserve"> /</v>
      </c>
      <c r="D17" s="159"/>
      <c r="E17" s="159"/>
      <c r="F17" s="159"/>
      <c r="G17" s="159"/>
    </row>
    <row r="18" spans="1:7" x14ac:dyDescent="0.25">
      <c r="A18" s="244"/>
      <c r="B18" s="160" t="str">
        <f>'Analyse Produit Alimentaire'!B191</f>
        <v>Q3.5 Le risque Sûreté produit (Food défense) n'est pas pris en compte.</v>
      </c>
      <c r="C18" s="81" t="str">
        <f>'Analyse Produit Alimentaire'!C191</f>
        <v xml:space="preserve">Demander au fournisseur qu'il définisse des dispositions. </v>
      </c>
      <c r="D18" s="159"/>
      <c r="E18" s="159"/>
      <c r="F18" s="159"/>
      <c r="G18" s="159"/>
    </row>
    <row r="19" spans="1:7" x14ac:dyDescent="0.25">
      <c r="A19" s="244"/>
      <c r="B19" s="160" t="str">
        <f>'Analyse Produit Alimentaire'!B192</f>
        <v>NA</v>
      </c>
      <c r="C19" s="81" t="str">
        <f>'Analyse Produit Alimentaire'!C192</f>
        <v>/</v>
      </c>
      <c r="D19" s="159"/>
      <c r="E19" s="159"/>
      <c r="F19" s="159"/>
      <c r="G19" s="159"/>
    </row>
    <row r="20" spans="1:7" x14ac:dyDescent="0.25">
      <c r="A20" s="244"/>
      <c r="B20" s="160" t="str">
        <f>'Analyse Produit Alimentaire'!B193</f>
        <v>NA</v>
      </c>
      <c r="C20" s="81" t="str">
        <f>'Analyse Produit Alimentaire'!C193</f>
        <v>/</v>
      </c>
      <c r="D20" s="159"/>
      <c r="E20" s="159"/>
      <c r="F20" s="159"/>
      <c r="G20" s="159"/>
    </row>
    <row r="21" spans="1:7" ht="25.5" x14ac:dyDescent="0.25">
      <c r="A21" s="244"/>
      <c r="B21" s="160" t="str">
        <f>'Analyse Produit Alimentaire'!B194</f>
        <v>Q4.1.1. Le fournisseur n'a pas de responsable qualité désigné.</v>
      </c>
      <c r="C21" s="81" t="str">
        <f>'Analyse Produit Alimentaire'!C194</f>
        <v>Demander au fournisseur de transmettre le nom d'un contact pour tous les sujets relatifs à la qualité.</v>
      </c>
      <c r="D21" s="159"/>
      <c r="E21" s="159"/>
      <c r="F21" s="159"/>
      <c r="G21" s="159"/>
    </row>
    <row r="22" spans="1:7" x14ac:dyDescent="0.25">
      <c r="A22" s="244"/>
      <c r="B22" s="160" t="str">
        <f>'Analyse Produit Alimentaire'!B195</f>
        <v>Q4.3.1. Le fournisseur n'a pas de plan de contrôle produit.</v>
      </c>
      <c r="C22" s="81" t="str">
        <f>'Analyse Produit Alimentaire'!C195</f>
        <v>Demander au fournisseur de mettre en place un plan de contrôle produit.</v>
      </c>
      <c r="D22" s="159"/>
      <c r="E22" s="159"/>
      <c r="F22" s="159"/>
      <c r="G22" s="159"/>
    </row>
    <row r="23" spans="1:7" x14ac:dyDescent="0.25">
      <c r="A23" s="244"/>
      <c r="B23" s="160" t="str">
        <f>'Analyse Produit Alimentaire'!B196</f>
        <v>Q4.3.2. Le fournisseur ne fait pas de contrôle à réception.</v>
      </c>
      <c r="C23" s="81" t="str">
        <f>'Analyse Produit Alimentaire'!C196</f>
        <v>Demander au fournisseur de mettre un plan de contrôle à réception.</v>
      </c>
      <c r="D23" s="159"/>
      <c r="E23" s="159"/>
      <c r="F23" s="159"/>
      <c r="G23" s="159"/>
    </row>
    <row r="24" spans="1:7" ht="15" customHeight="1" x14ac:dyDescent="0.25">
      <c r="A24" s="244"/>
      <c r="B24" s="160" t="str">
        <f>'Analyse Produit Alimentaire'!B197</f>
        <v>Q4.4. Le fournisseur n'a pas de système de gestion des non conformités et/ou des réclamations clients et/ou de la mise en place des actions correctives correspondantes.</v>
      </c>
      <c r="C24" s="81" t="str">
        <f>'Analyse Produit Alimentaire'!C197</f>
        <v>Demander au fournisseur qu'il s'engage à définir un dispositif pour traiter les non conformités, réclamations et les actions correspondantes notamment concernant les produits présentés pour référencement.</v>
      </c>
      <c r="D24" s="159"/>
      <c r="E24" s="159"/>
      <c r="F24" s="159"/>
      <c r="G24" s="159"/>
    </row>
    <row r="25" spans="1:7" ht="15" customHeight="1" x14ac:dyDescent="0.25">
      <c r="A25" s="244"/>
      <c r="B25" s="160" t="str">
        <f>'Analyse Produit Alimentaire'!B198</f>
        <v>Q4.5.2 et Q4.5.3 le dispositif de vérification de l'étiquetage et d'informations des modifications est incomplet.</v>
      </c>
      <c r="C25" s="81" t="str">
        <f>'Analyse Produit Alimentaire'!C198</f>
        <v>Demander au fournisseur de s'engager sur les points manquants. Au besoin, vérifier l'étiquetage à réception.</v>
      </c>
      <c r="D25" s="159"/>
      <c r="E25" s="159"/>
      <c r="F25" s="159"/>
      <c r="G25" s="159"/>
    </row>
    <row r="26" spans="1:7" ht="25.5" x14ac:dyDescent="0.25">
      <c r="A26" s="244"/>
      <c r="B26" s="160" t="str">
        <f>'Analyse Produit Alimentaire'!B199</f>
        <v>Q4.6.1. Le fournisseur n'a pas défini de procédure de gestion de crise.</v>
      </c>
      <c r="C26" s="81" t="str">
        <f>'Analyse Produit Alimentaire'!C199</f>
        <v>Demander au fournisseur qu'il s'engage à définir ses dispositions en cas de crise (contacts, méthodologie).</v>
      </c>
      <c r="D26" s="159"/>
      <c r="E26" s="159"/>
      <c r="F26" s="159"/>
      <c r="G26" s="159"/>
    </row>
    <row r="27" spans="1:7" ht="38.25" x14ac:dyDescent="0.25">
      <c r="A27" s="244"/>
      <c r="B27" s="160" t="str">
        <f>'Analyse Produit Alimentaire'!B200</f>
        <v>Q4.6.2. Le fournisseur n'a pas défini de procédure de gestion des retraits, rappels des produits.</v>
      </c>
      <c r="C27" s="81" t="str">
        <f>'Analyse Produit Alimentaire'!C200</f>
        <v>Demander au fournisseur qu'il s'engage à définir ses dispositions en cas de retrait/rappel (contacts, méthodologie). Le pilotage d'un éventuel retrait/rappel des produits sera réalisé par la centrale.</v>
      </c>
      <c r="D27" s="159"/>
      <c r="E27" s="159"/>
      <c r="F27" s="159"/>
      <c r="G27" s="159"/>
    </row>
    <row r="28" spans="1:7" ht="15" customHeight="1" x14ac:dyDescent="0.25">
      <c r="A28" s="245"/>
      <c r="B28" s="160" t="str">
        <f>'Analyse Produit Alimentaire'!B201</f>
        <v>Q4.6.3. En cas de retrait/rappel, le fournisseur ne transmet pas les informations de traçabilité dans les 4 heures.</v>
      </c>
      <c r="C28" s="81" t="str">
        <f>'Analyse Produit Alimentaire'!C201</f>
        <v>Demander au fournisseur de s'engager à nous transmettre les éléments de traçabilité, dès que possible, en cas de retrait/rappel.</v>
      </c>
      <c r="D28" s="159"/>
      <c r="E28" s="159"/>
      <c r="F28" s="159"/>
      <c r="G28" s="159"/>
    </row>
  </sheetData>
  <mergeCells count="3">
    <mergeCell ref="A3:A8"/>
    <mergeCell ref="A9:C9"/>
    <mergeCell ref="A11:A28"/>
  </mergeCells>
  <conditionalFormatting sqref="A10:C10 B11:B28">
    <cfRule type="cellIs" dxfId="4" priority="1" stopIfTrue="1" operator="equal">
      <formula>3</formula>
    </cfRule>
    <cfRule type="cellIs" dxfId="3" priority="2" stopIfTrue="1" operator="equal">
      <formula>2</formula>
    </cfRule>
    <cfRule type="cellIs" dxfId="2" priority="3" stopIfTrue="1" operator="equal">
      <formula>1</formula>
    </cfRule>
    <cfRule type="cellIs" dxfId="1" priority="4" stopIfTrue="1" operator="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O31"/>
  <sheetViews>
    <sheetView workbookViewId="0">
      <selection activeCell="C57" sqref="C57"/>
    </sheetView>
  </sheetViews>
  <sheetFormatPr baseColWidth="10" defaultColWidth="11.42578125" defaultRowHeight="11.25" customHeight="1" x14ac:dyDescent="0.25"/>
  <cols>
    <col min="1" max="1" width="7" customWidth="1"/>
    <col min="3" max="3" width="25.140625" customWidth="1"/>
    <col min="4" max="4" width="22.5703125" customWidth="1"/>
    <col min="5" max="5" width="32.7109375" customWidth="1"/>
    <col min="6" max="6" width="21.7109375" customWidth="1"/>
    <col min="7" max="7" width="51.7109375" customWidth="1"/>
    <col min="10" max="10" width="36.7109375" customWidth="1"/>
    <col min="11" max="11" width="26.85546875" customWidth="1"/>
    <col min="15" max="15" width="27.140625" customWidth="1"/>
  </cols>
  <sheetData>
    <row r="1" spans="1:15" ht="11.25" customHeight="1" x14ac:dyDescent="0.25">
      <c r="A1" t="s">
        <v>0</v>
      </c>
      <c r="B1" t="s">
        <v>38</v>
      </c>
      <c r="C1" t="s">
        <v>2</v>
      </c>
      <c r="D1" t="s">
        <v>53</v>
      </c>
      <c r="E1" t="s">
        <v>233</v>
      </c>
      <c r="F1" s="107" t="s">
        <v>108</v>
      </c>
      <c r="G1" t="s">
        <v>37</v>
      </c>
      <c r="H1" t="s">
        <v>34</v>
      </c>
      <c r="I1" t="s">
        <v>101</v>
      </c>
      <c r="J1" t="s">
        <v>105</v>
      </c>
      <c r="K1" t="s">
        <v>57</v>
      </c>
      <c r="L1" t="s">
        <v>1</v>
      </c>
      <c r="M1" t="s">
        <v>0</v>
      </c>
      <c r="N1" t="s">
        <v>124</v>
      </c>
      <c r="O1" s="107" t="s">
        <v>125</v>
      </c>
    </row>
    <row r="2" spans="1:15" ht="11.25" customHeight="1" x14ac:dyDescent="0.25">
      <c r="A2" t="s">
        <v>1</v>
      </c>
      <c r="B2" t="s">
        <v>0</v>
      </c>
      <c r="C2" t="s">
        <v>65</v>
      </c>
      <c r="D2" t="s">
        <v>54</v>
      </c>
      <c r="E2" t="s">
        <v>3</v>
      </c>
      <c r="F2" t="s">
        <v>4</v>
      </c>
      <c r="G2" s="115" t="s">
        <v>112</v>
      </c>
      <c r="H2" t="s">
        <v>70</v>
      </c>
      <c r="I2" t="s">
        <v>100</v>
      </c>
      <c r="J2" t="s">
        <v>59</v>
      </c>
      <c r="K2" t="s">
        <v>179</v>
      </c>
      <c r="L2" t="s">
        <v>66</v>
      </c>
      <c r="M2" t="s">
        <v>1</v>
      </c>
      <c r="N2" t="s">
        <v>122</v>
      </c>
      <c r="O2" s="107" t="s">
        <v>126</v>
      </c>
    </row>
    <row r="3" spans="1:15" ht="11.25" customHeight="1" x14ac:dyDescent="0.25">
      <c r="B3" t="s">
        <v>1</v>
      </c>
      <c r="C3" t="s">
        <v>54</v>
      </c>
      <c r="E3" t="s">
        <v>234</v>
      </c>
      <c r="F3" t="s">
        <v>5</v>
      </c>
      <c r="G3" s="115" t="s">
        <v>113</v>
      </c>
      <c r="H3" t="s">
        <v>33</v>
      </c>
      <c r="J3" t="s">
        <v>60</v>
      </c>
      <c r="K3" t="s">
        <v>58</v>
      </c>
      <c r="L3" t="s">
        <v>67</v>
      </c>
      <c r="M3" t="s">
        <v>89</v>
      </c>
      <c r="N3" t="s">
        <v>123</v>
      </c>
      <c r="O3" s="107" t="s">
        <v>127</v>
      </c>
    </row>
    <row r="4" spans="1:15" ht="11.25" customHeight="1" x14ac:dyDescent="0.25">
      <c r="F4" t="s">
        <v>7</v>
      </c>
      <c r="G4" s="116" t="s">
        <v>138</v>
      </c>
      <c r="H4" t="s">
        <v>84</v>
      </c>
      <c r="J4" t="s">
        <v>61</v>
      </c>
      <c r="L4" t="s">
        <v>68</v>
      </c>
      <c r="O4" s="107" t="s">
        <v>128</v>
      </c>
    </row>
    <row r="5" spans="1:15" ht="30" x14ac:dyDescent="0.25">
      <c r="F5" t="s">
        <v>8</v>
      </c>
      <c r="G5" s="116" t="s">
        <v>98</v>
      </c>
      <c r="H5" t="s">
        <v>85</v>
      </c>
      <c r="J5" s="156" t="s">
        <v>102</v>
      </c>
    </row>
    <row r="6" spans="1:15" ht="11.25" customHeight="1" x14ac:dyDescent="0.25">
      <c r="F6" t="s">
        <v>9</v>
      </c>
      <c r="G6" s="115" t="s">
        <v>136</v>
      </c>
      <c r="H6" t="s">
        <v>109</v>
      </c>
      <c r="J6" s="156" t="s">
        <v>103</v>
      </c>
    </row>
    <row r="7" spans="1:15" ht="11.25" customHeight="1" x14ac:dyDescent="0.25">
      <c r="F7" t="s">
        <v>10</v>
      </c>
      <c r="G7" s="115" t="s">
        <v>120</v>
      </c>
      <c r="H7" t="s">
        <v>32</v>
      </c>
      <c r="J7" s="156" t="s">
        <v>104</v>
      </c>
    </row>
    <row r="8" spans="1:15" ht="11.25" customHeight="1" x14ac:dyDescent="0.25">
      <c r="F8" t="s">
        <v>11</v>
      </c>
      <c r="G8" s="115" t="s">
        <v>114</v>
      </c>
      <c r="H8" t="s">
        <v>71</v>
      </c>
      <c r="J8" s="156" t="s">
        <v>133</v>
      </c>
    </row>
    <row r="9" spans="1:15" ht="11.25" customHeight="1" x14ac:dyDescent="0.25">
      <c r="F9" t="s">
        <v>12</v>
      </c>
      <c r="G9" s="115" t="s">
        <v>116</v>
      </c>
      <c r="J9" t="s">
        <v>62</v>
      </c>
    </row>
    <row r="10" spans="1:15" ht="11.25" customHeight="1" x14ac:dyDescent="0.25">
      <c r="F10" t="s">
        <v>13</v>
      </c>
      <c r="G10" s="115" t="s">
        <v>115</v>
      </c>
    </row>
    <row r="11" spans="1:15" ht="11.25" customHeight="1" x14ac:dyDescent="0.25">
      <c r="F11" t="s">
        <v>14</v>
      </c>
      <c r="G11" s="115" t="s">
        <v>117</v>
      </c>
    </row>
    <row r="12" spans="1:15" ht="11.25" customHeight="1" x14ac:dyDescent="0.25">
      <c r="F12" t="s">
        <v>15</v>
      </c>
      <c r="G12" s="115" t="s">
        <v>118</v>
      </c>
    </row>
    <row r="13" spans="1:15" ht="11.25" customHeight="1" x14ac:dyDescent="0.25">
      <c r="F13" t="s">
        <v>16</v>
      </c>
      <c r="G13" t="s">
        <v>106</v>
      </c>
    </row>
    <row r="14" spans="1:15" ht="11.25" customHeight="1" x14ac:dyDescent="0.25">
      <c r="F14" t="s">
        <v>17</v>
      </c>
      <c r="G14" t="s">
        <v>107</v>
      </c>
    </row>
    <row r="15" spans="1:15" ht="11.25" customHeight="1" x14ac:dyDescent="0.25">
      <c r="F15" t="s">
        <v>18</v>
      </c>
      <c r="G15" s="115" t="s">
        <v>137</v>
      </c>
    </row>
    <row r="16" spans="1:15" ht="11.25" customHeight="1" x14ac:dyDescent="0.25">
      <c r="F16" t="s">
        <v>23</v>
      </c>
      <c r="G16" s="115" t="s">
        <v>119</v>
      </c>
    </row>
    <row r="17" spans="6:10" ht="11.25" customHeight="1" x14ac:dyDescent="0.25">
      <c r="F17" t="s">
        <v>22</v>
      </c>
    </row>
    <row r="18" spans="6:10" ht="11.25" customHeight="1" x14ac:dyDescent="0.25">
      <c r="F18" t="s">
        <v>24</v>
      </c>
      <c r="J18" s="108"/>
    </row>
    <row r="19" spans="6:10" ht="11.25" customHeight="1" x14ac:dyDescent="0.25">
      <c r="F19" t="s">
        <v>27</v>
      </c>
    </row>
    <row r="20" spans="6:10" ht="11.25" customHeight="1" x14ac:dyDescent="0.25">
      <c r="F20" t="s">
        <v>26</v>
      </c>
    </row>
    <row r="21" spans="6:10" ht="11.25" customHeight="1" x14ac:dyDescent="0.25">
      <c r="F21" t="s">
        <v>134</v>
      </c>
    </row>
    <row r="22" spans="6:10" ht="11.25" customHeight="1" x14ac:dyDescent="0.25">
      <c r="F22" t="s">
        <v>31</v>
      </c>
    </row>
    <row r="23" spans="6:10" ht="11.25" customHeight="1" x14ac:dyDescent="0.25">
      <c r="F23" t="s">
        <v>6</v>
      </c>
    </row>
    <row r="24" spans="6:10" ht="11.25" customHeight="1" x14ac:dyDescent="0.25">
      <c r="F24" t="s">
        <v>21</v>
      </c>
    </row>
    <row r="25" spans="6:10" ht="11.25" customHeight="1" x14ac:dyDescent="0.25">
      <c r="F25" t="s">
        <v>20</v>
      </c>
    </row>
    <row r="26" spans="6:10" ht="11.25" customHeight="1" x14ac:dyDescent="0.25">
      <c r="F26" t="s">
        <v>19</v>
      </c>
    </row>
    <row r="27" spans="6:10" ht="11.25" customHeight="1" x14ac:dyDescent="0.25">
      <c r="F27" t="s">
        <v>28</v>
      </c>
    </row>
    <row r="28" spans="6:10" ht="11.25" customHeight="1" x14ac:dyDescent="0.25">
      <c r="F28" t="s">
        <v>29</v>
      </c>
    </row>
    <row r="29" spans="6:10" ht="11.25" customHeight="1" x14ac:dyDescent="0.25">
      <c r="F29" t="s">
        <v>25</v>
      </c>
    </row>
    <row r="30" spans="6:10" ht="11.25" customHeight="1" x14ac:dyDescent="0.25">
      <c r="F30" t="s">
        <v>30</v>
      </c>
    </row>
    <row r="31" spans="6:10" ht="11.25" customHeight="1" x14ac:dyDescent="0.25">
      <c r="F31" t="s">
        <v>205</v>
      </c>
    </row>
  </sheetData>
  <conditionalFormatting sqref="G4:G12 G15:G16">
    <cfRule type="cellIs" dxfId="0"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16</vt:i4>
      </vt:variant>
    </vt:vector>
  </HeadingPairs>
  <TitlesOfParts>
    <vt:vector size="20" baseType="lpstr">
      <vt:lpstr>Questionnaire Alimentaire</vt:lpstr>
      <vt:lpstr>Analyse Produit Alimentaire</vt:lpstr>
      <vt:lpstr>Suivi des plans d'action Alim</vt:lpstr>
      <vt:lpstr>listes</vt:lpstr>
      <vt:lpstr>audit</vt:lpstr>
      <vt:lpstr>certification</vt:lpstr>
      <vt:lpstr>contact</vt:lpstr>
      <vt:lpstr>entites</vt:lpstr>
      <vt:lpstr>famille</vt:lpstr>
      <vt:lpstr>fermee</vt:lpstr>
      <vt:lpstr>fournisseur</vt:lpstr>
      <vt:lpstr>historique</vt:lpstr>
      <vt:lpstr>label</vt:lpstr>
      <vt:lpstr>labels</vt:lpstr>
      <vt:lpstr>localisation</vt:lpstr>
      <vt:lpstr>ouinon</vt:lpstr>
      <vt:lpstr>partiel</vt:lpstr>
      <vt:lpstr>UE</vt:lpstr>
      <vt:lpstr>'Analyse Produit Alimentaire'!Zone_d_impression</vt:lpstr>
      <vt:lpstr>'Questionnaire Alimentaire'!Zone_d_impression</vt:lpstr>
    </vt:vector>
  </TitlesOfParts>
  <Company>Administrateur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Florence Courtay   Intertek</dc:creator>
  <cp:lastModifiedBy>Elodie GUILLOUX</cp:lastModifiedBy>
  <cp:lastPrinted>2025-12-02T11:18:32Z</cp:lastPrinted>
  <dcterms:created xsi:type="dcterms:W3CDTF">2015-08-03T09:19:22Z</dcterms:created>
  <dcterms:modified xsi:type="dcterms:W3CDTF">2026-10-15T09:34:56Z</dcterms:modified>
</cp:coreProperties>
</file>